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CER\Skripsi-UTDI-main\source_code\"/>
    </mc:Choice>
  </mc:AlternateContent>
  <xr:revisionPtr revIDLastSave="0" documentId="13_ncr:1_{B6EE768B-8385-47C8-86F6-5662CFCA395C}"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workbook>
</file>

<file path=xl/calcChain.xml><?xml version="1.0" encoding="utf-8"?>
<calcChain xmlns="http://schemas.openxmlformats.org/spreadsheetml/2006/main">
  <c r="H956" i="1" l="1"/>
  <c r="H949" i="1"/>
  <c r="H947" i="1"/>
  <c r="H968" i="1"/>
  <c r="H972" i="1"/>
  <c r="H975" i="1"/>
  <c r="H983" i="1"/>
  <c r="H1097" i="1"/>
  <c r="H1147" i="1"/>
  <c r="H1369" i="1"/>
  <c r="H1416" i="1"/>
  <c r="H1455" i="1"/>
  <c r="H1517" i="1"/>
  <c r="H1902" i="1"/>
  <c r="H1903" i="1"/>
  <c r="H2023" i="1"/>
  <c r="H2042" i="1"/>
  <c r="H2047" i="1"/>
  <c r="H2050" i="1"/>
  <c r="H2155" i="1"/>
  <c r="H2156" i="1"/>
  <c r="H2157" i="1"/>
  <c r="H221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49" i="1"/>
  <c r="H2048" i="1"/>
  <c r="H2046" i="1"/>
  <c r="H2045" i="1"/>
  <c r="H2044" i="1"/>
  <c r="H2043" i="1"/>
  <c r="H2041" i="1"/>
  <c r="H2040" i="1"/>
  <c r="H2039" i="1"/>
  <c r="H2038" i="1"/>
  <c r="H2037" i="1"/>
  <c r="H2036" i="1"/>
  <c r="H2035" i="1"/>
  <c r="H2034" i="1"/>
  <c r="H2033" i="1"/>
  <c r="H2032" i="1"/>
  <c r="H2031" i="1"/>
  <c r="H2030" i="1"/>
  <c r="H2029" i="1"/>
  <c r="H2028" i="1"/>
  <c r="H2027" i="1"/>
  <c r="H2026" i="1"/>
  <c r="H2025" i="1"/>
  <c r="H2024"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2" i="1"/>
  <c r="H981" i="1"/>
  <c r="H980" i="1"/>
  <c r="H979" i="1"/>
  <c r="H978" i="1"/>
  <c r="H977" i="1"/>
  <c r="H976" i="1"/>
  <c r="H974" i="1"/>
  <c r="H973" i="1"/>
  <c r="H971" i="1"/>
  <c r="H970" i="1"/>
  <c r="H969" i="1"/>
  <c r="H967" i="1"/>
  <c r="H966" i="1"/>
  <c r="H965" i="1"/>
  <c r="H964" i="1"/>
  <c r="H963" i="1"/>
  <c r="H962" i="1"/>
  <c r="H961" i="1"/>
  <c r="H960" i="1"/>
  <c r="H959" i="1"/>
  <c r="H958" i="1"/>
  <c r="H957" i="1"/>
  <c r="H955" i="1"/>
  <c r="H954" i="1"/>
  <c r="H953" i="1"/>
  <c r="H952" i="1"/>
  <c r="H951" i="1"/>
  <c r="H950" i="1"/>
  <c r="H948"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<sst xmlns="http://schemas.openxmlformats.org/spreadsheetml/2006/main" count="20041" uniqueCount="16071">
  <si>
    <t>text</t>
  </si>
  <si>
    <t>case folding</t>
  </si>
  <si>
    <t>data cleansing</t>
  </si>
  <si>
    <t>tokenization</t>
  </si>
  <si>
    <t>normalisasi</t>
  </si>
  <si>
    <t>stopwords</t>
  </si>
  <si>
    <t>stemmed</t>
  </si>
  <si>
    <t>english</t>
  </si>
  <si>
    <t>id iya sim pakai jaring telkomsel muncul byu</t>
  </si>
  <si>
    <t>@longsyeee__ @byu_id lah iya, 2 sim pake jaringan telkomsel tapi yg ga muncul by.u doang</t>
  </si>
  <si>
    <t>id lah iya sim pake jaringan telkomsel tapi yg ga muncul byu doang</t>
  </si>
  <si>
    <t>['id', 'lah', 'iya', 'sim', 'pake', 'jaringan', 'telkomsel', 'tapi', 'yg', 'ga', 'muncul', 'byu', 'doang']</t>
  </si>
  <si>
    <t>['id', 'lah', 'iya', 'sim', 'pakai', 'jaringan', 'telkomsel', 'tapi', 'yg', 'tidak', 'muncul', 'byu', 'hanya']</t>
  </si>
  <si>
    <t>['id', 'iya', 'sim', 'pakai', 'jaringan', 'telkomsel', 'muncul', 'byu']</t>
  </si>
  <si>
    <t>['id', 'iya', 'sim', 'pakai', 'jaring', 'telkomsel', 'muncul', 'byu']</t>
  </si>
  <si>
    <t>id</t>
  </si>
  <si>
    <t>@tanyakanrl apa kalian ga mau gini juga?  @byu_id @telkomsel</t>
  </si>
  <si>
    <t>apa kalian ga mau gini juga id</t>
  </si>
  <si>
    <t>['apa', 'kalian', 'ga', 'mau', 'gini', 'juga', 'id']</t>
  </si>
  <si>
    <t>['apa', 'kalian', 'tidak', 'mau', 'begini', 'juga', 'id']</t>
  </si>
  <si>
    <t>['id']</t>
  </si>
  <si>
    <t>sinyal telkomsel kinda pricey orang aware aktif sih lumayan ya byu gak aktipnya</t>
  </si>
  <si>
    <t>@silverlines17 @clamboyan @servishati24jam @worksfess sinyal telkomsel, kinda pricey tapi buat orang yang ga aware sama masa aktif sih lumayan ya soalnya byu gak ada masa aktipnya</t>
  </si>
  <si>
    <t>sinyal telkomsel kinda pricey tapi buat orang yang ga aware sama masa aktif sih lumayan ya soalnya byu gak ada masa aktipnya</t>
  </si>
  <si>
    <t>['sinyal', 'telkomsel', 'kinda', 'pricey', 'tapi', 'buat', 'orang', 'yang', 'ga', 'aware', 'sama', 'masa', 'aktif', 'sih', 'lumayan', 'ya', 'soalnya', 'byu', 'gak', 'ada', 'masa', 'aktipnya']</t>
  </si>
  <si>
    <t>['sinyal', 'telkomsel', 'kinda', 'pricey', 'tapi', 'buat', 'orang', 'yang', 'tidak', 'aware', 'sama', 'masa', 'aktif', 'sih', 'lumayan', 'ya', 'soalnya', 'byu', 'gak', 'ada', 'masa', 'aktipnya']</t>
  </si>
  <si>
    <t>['sinyal', 'telkomsel', 'kinda', 'pricey', 'orang', 'aware', 'aktif', 'sih', 'lumayan', 'ya', 'byu', 'gak', 'aktipnya']</t>
  </si>
  <si>
    <t>gaada id telkomsel gabgtu mahal banget nder jaring oke wilayah jabodetabek si kendala sinyal si ya</t>
  </si>
  <si>
    <t>@tanyarlfes gaada yg mau jwb @byu_id ini?? wkwk walaupun msh termasuk telkomsel sejauh ini gabgtu mahal2 bgt kok nder. jaringan jg oke. untuk wilayah jabodetabek si kendala sinyal si sedikit ya.</t>
  </si>
  <si>
    <t>gaada yg mau jwb id ini wkwk walaupun msh termasuk telkomsel sejauh ini gabgtu mahal bgt kok nder jaringan jg oke untuk wilayah jabodetabek si kendala sinyal si sedikit ya</t>
  </si>
  <si>
    <t>['gaada', 'yg', 'mau', 'jwb', 'id', 'ini', 'wkwk', 'walaupun', 'msh', 'termasuk', 'telkomsel', 'sejauh', 'ini', 'gabgtu', 'mahal', 'bgt', 'kok', 'nder', 'jaringan', 'jg', 'oke', 'untuk', 'wilayah', 'jabodetabek', 'si', 'kendala', 'sinyal', 'si', 'sedikit', 'ya']</t>
  </si>
  <si>
    <t>['gaada', 'yg', 'mau', 'jawab', 'id', 'ini', 'wkwk', 'walaupun', 'masih', 'termasuk', 'telkomsel', 'sejauh', 'ini', 'gabgtu', 'mahal', 'banget', 'kok', 'nder', 'jaringan', 'juga', 'oke', 'untuk', 'wilayah', 'jabodetabek', 'si', 'kendala', 'sinyal', 'si', 'sedikit', 'ya']</t>
  </si>
  <si>
    <t>['gaada', 'id', 'telkomsel', 'gabgtu', 'mahal', 'banget', 'nder', 'jaringan', 'oke', 'wilayah', 'jabodetabek', 'si', 'kendala', 'sinyal', 'si', 'ya']</t>
  </si>
  <si>
    <t>['gaada', 'id', 'telkomsel', 'gabgtu', 'mahal', 'banget', 'nder', 'jaring', 'oke', 'wilayah', 'jabodetabek', 'si', 'kendala', 'sinyal', 'si', 'ya']</t>
  </si>
  <si>
    <t>beneeeerrrrr enak banget byu huhuhu</t>
  </si>
  <si>
    <t>@clalaree01 @telkomsel beneeeerrrrr!!! enak banget kan byu huhuhu</t>
  </si>
  <si>
    <t>beneeeerrrrr enak banget kan byu huhuhu</t>
  </si>
  <si>
    <t>['beneeeerrrrr', 'enak', 'banget', 'kan', 'byu', 'huhuhu']</t>
  </si>
  <si>
    <t>['beneeeerrrrr', 'enak', 'banget', 'byu', 'huhuhu']</t>
  </si>
  <si>
    <t>id yu cerita keluh via pesan mohon informasi ya nomor ticket cepat penangangan terima kasih</t>
  </si>
  <si>
    <t>@konstantine1616 @cryptotechdao @chaingamingx @alexey1616 @polina161661 @muhammadk4m @smartfrencare @byu_id @telkomsel yu ceritain keluhan kamu via dm, mohon informasikan juga ya nomor ticket kamu guna mempercepat penangangan... terima kasih</t>
  </si>
  <si>
    <t>id yu ceritain keluhan kamu via dm mohon informasikan juga ya nomor ticket kamu guna mempercepat penangangan terima kasih</t>
  </si>
  <si>
    <t>['id', 'yu', 'ceritain', 'keluhan', 'kamu', 'via', 'dm', 'mohon', 'informasikan', 'juga', 'ya', 'nomor', 'ticket', 'kamu', 'guna', 'mempercepat', 'penangangan', 'terima', 'kasih']</t>
  </si>
  <si>
    <t>['id', 'yu', 'ceritakan', 'keluhan', 'kamu', 'via', 'pesan', 'mohon', 'informasikan', 'juga', 'ya', 'nomor', 'ticket', 'kamu', 'guna', 'mempercepat', 'penangangan', 'terima', 'kasih']</t>
  </si>
  <si>
    <t>['id', 'yu', 'ceritakan', 'keluhan', 'via', 'pesan', 'mohon', 'informasikan', 'ya', 'nomor', 'ticket', 'mempercepat', 'penangangan', 'terima', 'kasih']</t>
  </si>
  <si>
    <t>['id', 'yu', 'cerita', 'keluh', 'via', 'pesan', 'mohon', 'informasi', 'ya', 'nomor', 'ticket', 'cepat', 'penangangan', 'terima', 'kasih']</t>
  </si>
  <si>
    <t>id live cakap bantu keluh transaksi buka app dana pilih historyriwayat pilih transaksi dilaporin pilih cakap</t>
  </si>
  <si>
    <t>@konstantine1616 @cryptotechdao @chaingamingx @alexey1616 @polina161661 @muhammadk4m @smartfrencare @byu_id @telkomsel live chat siap bantu keluhan transaksi kamu: buka app dana, pilih history/riwayat,  pilih transaksi yg mau dilaporin dan pilih chat.</t>
  </si>
  <si>
    <t>id live chat siap bantu keluhan transaksi kamu buka app dana pilih historyriwayat pilih transaksi yg mau dilaporin dan pilih chat</t>
  </si>
  <si>
    <t>['id', 'live', 'chat', 'siap', 'bantu', 'keluhan', 'transaksi', 'kamu', 'buka', 'app', 'dana', 'pilih', 'historyriwayat', 'pilih', 'transaksi', 'yg', 'mau', 'dilaporin', 'dan', 'pilih', 'chat']</t>
  </si>
  <si>
    <t>['id', 'live', 'percakapan', 'siap', 'bantu', 'keluhan', 'transaksi', 'kamu', 'buka', 'app', 'dana', 'pilih', 'historyriwayat', 'pilih', 'transaksi', 'yg', 'mau', 'dilaporin', 'dan', 'pilih', 'percakapan']</t>
  </si>
  <si>
    <t>['id', 'live', 'percakapan', 'bantu', 'keluhan', 'transaksi', 'buka', 'app', 'dana', 'pilih', 'historyriwayat', 'pilih', 'transaksi', 'dilaporin', 'pilih', 'percakapan']</t>
  </si>
  <si>
    <t>['id', 'live', 'cakap', 'bantu', 'keluh', 'transaksi', 'buka', 'app', 'dana', 'pilih', 'historyriwayat', 'pilih', 'transaksi', 'dilaporin', 'pilih', 'cakap']</t>
  </si>
  <si>
    <t>@alexey1616 @cryptotechdao @chaingamingx @polina161661 @konstantine1616 @muhammadk4m @telkomsel @byu_id @smartfrenworld yu ceritain keluhan kamu via dm, mohon informasikan juga ya nomor ticket kamu guna mempercepat penangangan... terima kasih</t>
  </si>
  <si>
    <t>@alexey1616 @cryptotechdao @chaingamingx @polina161661 @konstantine1616 @muhammadk4m @telkomsel @byu_id @smartfrenworld live chat siap bantu keluhan transaksi kamu: buka app dana, pilih history/riwayat,  pilih transaksi yg mau dilaporin dan pilih chat.</t>
  </si>
  <si>
    <t>id refresh jaring aja kakak pindahin only bbrapa detik habis balikin otomatis pengaruh si kalo apps by kendala beli kuotacek akun coba akses website nya by login kaya apps</t>
  </si>
  <si>
    <t>@bayanganhalu @byu_id @telkomsel refresh jaringan aja kak bisa pindahin dulu ke 2g only bbrapa detik abis itu balikin lg ke 4g otomatis itu ngaruh si di aku, kalo apps by u berkendala buat beli kuota/cek akun bisa coba akses website nya by u nnt login biasa sama kaya ke apps</t>
  </si>
  <si>
    <t>id refresh jaringan aja kak bisa pindahin dulu ke  only bbrapa detik abis itu balikin lg ke  otomatis itu ngaruh si di aku kalo apps by  berkendala buat beli kuotacek akun bisa coba akses website nya by  nnt login biasa sama kaya ke apps</t>
  </si>
  <si>
    <t>['id', 'refresh', 'jaringan', 'aja', 'kak', 'bisa', 'pindahin', 'dulu', 'ke', 'only', 'bbrapa', 'detik', 'abis', 'itu', 'balikin', 'lg', 'ke', 'otomatis', 'itu', 'ngaruh', 'si', 'di', 'aku', 'kalo', 'apps', 'by', 'berkendala', 'buat', 'beli', 'kuotacek', 'akun', 'bisa', 'coba', 'akses', 'website', 'nya', 'by', 'nnt', 'login', 'biasa', 'sama', 'kaya', 'ke', 'apps']</t>
  </si>
  <si>
    <t>['id', 'refresh', 'jaringan', 'aja', 'kakak', 'bisa', 'pindahin', 'dulu', 'ke', 'only', 'bbrapa', 'detik', 'habis', 'itu', 'balikin', 'lagi', 'ke', 'otomatis', 'itu', 'pengaruh', 'si', 'di', 'aku', 'kalo', 'apps', 'by', 'berkendala', 'buat', 'beli', 'kuotacek', 'akun', 'bisa', 'coba', 'akses', 'website', 'nya', 'by', 'nanti', 'login', 'biasa', 'sama', 'kaya', 'ke', 'apps']</t>
  </si>
  <si>
    <t>['id', 'refresh', 'jaringan', 'aja', 'kakak', 'pindahin', 'only', 'bbrapa', 'detik', 'habis', 'balikin', 'otomatis', 'pengaruh', 'si', 'kalo', 'apps', 'by', 'berkendala', 'beli', 'kuotacek', 'akun', 'coba', 'akses', 'website', 'nya', 'by', 'login', 'kaya', 'apps']</t>
  </si>
  <si>
    <t>['id', 'refresh', 'jaring', 'aja', 'kakak', 'pindahin', 'only', 'bbrapa', 'detik', 'habis', 'balikin', 'otomatis', 'pengaruh', 'si', 'kalo', 'apps', 'by', 'kendala', 'beli', 'kuotacek', 'akun', 'coba', 'akses', 'website', 'nya', 'by', 'login', 'kaya', 'apps']</t>
  </si>
  <si>
    <t>id mohon yu</t>
  </si>
  <si>
    <t>@tanyakanrl @byu_id @telkomsel pls bisa yu bisa</t>
  </si>
  <si>
    <t>id pls bisa yu bisa</t>
  </si>
  <si>
    <t>['id', 'pls', 'bisa', 'yu', 'bisa']</t>
  </si>
  <si>
    <t>['id', 'mohon', 'bisa', 'yu', 'bisa']</t>
  </si>
  <si>
    <t>['id', 'mohon', 'yu']</t>
  </si>
  <si>
    <t>yori id aman aja sih make byu lokasi ya klo tsel gabagus lokasi nya pengaruh byu jaring kalo bagus tibatiba lag pakai apn byu aja lancar si klo</t>
  </si>
  <si>
    <t>@hans_yori @telkomsel @byu_id gw aman aja sih make byu, gimana lokasi kali ya.. klo tsel udh gabagus di lokasi nya pasti ngaruh ke byu soalnya 1 jaringan, kalo dari awal bagus dan tbtb lag pake apn byu aja udh lancar lg si klo di gw</t>
  </si>
  <si>
    <t>yori id gw aman aja sih make byu gimana lokasi kali ya klo tsel udh gabagus di lokasi nya pasti ngaruh ke byu soalnya jaringan kalo dari awal bagus dan tbtb lag pake apn byu aja udh lancar lg si klo di gw</t>
  </si>
  <si>
    <t>['yori', 'id', 'gw', 'aman', 'aja', 'sih', 'make', 'byu', 'gimana', 'lokasi', 'kali', 'ya', 'klo', 'tsel', 'udh', 'gabagus', 'di', 'lokasi', 'nya', 'pasti', 'ngaruh', 'ke', 'byu', 'soalnya', 'jaringan', 'kalo', 'dari', 'awal', 'bagus', 'dan', 'tbtb', 'lag', 'pake', 'apn', 'byu', 'aja', 'udh', 'lancar', 'lg', 'si', 'klo', 'di', 'gw']</t>
  </si>
  <si>
    <t>['yori', 'id', 'aku', 'aman', 'aja', 'sih', 'make', 'byu', 'bagaimana', 'lokasi', 'sepertinya', 'ya', 'klo', 'tsel', 'sudah', 'gabagus', 'di', 'lokasi', 'nya', 'pasti', 'pengaruh', 'ke', 'byu', 'soalnya', 'jaringan', 'kalo', 'dari', 'awal', 'bagus', 'dan', 'tibatiba', 'lag', 'pakai', 'apn', 'byu', 'aja', 'sudah', 'lancar', 'lagi', 'si', 'klo', 'di', 'aku']</t>
  </si>
  <si>
    <t>['yori', 'id', 'aman', 'aja', 'sih', 'make', 'byu', 'lokasi', 'ya', 'klo', 'tsel', 'gabagus', 'lokasi', 'nya', 'pengaruh', 'byu', 'jaringan', 'kalo', 'bagus', 'tibatiba', 'lag', 'pakai', 'apn', 'byu', 'aja', 'lancar', 'si', 'klo']</t>
  </si>
  <si>
    <t>['yori', 'id', 'aman', 'aja', 'sih', 'make', 'byu', 'lokasi', 'ya', 'klo', 'tsel', 'gabagus', 'lokasi', 'nya', 'pengaruh', 'byu', 'jaring', 'kalo', 'bagus', 'tibatiba', 'lag', 'pakai', 'apn', 'byu', 'aja', 'lancar', 'si', 'klo']</t>
  </si>
  <si>
    <t>id well noted terimakasih lot for the tips kack</t>
  </si>
  <si>
    <t>@sassybianca_ @telkomsel @byu_id well, noted!!  thanks a lot for the tips kack!!!</t>
  </si>
  <si>
    <t>id well noted thanks  lot for the tips kack</t>
  </si>
  <si>
    <t>['id', 'well', 'noted', 'thanks', 'lot', 'for', 'the', 'tips', 'kack']</t>
  </si>
  <si>
    <t>['id', 'well', 'noted', 'terimakasih', 'lot', 'for', 'the', 'tips', 'kack']</t>
  </si>
  <si>
    <t>id pindah mode jaring aja kakak klo ujan stabil pindah ulang langsung stabil sih kesana</t>
  </si>
  <si>
    <t>@heyisme19 @telkomsel @byu_id sambil pindah2 mode jaringan aja bang klo ujan ga stabil, pindah ke 2g trs 4g lg, ulang2. biasanya langsung stabil sih kesananya</t>
  </si>
  <si>
    <t>id sambil pindah mode jaringan aja bang klo ujan ga stabil pindah ke  trs  lg ulang biasanya langsung stabil sih kesananya</t>
  </si>
  <si>
    <t>['id', 'sambil', 'pindah', 'mode', 'jaringan', 'aja', 'bang', 'klo', 'ujan', 'ga', 'stabil', 'pindah', 'ke', 'trs', 'lg', 'ulang', 'biasanya', 'langsung', 'stabil', 'sih', 'kesananya']</t>
  </si>
  <si>
    <t>['id', 'sambil', 'pindah', 'mode', 'jaringan', 'aja', 'kakak', 'klo', 'ujan', 'tidak', 'stabil', 'pindah', 'ke', 'terus', 'lagi', 'ulang', 'biasanya', 'langsung', 'stabil', 'sih', 'kesananya']</t>
  </si>
  <si>
    <t>['id', 'pindah', 'mode', 'jaringan', 'aja', 'kakak', 'klo', 'ujan', 'stabil', 'pindah', 'ulang', 'langsung', 'stabil', 'sih', 'kesananya']</t>
  </si>
  <si>
    <t>['id', 'pindah', 'mode', 'jaring', 'aja', 'kakak', 'klo', 'ujan', 'stabil', 'pindah', 'ulang', 'langsung', 'stabil', 'sih', 'kesana']</t>
  </si>
  <si>
    <t>@konstantine1616 @wisecrypto_ @algalonai @alexey1616 @polina161661 @muhammadk4m @smartfrencare @byu_id @telkomsel yu ceritain keluhan kamu via dm, mohon informasikan juga ya nomor ticket kamu guna mempercepat penangangan... terima kasih</t>
  </si>
  <si>
    <t>@konstantine1616 @wisecrypto_ @algalonai @alexey1616 @polina161661 @muhammadk4m @smartfrencare @byu_id @telkomsel live chat siap bantu keluhan transaksi kamu: buka app dana, pilih history/riwayat,  pilih transaksi yg mau dilaporin dan pilih chat.</t>
  </si>
  <si>
    <t>@alexey1616 @wisecrypto_ @algalonai @polina161661 @konstantine1616 @muhammadk4m @telkomsel @byu_id @smartfrenworld live chat siap bantu keluhan transaksi kamu: buka app dana, pilih history/riwayat,  pilih transaksi yg mau dilaporin dan pilih chat.</t>
  </si>
  <si>
    <t>starx id yu cerita keluh via pesan mohon informasi ya nomor ticket cepat penangangan terima kasih</t>
  </si>
  <si>
    <t>@konstantine1616 @meta_starx @omtfinance @alexey1616 @polina161661 @muhammadk4m @smartfrencare @byu_id @telkomsel yu ceritain keluhan kamu via dm, mohon informasikan juga ya nomor ticket kamu guna mempercepat penangangan... terima kasih</t>
  </si>
  <si>
    <t>starx id yu ceritain keluhan kamu via dm mohon informasikan juga ya nomor ticket kamu guna mempercepat penangangan terima kasih</t>
  </si>
  <si>
    <t>['starx', 'id', 'yu', 'ceritain', 'keluhan', 'kamu', 'via', 'dm', 'mohon', 'informasikan', 'juga', 'ya', 'nomor', 'ticket', 'kamu', 'guna', 'mempercepat', 'penangangan', 'terima', 'kasih']</t>
  </si>
  <si>
    <t>['starx', 'id', 'yu', 'ceritakan', 'keluhan', 'kamu', 'via', 'pesan', 'mohon', 'informasikan', 'juga', 'ya', 'nomor', 'ticket', 'kamu', 'guna', 'mempercepat', 'penangangan', 'terima', 'kasih']</t>
  </si>
  <si>
    <t>['starx', 'id', 'yu', 'ceritakan', 'keluhan', 'via', 'pesan', 'mohon', 'informasikan', 'ya', 'nomor', 'ticket', 'mempercepat', 'penangangan', 'terima', 'kasih']</t>
  </si>
  <si>
    <t>['starx', 'id', 'yu', 'cerita', 'keluh', 'via', 'pesan', 'mohon', 'informasi', 'ya', 'nomor', 'ticket', 'cepat', 'penangangan', 'terima', 'kasih']</t>
  </si>
  <si>
    <t>starx id live cakap bantu keluh transaksi buka app dana pilih historyriwayat pilih transaksi dilaporin pilih cakap</t>
  </si>
  <si>
    <t>@konstantine1616 @meta_starx @omtfinance @alexey1616 @polina161661 @muhammadk4m @smartfrencare @byu_id @telkomsel live chat siap bantu keluhan transaksi kamu: buka app dana, pilih history/riwayat,  pilih transaksi yg mau dilaporin dan pilih chat.</t>
  </si>
  <si>
    <t>starx id live chat siap bantu keluhan transaksi kamu buka app dana pilih historyriwayat pilih transaksi yg mau dilaporin dan pilih chat</t>
  </si>
  <si>
    <t>['starx', 'id', 'live', 'chat', 'siap', 'bantu', 'keluhan', 'transaksi', 'kamu', 'buka', 'app', 'dana', 'pilih', 'historyriwayat', 'pilih', 'transaksi', 'yg', 'mau', 'dilaporin', 'dan', 'pilih', 'chat']</t>
  </si>
  <si>
    <t>['starx', 'id', 'live', 'percakapan', 'siap', 'bantu', 'keluhan', 'transaksi', 'kamu', 'buka', 'app', 'dana', 'pilih', 'historyriwayat', 'pilih', 'transaksi', 'yg', 'mau', 'dilaporin', 'dan', 'pilih', 'percakapan']</t>
  </si>
  <si>
    <t>['starx', 'id', 'live', 'percakapan', 'bantu', 'keluhan', 'transaksi', 'buka', 'app', 'dana', 'pilih', 'historyriwayat', 'pilih', 'transaksi', 'dilaporin', 'pilih', 'percakapan']</t>
  </si>
  <si>
    <t>['starx', 'id', 'live', 'cakap', 'bantu', 'keluh', 'transaksi', 'buka', 'app', 'dana', 'pilih', 'historyriwayat', 'pilih', 'transaksi', 'dilaporin', 'pilih', 'cakap']</t>
  </si>
  <si>
    <t>@alexey1616 @meta_starx @omtfinance @polina161661 @konstantine1616 @muhammadk4m @telkomsel @byu_id @smartfrenworld yu ceritain keluhan kamu via dm, mohon informasikan juga ya nomor ticket kamu guna mempercepat penangangan... terima kasih</t>
  </si>
  <si>
    <t>@alexey1616 @meta_starx @omtfinance @polina161661 @konstantine1616 @muhammadk4m @telkomsel @byu_id @smartfrenworld live chat siap bantu keluhan transaksi kamu: buka app dana, pilih history/riwayat,  pilih transaksi yg mau dilaporin dan pilih chat.</t>
  </si>
  <si>
    <t>tahan pakai byu aktif diribetin beli pulsa kuota kejar aktif</t>
  </si>
  <si>
    <t>@iqlimatan @telkomsel msh bertahan pke byu 2 taun lebih krna ga ada masa aktif, ga diribetin beli pulsa atau kuota kejar2an masa aktif 😌</t>
  </si>
  <si>
    <t>msh bertahan pke byu taun lebih krna ga ada masa aktif ga diribetin beli pulsa atau kuota kejaran masa aktif</t>
  </si>
  <si>
    <t>['msh', 'bertahan', 'pke', 'byu', 'taun', 'lebih', 'krna', 'ga', 'ada', 'masa', 'aktif', 'ga', 'diribetin', 'beli', 'pulsa', 'atau', 'kuota', 'kejaran', 'masa', 'aktif']</t>
  </si>
  <si>
    <t>['masih', 'bertahan', 'pakai', 'byu', 'tahun', 'lebih', 'karena', 'tidak', 'ada', 'masa', 'aktif', 'tidak', 'diribetin', 'beli', 'pulsa', 'atau', 'kuota', 'kejaran', 'masa', 'aktif']</t>
  </si>
  <si>
    <t>['bertahan', 'pakai', 'byu', 'aktif', 'diribetin', 'beli', 'pulsa', 'kuota', 'kejaran', 'aktif']</t>
  </si>
  <si>
    <t>['tahan', 'pakai', 'byu', 'aktif', 'diribetin', 'beli', 'pulsa', 'kuota', 'kejar', 'aktif']</t>
  </si>
  <si>
    <t>id taun pakai aman nihh rumit isi pulsa kuota panjang simcardnya nempel hp sinyal telkomsel aja</t>
  </si>
  <si>
    <t>@haihuda @smgmenfess2 @byu_id udah 2 taunan lebih pake juga msh aman nihh, ga ribet harus isi pulsa atau kuota buat perpanjang, asal simcardnya nempel di hp sama dpt sinyal telkomsel aja</t>
  </si>
  <si>
    <t>id udah taunan lebih pake juga msh aman nihh ga ribet harus isi pulsa atau kuota buat perpanjang asal simcardnya nempel di hp sama dpt sinyal telkomsel aja</t>
  </si>
  <si>
    <t>['id', 'udah', 'taunan', 'lebih', 'pake', 'juga', 'msh', 'aman', 'nihh', 'ga', 'ribet', 'harus', 'isi', 'pulsa', 'atau', 'kuota', 'buat', 'perpanjang', 'asal', 'simcardnya', 'nempel', 'di', 'hp', 'sama', 'dpt', 'sinyal', 'telkomsel', 'aja']</t>
  </si>
  <si>
    <t>['id', 'sudah', 'taunan', 'lebih', 'pakai', 'juga', 'masih', 'aman', 'nihh', 'tidak', 'rumit', 'harus', 'isi', 'pulsa', 'atau', 'kuota', 'buat', 'perpanjang', 'asal', 'simcardnya', 'nempel', 'di', 'hp', 'sama', 'dapat', 'sinyal', 'telkomsel', 'aja']</t>
  </si>
  <si>
    <t>['id', 'taunan', 'pakai', 'aman', 'nihh', 'rumit', 'isi', 'pulsa', 'kuota', 'perpanjang', 'simcardnya', 'nempel', 'hp', 'sinyal', 'telkomsel', 'aja']</t>
  </si>
  <si>
    <t>['id', 'taun', 'pakai', 'aman', 'nihh', 'rumit', 'isi', 'pulsa', 'kuota', 'panjang', 'simcardnya', 'nempel', 'hp', 'sinyal', 'telkomsel', 'aja']</t>
  </si>
  <si>
    <t>id keluh apaapa sinyal kuota murahin min</t>
  </si>
  <si>
    <t>@tanyakanrl @byu_id @telkomsel ga ada keluhan apa-apa soal sinyal, cuman kuota sama murahin dikit ngapa min 🛐</t>
  </si>
  <si>
    <t>id ga ada keluhan apaapa soal sinyal cuman kuota sama murahin dikit ngapa min</t>
  </si>
  <si>
    <t>['id', 'ga', 'ada', 'keluhan', 'apaapa', 'soal', 'sinyal', 'cuman', 'kuota', 'sama', 'murahin', 'dikit', 'ngapa', 'min']</t>
  </si>
  <si>
    <t>['id', 'tidak', 'ada', 'keluhan', 'apaapa', 'soal', 'sinyal', 'hanya', 'kuota', 'sama', 'murahin', 'sedikit', 'kenapa', 'min']</t>
  </si>
  <si>
    <t>['id', 'keluhan', 'apaapa', 'sinyal', 'kuota', 'murahin', 'min']</t>
  </si>
  <si>
    <t>['id', 'keluh', 'apaapa', 'sinyal', 'kuota', 'murahin', 'min']</t>
  </si>
  <si>
    <t>space id yu cerita keluh via pesan mohon informasi ya nomor ticket cepat penangangan terima kasih</t>
  </si>
  <si>
    <t>@konstantine1616 @web_3space @arbgpt @arbitrum @alexey1616 @polina161661 @muhammadk4m @smartfrencare @byu_id @telkomsel yu ceritain keluhan kamu via dm, mohon informasikan juga ya nomor ticket kamu guna mempercepat penangangan... terima kasih</t>
  </si>
  <si>
    <t>space id yu ceritain keluhan kamu via dm mohon informasikan juga ya nomor ticket kamu guna mempercepat penangangan terima kasih</t>
  </si>
  <si>
    <t>['space', 'id', 'yu', 'ceritain', 'keluhan', 'kamu', 'via', 'dm', 'mohon', 'informasikan', 'juga', 'ya', 'nomor', 'ticket', 'kamu', 'guna', 'mempercepat', 'penangangan', 'terima', 'kasih']</t>
  </si>
  <si>
    <t>['space', 'id', 'yu', 'ceritakan', 'keluhan', 'kamu', 'via', 'pesan', 'mohon', 'informasikan', 'juga', 'ya', 'nomor', 'ticket', 'kamu', 'guna', 'mempercepat', 'penangangan', 'terima', 'kasih']</t>
  </si>
  <si>
    <t>['space', 'id', 'yu', 'ceritakan', 'keluhan', 'via', 'pesan', 'mohon', 'informasikan', 'ya', 'nomor', 'ticket', 'mempercepat', 'penangangan', 'terima', 'kasih']</t>
  </si>
  <si>
    <t>['space', 'id', 'yu', 'cerita', 'keluh', 'via', 'pesan', 'mohon', 'informasi', 'ya', 'nomor', 'ticket', 'cepat', 'penangangan', 'terima', 'kasih']</t>
  </si>
  <si>
    <t>@alexey1616 @web_3space @arbgpt @arbitrum @polina161661 @konstantine1616 @muhammadk4m @telkomsel @byu_id @smartfrenworld yu ceritain keluhan kamu via dm, mohon informasikan juga ya nomor ticket kamu guna mempercepat penangangan... terima kasih</t>
  </si>
  <si>
    <t>space id live cakap bantu keluh transaksi buka app dana pilih historyriwayat pilih transaksi dilaporin pilih cakap</t>
  </si>
  <si>
    <t>@konstantine1616 @web_3space @arbgpt @arbitrum @alexey1616 @polina161661 @muhammadk4m @smartfrencare @byu_id @telkomsel live chat siap bantu keluhan transaksi kamu: buka app dana, pilih history/riwayat,  pilih transaksi yg mau dilaporin dan pilih chat.</t>
  </si>
  <si>
    <t>space id live chat siap bantu keluhan transaksi kamu buka app dana pilih historyriwayat pilih transaksi yg mau dilaporin dan pilih chat</t>
  </si>
  <si>
    <t>['space', 'id', 'live', 'chat', 'siap', 'bantu', 'keluhan', 'transaksi', 'kamu', 'buka', 'app', 'dana', 'pilih', 'historyriwayat', 'pilih', 'transaksi', 'yg', 'mau', 'dilaporin', 'dan', 'pilih', 'chat']</t>
  </si>
  <si>
    <t>['space', 'id', 'live', 'percakapan', 'siap', 'bantu', 'keluhan', 'transaksi', 'kamu', 'buka', 'app', 'dana', 'pilih', 'historyriwayat', 'pilih', 'transaksi', 'yg', 'mau', 'dilaporin', 'dan', 'pilih', 'percakapan']</t>
  </si>
  <si>
    <t>['space', 'id', 'live', 'percakapan', 'bantu', 'keluhan', 'transaksi', 'buka', 'app', 'dana', 'pilih', 'historyriwayat', 'pilih', 'transaksi', 'dilaporin', 'pilih', 'percakapan']</t>
  </si>
  <si>
    <t>['space', 'id', 'live', 'cakap', 'bantu', 'keluh', 'transaksi', 'buka', 'app', 'dana', 'pilih', 'historyriwayat', 'pilih', 'transaksi', 'dilaporin', 'pilih', 'cakap']</t>
  </si>
  <si>
    <t>@alexey1616 @web_3space @arbgpt @arbitrum @polina161661 @konstantine1616 @muhammadk4m @telkomsel @byu_id @smartfrenworld live chat siap bantu keluhan transaksi kamu: buka app dana, pilih history/riwayat,  pilih transaksi yg mau dilaporin dan pilih chat.</t>
  </si>
  <si>
    <t>@konstantine1616 @mrxcallscrypto @alexey1616 @polina161661 @muhammadk4m @smartfrencare @byu_id @telkomsel yu ceritain keluhan kamu via dm, mohon informasikan juga ya nomor ticket kamu guna mempercepat penangangan... terima kasih</t>
  </si>
  <si>
    <t>@konstantine1616 @cryptonationdao @cybergirlseth @alexey1616 @polina161661 @muhammadk4m @smartfrencare @byu_id @telkomsel yu ceritain keluhan kamu via dm, mohon informasikan juga ya nomor ticket kamu guna mempercepat penangangan... terima kasih</t>
  </si>
  <si>
    <t>@konstantine1616 @mrxcallscrypto @alexey1616 @polina161661 @muhammadk4m @smartfrencare @byu_id @telkomsel live chat siap bantu keluhan transaksi kamu: buka app dana, pilih history/riwayat,  pilih transaksi yg mau dilaporin dan pilih chat.</t>
  </si>
  <si>
    <t>@konstantine1616 @cybergirlseth @alexey1616 @polina161661 @muhammadk4m @smartfrencare @byu_id @telkomsel live chat siap bantu keluhan transaksi kamu: buka app dana, pilih history/riwayat,  pilih transaksi yg mau dilaporin dan pilih chat.</t>
  </si>
  <si>
    <t>@konstantine1616 @cryptonationdao @cybergirlseth @alexey1616 @polina161661 @muhammadk4m @smartfrencare @byu_id @telkomsel live chat siap bantu keluhan transaksi kamu: buka app dana, pilih history/riwayat,  pilih transaksi yg mau dilaporin dan pilih chat.</t>
  </si>
  <si>
    <t>@hariyad98367382 @synaptic_ais @telkomsel @byu_id live chat siap bantu keluhan transaksi kamu: buka app dana, pilih history/riwayat,  pilih transaksi yg mau dilaporin dan pilih chat.</t>
  </si>
  <si>
    <t>ais id live chat siap bantu keluhan transaksi kamu buka app dana pilih historyriwayat pilih transaksi yg mau dilaporin dan pilih chat</t>
  </si>
  <si>
    <t>['ais', 'id', 'live', 'chat', 'siap', 'bantu', 'keluhan', 'transaksi', 'kamu', 'buka', 'app', 'dana', 'pilih', 'historyriwayat', 'pilih', 'transaksi', 'yg', 'mau', 'dilaporin', 'dan', 'pilih', 'chat']</t>
  </si>
  <si>
    <t>['ais', 'id', 'live', 'percakapan', 'siap', 'bantu', 'keluhan', 'transaksi', 'kamu', 'buka', 'app', 'dana', 'pilih', 'historyriwayat', 'pilih', 'transaksi', 'yg', 'mau', 'dilaporin', 'dan', 'pilih', 'percakapan']</t>
  </si>
  <si>
    <t>@synaptic_ais @danawallet  @telkomsel @byu_id</t>
  </si>
  <si>
    <t>ais id</t>
  </si>
  <si>
    <t>['ais', 'id']</t>
  </si>
  <si>
    <t>simpati byu deh malam no network id</t>
  </si>
  <si>
    <t>ini simpati sama byu knapa deh? dr semalem no network mulu… @byu_id @telkomsel</t>
  </si>
  <si>
    <t>ini simpati sama byu knapa deh dr semalem no network mulu id</t>
  </si>
  <si>
    <t>['ini', 'simpati', 'sama', 'byu', 'knapa', 'deh', 'dr', 'semalem', 'no', 'network', 'mulu', 'id']</t>
  </si>
  <si>
    <t>['ini', 'simpati', 'sama', 'byu', 'kenapa', 'deh', 'dari', 'semalam', 'no', 'network', 'selalu', 'id']</t>
  </si>
  <si>
    <t>['simpati', 'byu', 'deh', 'semalam', 'no', 'network', 'id']</t>
  </si>
  <si>
    <t>['simpati', 'byu', 'deh', 'malam', 'no', 'network', 'id']</t>
  </si>
  <si>
    <t>az kendala byu senggol pesan langsung rekan yah id sehat rasya</t>
  </si>
  <si>
    <t>@ab_az177 untuk kendala by.u, kamu bisa senggol dm langsung rekan kami yah @byu_id. sehat selalu :) -rasya</t>
  </si>
  <si>
    <t>az untuk kendala byu kamu bisa senggol dm langsung rekan kami yah id sehat selalu rasya</t>
  </si>
  <si>
    <t>['az', 'untuk', 'kendala', 'byu', 'kamu', 'bisa', 'senggol', 'dm', 'langsung', 'rekan', 'kami', 'yah', 'id', 'sehat', 'selalu', 'rasya']</t>
  </si>
  <si>
    <t>['az', 'untuk', 'kendala', 'byu', 'kamu', 'bisa', 'senggol', 'pesan', 'langsung', 'rekan', 'kami', 'yah', 'id', 'sehat', 'selalu', 'rasya']</t>
  </si>
  <si>
    <t>['az', 'kendala', 'byu', 'senggol', 'pesan', 'langsung', 'rekan', 'yah', 'id', 'sehat', 'rasya']</t>
  </si>
  <si>
    <t>kakak heyisme curhatin pesan nomor hp tanggal jadi lokasi lurah camat kota ayo rasya bantu cari solusi biar sinyal stabil kalo kendala nomor byu senggol rekan pesan id yah sehat rasya</t>
  </si>
  <si>
    <t>@heyisme19 kak heyisme lanjut curhatin ke dm nomor hp, tanggal kejadian, sama lokasi (kelurahan, kecamatan dan kota) yuk. rasya bantu cari solusi biar sinyal stabil lagi. kalo untuk kendala nomor by.u, senggol rekan kami di dm @byu_id yah. sehat selalu :) -rasya</t>
  </si>
  <si>
    <t>kak heyisme lanjut curhatin ke dm nomor hp tanggal kejadian sama lokasi kelurahan kecamatan dan kota yuk rasya bantu cari solusi biar sinyal stabil lagi kalo untuk kendala nomor byu senggol rekan kami di dm id yah sehat selalu rasya</t>
  </si>
  <si>
    <t>['kak', 'heyisme', 'lanjut', 'curhatin', 'ke', 'dm', 'nomor', 'hp', 'tanggal', 'kejadian', 'sama', 'lokasi', 'kelurahan', 'kecamatan', 'dan', 'kota', 'yuk', 'rasya', 'bantu', 'cari', 'solusi', 'biar', 'sinyal', 'stabil', 'lagi', 'kalo', 'untuk', 'kendala', 'nomor', 'byu', 'senggol', 'rekan', 'kami', 'di', 'dm', 'id', 'yah', 'sehat', 'selalu', 'rasya']</t>
  </si>
  <si>
    <t>['kakak', 'heyisme', 'lanjut', 'curhatin', 'ke', 'pesan', 'nomor', 'hp', 'tanggal', 'kejadian', 'sama', 'lokasi', 'kelurahan', 'kecamatan', 'dan', 'kota', 'ayo', 'rasya', 'bantu', 'cari', 'solusi', 'biar', 'sinyal', 'stabil', 'lagi', 'kalo', 'untuk', 'kendala', 'nomor', 'byu', 'senggol', 'rekan', 'kami', 'di', 'pesan', 'id', 'yah', 'sehat', 'selalu', 'rasya']</t>
  </si>
  <si>
    <t>['kakak', 'heyisme', 'curhatin', 'pesan', 'nomor', 'hp', 'tanggal', 'kejadian', 'lokasi', 'kelurahan', 'kecamatan', 'kota', 'ayo', 'rasya', 'bantu', 'cari', 'solusi', 'biar', 'sinyal', 'stabil', 'kalo', 'kendala', 'nomor', 'byu', 'senggol', 'rekan', 'pesan', 'id', 'yah', 'sehat', 'rasya']</t>
  </si>
  <si>
    <t>['kakak', 'heyisme', 'curhatin', 'pesan', 'nomor', 'hp', 'tanggal', 'jadi', 'lokasi', 'lurah', 'camat', 'kota', 'ayo', 'rasya', 'bantu', 'cari', 'solusi', 'biar', 'sinyal', 'stabil', 'kalo', 'kendala', 'nomor', 'byu', 'senggol', 'rekan', 'pesan', 'id', 'yah', 'sehat', 'rasya']</t>
  </si>
  <si>
    <t>id sinyal ujan bapuk</t>
  </si>
  <si>
    <t>@telkomsel @byu_id sinyal anda sekarang kalau ujan kenapa bapuk :(((</t>
  </si>
  <si>
    <t>id sinyal anda sekarang kalau ujan kenapa bapuk</t>
  </si>
  <si>
    <t>['id', 'sinyal', 'anda', 'sekarang', 'kalau', 'ujan', 'kenapa', 'bapuk']</t>
  </si>
  <si>
    <t>['id', 'sinyal', 'ujan', 'bapuk']</t>
  </si>
  <si>
    <t>id sinyal knpa sik buka my telkomsel app byu aja tolong</t>
  </si>
  <si>
    <t>@byu_id @telkomsel ini sinyal lu knpa sik. buka my telkomsel sama app by.u aja gk bisa.  tolong lah 😪</t>
  </si>
  <si>
    <t>id ini sinyal lu knpa sik buka my telkomsel sama app byu aja gk bisa tolong lah</t>
  </si>
  <si>
    <t>['id', 'ini', 'sinyal', 'lu', 'knpa', 'sik', 'buka', 'my', 'telkomsel', 'sama', 'app', 'byu', 'aja', 'gk', 'bisa', 'tolong', 'lah']</t>
  </si>
  <si>
    <t>['id', 'ini', 'sinyal', 'kamu', 'knpa', 'sik', 'buka', 'my', 'telkomsel', 'sama', 'app', 'byu', 'aja', 'tidak', 'bisa', 'tolong', 'lah']</t>
  </si>
  <si>
    <t>['id', 'sinyal', 'knpa', 'sik', 'buka', 'my', 'telkomsel', 'app', 'byu', 'aja', 'tolong']</t>
  </si>
  <si>
    <t>id sinyal harap kaya pindah aja mahal sinyal bikin emosi skip providers</t>
  </si>
  <si>
    <t>@telkomsel @byu_id  sinyal kalian sama, sama sama kaga bisa di harapkan. kalau kaya gini pindah aja ke yg lain. mahal, sinyal bikin emosi. skip sama providers 2 itu.</t>
  </si>
  <si>
    <t>id sinyal kalian sama sama sama kaga bisa di harapkan kalau kaya gini pindah aja ke yg lain mahal sinyal bikin emosi skip sama providers itu</t>
  </si>
  <si>
    <t>['id', 'sinyal', 'kalian', 'sama', 'sama', 'sama', 'kaga', 'bisa', 'di', 'harapkan', 'kalau', 'kaya', 'gini', 'pindah', 'aja', 'ke', 'yg', 'lain', 'mahal', 'sinyal', 'bikin', 'emosi', 'skip', 'sama', 'providers', 'itu']</t>
  </si>
  <si>
    <t>['id', 'sinyal', 'kalian', 'sama', 'sama', 'sama', 'tidak', 'bisa', 'di', 'harapkan', 'kalau', 'kaya', 'begini', 'pindah', 'aja', 'ke', 'yg', 'lain', 'mahal', 'sinyal', 'bikin', 'emosi', 'skip', 'sama', 'providers', 'itu']</t>
  </si>
  <si>
    <t>['id', 'sinyal', 'harapkan', 'kaya', 'pindah', 'aja', 'mahal', 'sinyal', 'bikin', 'emosi', 'skip', 'providers']</t>
  </si>
  <si>
    <t>['id', 'sinyal', 'harap', 'kaya', 'pindah', 'aja', 'mahal', 'sinyal', 'bikin', 'emosi', 'skip', 'providers']</t>
  </si>
  <si>
    <t>@bion1xxx_ @airdropbrother_ @artzgpt @telkomsel @byu_id live chat siap bantu keluhan transaksi kamu: buka app dana, pilih history/riwayat,  pilih transaksi yg mau dilaporin dan pilih chat.</t>
  </si>
  <si>
    <t>@bion1xxx_ @artzgpt @airdropbrother_ @telkomsel @byu_id live chat siap bantu keluhan transaksi kamu: buka app dana, pilih history/riwayat,  pilih transaksi yg mau dilaporin dan pilih chat.</t>
  </si>
  <si>
    <t>@redcalvv @arbitrumoficial @telkomsel @byu_id live chat siap bantu keluhan transaksi kamu: buka app dana, pilih history/riwayat,  pilih transaksi yg mau dilaporin dan pilih chat.</t>
  </si>
  <si>
    <t>byu jaring telkomsel harga kabupaten</t>
  </si>
  <si>
    <t>@potatota byu, jaringan telkomsel harga kabupaten 👍</t>
  </si>
  <si>
    <t>byu jaringan telkomsel harga kabupaten</t>
  </si>
  <si>
    <t>['byu', 'jaringan', 'telkomsel', 'harga', 'kabupaten']</t>
  </si>
  <si>
    <t>['byu', 'jaring', 'telkomsel', 'harga', 'kabupaten']</t>
  </si>
  <si>
    <t>@telkomsel @byu_id</t>
  </si>
  <si>
    <t>telkomsel maksud sih jelek banget aktif beli luar isi pulsa kuota mahal sinyal jelek mending byu aktif topping kuota</t>
  </si>
  <si>
    <t>telkomsel maksudnya apa sih jelek banget masa aktif doang harus beli diluar isi pulsa dan kuota? udah mahal, sinyal jelek skrg gini pulak. mendingan byu ga ada masa aktif topping kuota seenaknya @telkomsel</t>
  </si>
  <si>
    <t>telkomsel maksudnya apa sih jelek banget masa aktif doang harus beli diluar isi pulsa dan kuota udah mahal sinyal jelek skrg gini pulak mendingan byu ga ada masa aktif topping kuota seenaknya</t>
  </si>
  <si>
    <t>['telkomsel', 'maksudnya', 'apa', 'sih', 'jelek', 'banget', 'masa', 'aktif', 'doang', 'harus', 'beli', 'diluar', 'isi', 'pulsa', 'dan', 'kuota', 'udah', 'mahal', 'sinyal', 'jelek', 'skrg', 'gini', 'pulak', 'mendingan', 'byu', 'ga', 'ada', 'masa', 'aktif', 'topping', 'kuota', 'seenaknya']</t>
  </si>
  <si>
    <t>['telkomsel', 'maksudnya', 'apa', 'sih', 'jelek', 'banget', 'masa', 'aktif', 'hanya', 'harus', 'beli', 'diluar', 'isi', 'pulsa', 'dan', 'kuota', 'sudah', 'mahal', 'sinyal', 'jelek', 'sekarang', 'begini', 'pula', 'mendingan', 'byu', 'tidak', 'ada', 'masa', 'aktif', 'topping', 'kuota', 'seenaknya']</t>
  </si>
  <si>
    <t>['telkomsel', 'maksudnya', 'sih', 'jelek', 'banget', 'aktif', 'beli', 'diluar', 'isi', 'pulsa', 'kuota', 'mahal', 'sinyal', 'jelek', 'mendingan', 'byu', 'aktif', 'topping', 'kuota']</t>
  </si>
  <si>
    <t>['telkomsel', 'maksud', 'sih', 'jelek', 'banget', 'aktif', 'beli', 'luar', 'isi', 'pulsa', 'kuota', 'mahal', 'sinyal', 'jelek', 'mending', 'byu', 'aktif', 'topping', 'kuota']</t>
  </si>
  <si>
    <t>fuck telkomsel fuck byu</t>
  </si>
  <si>
    <t>fak telkomsel fak byu</t>
  </si>
  <si>
    <t>['fak', 'telkomsel', 'fak', 'byu']</t>
  </si>
  <si>
    <t>['fuck', 'telkomsel', 'fuck', 'byu']</t>
  </si>
  <si>
    <t>id terima kasih kakak tips trik nya</t>
  </si>
  <si>
    <t>@farahsyasyaysa @partaisocmed @telkomsel @byu_id terima kasih kak tips dan trik nya</t>
  </si>
  <si>
    <t>id terima kasih kak tips dan trik nya</t>
  </si>
  <si>
    <t>['id', 'terima', 'kasih', 'kak', 'tips', 'dan', 'trik', 'nya']</t>
  </si>
  <si>
    <t>['id', 'terima', 'kasih', 'kakak', 'tips', 'dan', 'trik', 'nya']</t>
  </si>
  <si>
    <t>['id', 'terima', 'kasih', 'kakak', 'tips', 'trik', 'nya']</t>
  </si>
  <si>
    <t>tarik nih provider esim gamau ikut bikin id</t>
  </si>
  <si>
    <t>menarik nih provider lain udh bisa esim, gamau ikutan bikin jg? @telkomsel @byu_id</t>
  </si>
  <si>
    <t>menarik nih provider lain udh bisa esim gamau ikutan bikin jg id</t>
  </si>
  <si>
    <t>['menarik', 'nih', 'provider', 'lain', 'udh', 'bisa', 'esim', 'gamau', 'ikutan', 'bikin', 'jg', 'id']</t>
  </si>
  <si>
    <t>['menarik', 'nih', 'provider', 'lain', 'sudah', 'bisa', 'esim', 'gamau', 'mengikuti', 'bikin', 'juga', 'id']</t>
  </si>
  <si>
    <t>['menarik', 'nih', 'provider', 'esim', 'gamau', 'mengikuti', 'bikin', 'id']</t>
  </si>
  <si>
    <t>['tarik', 'nih', 'provider', 'esim', 'gamau', 'ikut', 'bikin', 'id']</t>
  </si>
  <si>
    <t>id apn nya ganti pakai byu coba atur pilih oprator pilih oprator kerjasama telkomsel sana pesan cs id aja klo roaming kendala dibantuin</t>
  </si>
  <si>
    <t>@sabundettol @byu_id apn nya udah diganti pke byu"? coba dipengaturannya pilih oprator lain dlu trs baru pilih oprator yg kerjasama sm telkomsel disana atau dm cs @byu_id aja, biasanya klo roaming kendala dibantuin ko"</t>
  </si>
  <si>
    <t>id apn nya udah diganti pke byu coba dipengaturannya pilih oprator lain dlu trs baru pilih oprator yg kerjasama sm telkomsel disana atau dm cs id aja biasanya klo roaming kendala dibantuin ko</t>
  </si>
  <si>
    <t>['id', 'apn', 'nya', 'udah', 'diganti', 'pke', 'byu', 'coba', 'dipengaturannya', 'pilih', 'oprator', 'lain', 'dlu', 'trs', 'baru', 'pilih', 'oprator', 'yg', 'kerjasama', 'sm', 'telkomsel', 'disana', 'atau', 'dm', 'cs', 'id', 'aja', 'biasanya', 'klo', 'roaming', 'kendala', 'dibantuin', 'ko']</t>
  </si>
  <si>
    <t>['id', 'apn', 'nya', 'sudah', 'diganti', 'pakai', 'byu', 'coba', 'dipengaturannya', 'pilih', 'oprator', 'lain', 'dahulu', 'terus', 'baru', 'pilih', 'oprator', 'yg', 'kerjasama', 'sama', 'telkomsel', 'disana', 'atau', 'pesan', 'cs', 'id', 'aja', 'biasanya', 'klo', 'roaming', 'kendala', 'dibantuin', 'kok']</t>
  </si>
  <si>
    <t>['id', 'apn', 'nya', 'diganti', 'pakai', 'byu', 'coba', 'dipengaturannya', 'pilih', 'oprator', 'pilih', 'oprator', 'kerjasama', 'telkomsel', 'disana', 'pesan', 'cs', 'id', 'aja', 'klo', 'roaming', 'kendala', 'dibantuin']</t>
  </si>
  <si>
    <t>['id', 'apn', 'nya', 'ganti', 'pakai', 'byu', 'coba', 'atur', 'pilih', 'oprator', 'pilih', 'oprator', 'kerjasama', 'telkomsel', 'sana', 'pesan', 'cs', 'id', 'aja', 'klo', 'roaming', 'kendala', 'dibantuin']</t>
  </si>
  <si>
    <t>halo min id kartu esim rencana</t>
  </si>
  <si>
    <t>@makemac halo min @telkomsel dan @byu_id kapan buat kartu e-sim. masih ada rencanakah</t>
  </si>
  <si>
    <t>halo min dan id kapan buat kartu esim masih ada rencanakah</t>
  </si>
  <si>
    <t>['halo', 'min', 'dan', 'id', 'kapan', 'buat', 'kartu', 'esim', 'masih', 'ada', 'rencanakah']</t>
  </si>
  <si>
    <t>['halo', 'min', 'id', 'kartu', 'esim', 'rencanakah']</t>
  </si>
  <si>
    <t>['halo', 'min', 'id', 'kartu', 'esim', 'rencana']</t>
  </si>
  <si>
    <t>haha mjb rekomendasi byu harga murah jaring pakai telkomsel ttep mana sinyal lancarrr</t>
  </si>
  <si>
    <t>@innocentshinra @aninnocentgurl_ haha mjb, emng rekomen byu, harga murah jaringan pke telkomsel. ttep dimana mana dpt sinyal lancarrr</t>
  </si>
  <si>
    <t>haha mjb emng rekomen byu harga murah jaringan pke telkomsel ttep dimana mana dpt sinyal lancarrr</t>
  </si>
  <si>
    <t>['haha', 'mjb', 'emng', 'rekomen', 'byu', 'harga', 'murah', 'jaringan', 'pke', 'telkomsel', 'ttep', 'dimana', 'mana', 'dpt', 'sinyal', 'lancarrr']</t>
  </si>
  <si>
    <t>['haha', 'mjb', 'memang', 'rekomendasi', 'byu', 'harga', 'murah', 'jaringan', 'pakai', 'telkomsel', 'ttep', 'dimana', 'mana', 'dapat', 'sinyal', 'lancarrr']</t>
  </si>
  <si>
    <t>['haha', 'mjb', 'rekomendasi', 'byu', 'harga', 'murah', 'jaringan', 'pakai', 'telkomsel', 'ttep', 'dimana', 'sinyal', 'lancarrr']</t>
  </si>
  <si>
    <t>['haha', 'mjb', 'rekomendasi', 'byu', 'harga', 'murah', 'jaring', 'pakai', 'telkomsel', 'ttep', 'mana', 'sinyal', 'lancarrr']</t>
  </si>
  <si>
    <t>id hmmm make sense</t>
  </si>
  <si>
    <t>@jojorasig @byu_id @telkomcare @telkomsel hmmm make sense</t>
  </si>
  <si>
    <t>['id', 'hmmm', 'make', 'sense']</t>
  </si>
  <si>
    <t>id bro kalo cs paham komplen general aja persimple buat lapor it eksekusi</t>
  </si>
  <si>
    <t>@aarestu_ @byu_id @telkomcare @telkomsel bisa jadi bro karena kalo cs kayanya paham yg komplen general2 aja, paling di persimple.. nnt setelah dibuatin laporan baru sepertinya bagian it yg eksekusi</t>
  </si>
  <si>
    <t>id bisa jadi bro karena kalo cs kayanya paham yg komplen general aja paling di persimple nnt setelah dibuatin laporan baru sepertinya bagian it yg eksekusi</t>
  </si>
  <si>
    <t>['id', 'bisa', 'jadi', 'bro', 'karena', 'kalo', 'cs', 'kayanya', 'paham', 'yg', 'komplen', 'general', 'aja', 'paling', 'di', 'persimple', 'nnt', 'setelah', 'dibuatin', 'laporan', 'baru', 'sepertinya', 'bagian', 'it', 'yg', 'eksekusi']</t>
  </si>
  <si>
    <t>['id', 'bisa', 'jadi', 'bro', 'karena', 'kalo', 'cs', 'sepertinya', 'paham', 'yg', 'komplen', 'general', 'aja', 'paling', 'di', 'persimple', 'nanti', 'setelah', 'dibuatkan', 'laporan', 'baru', 'sepertinya', 'bagian', 'it', 'yg', 'eksekusi']</t>
  </si>
  <si>
    <t>['id', 'bro', 'kalo', 'cs', 'paham', 'komplen', 'general', 'aja', 'persimple', 'dibuatkan', 'laporan', 'it', 'eksekusi']</t>
  </si>
  <si>
    <t>['id', 'bro', 'kalo', 'cs', 'paham', 'komplen', 'general', 'aja', 'persimple', 'buat', 'lapor', 'it', 'eksekusi']</t>
  </si>
  <si>
    <t>id iya team cs id salah paham lapor nya close issue nya solve nyampaiin teknikal ya paham klo orang it paham sih coba kontak tau nih mudah solve</t>
  </si>
  <si>
    <t>@jojorasig @byu_id @telkomcare iya sudah, tp sepertinya team cs @telkomsel / @byu_id masih salah paham masalah saya. laporan nya sempat di close padahal issue nya blm solve. apa sy nyampaiin terlalu teknikal ya? ga ngerti jg. klo orang it pasti ngerti sih. udah coba kontak lg, ga tau nih mudah2an bisa solve.</t>
  </si>
  <si>
    <t>id iya sudah tp sepertinya team cs id masih salah paham masalah saya laporan nya sempat di close padahal issue nya blm solve apa sy nyampaiin terlalu teknikal ya ga ngerti jg klo orang it pasti ngerti sih udah coba kontak lg ga tau nih mudahan bisa solve</t>
  </si>
  <si>
    <t>['id', 'iya', 'sudah', 'tp', 'sepertinya', 'team', 'cs', 'id', 'masih', 'salah', 'paham', 'masalah', 'saya', 'laporan', 'nya', 'sempat', 'di', 'close', 'padahal', 'issue', 'nya', 'blm', 'solve', 'apa', 'sy', 'nyampaiin', 'terlalu', 'teknikal', 'ya', 'ga', 'ngerti', 'jg', 'klo', 'orang', 'it', 'pasti', 'ngerti', 'sih', 'udah', 'coba', 'kontak', 'lg', 'ga', 'tau', 'nih', 'mudahan', 'bisa', 'solve']</t>
  </si>
  <si>
    <t>['id', 'iya', 'sudah', 'tapi', 'sepertinya', 'team', 'cs', 'id', 'masih', 'salah', 'paham', 'masalah', 'saya', 'laporan', 'nya', 'sempat', 'di', 'close', 'padahal', 'issue', 'nya', 'belum', 'solve', 'apa', 'saya', 'nyampaiin', 'terlalu', 'teknikal', 'ya', 'tidak', 'paham', 'juga', 'klo', 'orang', 'it', 'pasti', 'paham', 'sih', 'sudah', 'coba', 'kontak', 'lagi', 'tidak', 'tau', 'nih', 'mudahan', 'bisa', 'solve']</t>
  </si>
  <si>
    <t>['id', 'iya', 'team', 'cs', 'id', 'salah', 'paham', 'laporan', 'nya', 'close', 'issue', 'nya', 'solve', 'nyampaiin', 'teknikal', 'ya', 'paham', 'klo', 'orang', 'it', 'paham', 'sih', 'coba', 'kontak', 'tau', 'nih', 'mudahan', 'solve']</t>
  </si>
  <si>
    <t>['id', 'iya', 'team', 'cs', 'id', 'salah', 'paham', 'lapor', 'nya', 'close', 'issue', 'nya', 'solve', 'nyampaiin', 'teknikal', 'ya', 'paham', 'klo', 'orang', 'it', 'paham', 'sih', 'coba', 'kontak', 'tau', 'nih', 'mudah', 'solve']</t>
  </si>
  <si>
    <t>id minggu down sinyal si minggu lancar ya coba pindahin jaring only bentar pindahin otomatis kakak works sih</t>
  </si>
  <si>
    <t>@jalianfebriandy @partaisocmed @telkomsel @byu_id aku minggu lalu sempet gini krna katanya emg lg down sinyal, harusnya si minggu ini lancar ya.. coba pindahin jaringan ke 2g only dulu bentar nnt pindahin lg ke 4g otomatis kak di aku works sih</t>
  </si>
  <si>
    <t>id aku minggu lalu sempet gini krna katanya emg lg down sinyal harusnya si minggu ini lancar ya coba pindahin jaringan ke  only dulu bentar nnt pindahin lg ke  otomatis kak di aku works sih</t>
  </si>
  <si>
    <t>['id', 'aku', 'minggu', 'lalu', 'sempet', 'gini', 'krna', 'katanya', 'emg', 'lg', 'down', 'sinyal', 'harusnya', 'si', 'minggu', 'ini', 'lancar', 'ya', 'coba', 'pindahin', 'jaringan', 'ke', 'only', 'dulu', 'bentar', 'nnt', 'pindahin', 'lg', 'ke', 'otomatis', 'kak', 'di', 'aku', 'works', 'sih']</t>
  </si>
  <si>
    <t>['id', 'aku', 'minggu', 'lalu', 'sempat', 'begini', 'karena', 'katanya', 'memang', 'lagi', 'down', 'sinyal', 'harusnya', 'si', 'minggu', 'ini', 'lancar', 'ya', 'coba', 'pindahin', 'jaringan', 'ke', 'only', 'dulu', 'bentar', 'nanti', 'pindahin', 'lagi', 'ke', 'otomatis', 'kakak', 'di', 'aku', 'works', 'sih']</t>
  </si>
  <si>
    <t>['id', 'minggu', 'down', 'sinyal', 'si', 'minggu', 'lancar', 'ya', 'coba', 'pindahin', 'jaringan', 'only', 'bentar', 'pindahin', 'otomatis', 'kakak', 'works', 'sih']</t>
  </si>
  <si>
    <t>['id', 'minggu', 'down', 'sinyal', 'si', 'minggu', 'lancar', 'ya', 'coba', 'pindahin', 'jaring', 'only', 'bentar', 'pindahin', 'otomatis', 'kakak', 'works', 'sih']</t>
  </si>
  <si>
    <t>provider gadak bangunin sahur axis as id</t>
  </si>
  <si>
    <t>provider gadak yang mau bangunin gue sahur apa ? @telkomsel @smartfrencare @indosatcare @3careindonesia @myxl @ask_axis @kartu_as @byu_id</t>
  </si>
  <si>
    <t>provider gadak yang mau bangunin gue sahur apa axis as id</t>
  </si>
  <si>
    <t>['provider', 'gadak', 'yang', 'mau', 'bangunin', 'gue', 'sahur', 'apa', 'axis', 'as', 'id']</t>
  </si>
  <si>
    <t>['provider', 'gadak', 'yang', 'mau', 'bangunin', 'aku', 'sahur', 'apa', 'axis', 'as', 'id']</t>
  </si>
  <si>
    <t>['provider', 'gadak', 'bangunin', 'sahur', 'axis', 'as', 'id']</t>
  </si>
  <si>
    <t>id ide min</t>
  </si>
  <si>
    <t>@convomf @telkomsel @byu_id gada ide buat kayak gini kan min?😶</t>
  </si>
  <si>
    <t>id gada ide buat kayak gini kan min</t>
  </si>
  <si>
    <t>['id', 'gada', 'ide', 'buat', 'kayak', 'gini', 'kan', 'min']</t>
  </si>
  <si>
    <t>['id', 'tidak', 'ide', 'buat', 'seperti', 'begini', 'kan', 'min']</t>
  </si>
  <si>
    <t>['id', 'ide', 'min']</t>
  </si>
  <si>
    <t>halo halo id</t>
  </si>
  <si>
    <t>@convomf halo halo kapan? @telkomsel @byu_id</t>
  </si>
  <si>
    <t>halo halo kapan id</t>
  </si>
  <si>
    <t>['halo', 'halo', 'kapan', 'id']</t>
  </si>
  <si>
    <t>['halo', 'halo', 'id']</t>
  </si>
  <si>
    <t>id niat kakak</t>
  </si>
  <si>
    <t>@convomf @byu_id @telkomsel @axisgsm ga ada niatan kan bang</t>
  </si>
  <si>
    <t>id ga ada niatan kan bang</t>
  </si>
  <si>
    <t>['id', 'ga', 'ada', 'niatan', 'kan', 'bang']</t>
  </si>
  <si>
    <t>['id', 'tidak', 'ada', 'niat', 'kan', 'kakak']</t>
  </si>
  <si>
    <t>['id', 'niat', 'kakak']</t>
  </si>
  <si>
    <t>parah aktif beli tbk id</t>
  </si>
  <si>
    <t>@telkomsel waduh parah lu masa aktif musti dibeli  klean gitu juga ga @indosat @xlaxiata_tbk @byu_id @axis ?</t>
  </si>
  <si>
    <t>waduh parah lu masa aktif musti dibeli klean gitu juga ga tbk id</t>
  </si>
  <si>
    <t>['waduh', 'parah', 'lu', 'masa', 'aktif', 'musti', 'dibeli', 'klean', 'gitu', 'juga', 'ga', 'tbk', 'id']</t>
  </si>
  <si>
    <t>['waduh', 'parah', 'kamu', 'masa', 'aktif', 'harus', 'dibeli', 'kalian', 'begitu', 'juga', 'tidak', 'tbk', 'id']</t>
  </si>
  <si>
    <t>['parah', 'aktif', 'dibeli', 'tbk', 'id']</t>
  </si>
  <si>
    <t>['parah', 'aktif', 'beli', 'tbk', 'id']</t>
  </si>
  <si>
    <t>mending telkomsel byu ribu gb bebas area make darurat sih</t>
  </si>
  <si>
    <t>@worksfess mending telkomsel byu. 1 hari 10rb 10gb bebas area. aku sering make ini pas darurat sih.</t>
  </si>
  <si>
    <t>mending telkomsel byu hari rb gb bebas area aku sering make ini pas darurat sih</t>
  </si>
  <si>
    <t>['mending', 'telkomsel', 'byu', 'hari', 'rb', 'gb', 'bebas', 'area', 'aku', 'sering', 'make', 'ini', 'pas', 'darurat', 'sih']</t>
  </si>
  <si>
    <t>['mending', 'telkomsel', 'byu', 'hari', 'ribu', 'gb', 'bebas', 'area', 'aku', 'sering', 'make', 'ini', 'saat', 'darurat', 'sih']</t>
  </si>
  <si>
    <t>['mending', 'telkomsel', 'byu', 'ribu', 'gb', 'bebas', 'area', 'make', 'darurat', 'sih']</t>
  </si>
  <si>
    <t>migrasi byu sms tawar aja tau</t>
  </si>
  <si>
    <t>@littlebigotto @telkomsel yg bisa migrasi ke byu yg dpt sms penawaran aja setau aku, yg ga dpt ga bisa..</t>
  </si>
  <si>
    <t>yg bisa migrasi ke byu yg dpt sms penawaran aja setau aku yg ga dpt ga bisa</t>
  </si>
  <si>
    <t>['yg', 'bisa', 'migrasi', 'ke', 'byu', 'yg', 'dpt', 'sms', 'penawaran', 'aja', 'setau', 'aku', 'yg', 'ga', 'dpt', 'ga', 'bisa']</t>
  </si>
  <si>
    <t>['yg', 'bisa', 'migrasi', 'ke', 'byu', 'yg', 'dapat', 'sms', 'penawaran', 'aja', 'setau', 'aku', 'yg', 'tidak', 'dapat', 'tidak', 'bisa']</t>
  </si>
  <si>
    <t>['migrasi', 'byu', 'sms', 'penawaran', 'aja', 'setau']</t>
  </si>
  <si>
    <t>['migrasi', 'byu', 'sms', 'tawar', 'aja', 'tau']</t>
  </si>
  <si>
    <t>min nya jaring internet ya harga elit internetan sulit id</t>
  </si>
  <si>
    <t>@partaisocmed min, ini 2 2 nya jaringan internet kok gini amat ya. harga elit internetan sulit. @telkomsel @byu_id https://t.co/hcqku01wl0</t>
  </si>
  <si>
    <t>min ini nya jaringan internet kok gini amat ya harga elit internetan sulit id</t>
  </si>
  <si>
    <t>['min', 'ini', 'nya', 'jaringan', 'internet', 'kok', 'gini', 'amat', 'ya', 'harga', 'elit', 'internetan', 'sulit', 'id']</t>
  </si>
  <si>
    <t>['min', 'ini', 'nya', 'jaringan', 'internet', 'kok', 'begini', 'amat', 'ya', 'harga', 'elit', 'internetan', 'sulit', 'id']</t>
  </si>
  <si>
    <t>['min', 'nya', 'jaringan', 'internet', 'ya', 'harga', 'elit', 'internetan', 'sulit', 'id']</t>
  </si>
  <si>
    <t>['min', 'nya', 'jaring', 'internet', 'ya', 'harga', 'elit', 'internetan', 'sulit', 'id']</t>
  </si>
  <si>
    <t>id tenang kakak restu kendala byu kakak hubung direct message instagram id direct message twitter id rekan indihome call center sabil</t>
  </si>
  <si>
    <t>@aarestu_ @byu_id @telkomcare tenang, kak restu. buat kendala  by.u kakak bisa hubungi direct message instagram: @byu.id , direct message twitter: @byu_id dan rekan indihome  https://t.co/jp9tmy22hk, call center 147 😊 -sabil</t>
  </si>
  <si>
    <t>id tenang kak restu buat kendala byu kakak bisa hubungi direct message instagram id direct message twitter id dan rekan indihome call center sabil</t>
  </si>
  <si>
    <t>['id', 'tenang', 'kak', 'restu', 'buat', 'kendala', 'byu', 'kakak', 'bisa', 'hubungi', 'direct', 'message', 'instagram', 'id', 'direct', 'message', 'twitter', 'id', 'dan', 'rekan', 'indihome', 'call', 'center', 'sabil']</t>
  </si>
  <si>
    <t>['id', 'tenang', 'kakak', 'restu', 'buat', 'kendala', 'byu', 'kakak', 'bisa', 'hubungi', 'direct', 'message', 'instagram', 'id', 'direct', 'message', 'twitter', 'id', 'dan', 'rekan', 'indihome', 'call', 'center', 'sabil']</t>
  </si>
  <si>
    <t>['id', 'tenang', 'kakak', 'restu', 'kendala', 'byu', 'kakak', 'hubungi', 'direct', 'message', 'instagram', 'id', 'direct', 'message', 'twitter', 'id', 'rekan', 'indihome', 'call', 'center', 'sabil']</t>
  </si>
  <si>
    <t>['id', 'tenang', 'kakak', 'restu', 'kendala', 'byu', 'kakak', 'hubung', 'direct', 'message', 'instagram', 'id', 'direct', 'message', 'twitter', 'id', 'rekan', 'indihome', 'call', 'center', 'sabil']</t>
  </si>
  <si>
    <t>id maaf salah mention telkomcare aja ya hehe</t>
  </si>
  <si>
    <t>@byu_id @telkomcare maaf salah mention harusnya @telkomsel bukan telkomcare.. atau sama aja ya hehe</t>
  </si>
  <si>
    <t>id maaf salah mention harusnya bukan telkomcare atau sama aja ya hehe</t>
  </si>
  <si>
    <t>['id', 'maaf', 'salah', 'mention', 'harusnya', 'bukan', 'telkomcare', 'atau', 'sama', 'aja', 'ya', 'hehe']</t>
  </si>
  <si>
    <t>['id', 'maaf', 'salah', 'mention', 'telkomcare', 'aja', 'ya', 'hehe']</t>
  </si>
  <si>
    <t>pakai telkomsel pakenya id aja telkomsel aktif alias unlimited aktiftbtb ilang aktifin</t>
  </si>
  <si>
    <t>@askrlfess kl masi mau pake telkomsel, pakenya @byu_id  aja. samasama dr telkomsel, tp gada masa aktifnya sampe kapan alias unlimited. kl nnt udh ga aktif/tbtb ilang bisa minta aktifin lagi</t>
  </si>
  <si>
    <t>kl masi mau pake telkomsel pakenya id aja samasama dr telkomsel tp gada masa aktifnya sampe kapan alias unlimited kl nnt udh ga aktiftbtb ilang bisa minta aktifin lagi</t>
  </si>
  <si>
    <t>['kl', 'masi', 'mau', 'pake', 'telkomsel', 'pakenya', 'id', 'aja', 'samasama', 'dr', 'telkomsel', 'tp', 'gada', 'masa', 'aktifnya', 'sampe', 'kapan', 'alias', 'unlimited', 'kl', 'nnt', 'udh', 'ga', 'aktiftbtb', 'ilang', 'bisa', 'minta', 'aktifin', 'lagi']</t>
  </si>
  <si>
    <t>['kalau', 'masih', 'mau', 'pakai', 'telkomsel', 'pakenya', 'id', 'aja', 'sama', 'dari', 'telkomsel', 'tapi', 'tidak', 'masa', 'aktifnya', 'sampai', 'kapan', 'alias', 'unlimited', 'kalau', 'nanti', 'sudah', 'tidak', 'aktiftbtb', 'ilang', 'bisa', 'minta', 'aktifin', 'lagi']</t>
  </si>
  <si>
    <t>['pakai', 'telkomsel', 'pakenya', 'id', 'aja', 'telkomsel', 'aktifnya', 'alias', 'unlimited', 'aktiftbtb', 'ilang', 'aktifin']</t>
  </si>
  <si>
    <t>['pakai', 'telkomsel', 'pakenya', 'id', 'aja', 'telkomsel', 'aktif', 'alias', 'unlimited', 'aktiftbtb', 'ilang', 'aktifin']</t>
  </si>
  <si>
    <t>id unreg no telkomsel ya nomer byu hilang kemarin unreg salah nomer telkomsel ya terimakasih atensi kakak juno</t>
  </si>
  <si>
    <t>@junoarsyad @byu_id unreg no telkomsel boleh kan ya ? soalnya nomer byu yg lama hilang. ini kemarin sudah unreg salah satu nomer telkomsel kok tetap belum bisa ya. tahu nggak caranya ? terimakasih atensinya mas juno</t>
  </si>
  <si>
    <t>id unreg no telkomsel boleh kan ya soalnya nomer byu yg lama hilang ini kemarin sudah unreg salah satu nomer telkomsel kok tetap belum bisa ya tahu nggak caranya terimakasih atensinya mas juno</t>
  </si>
  <si>
    <t>['id', 'unreg', 'no', 'telkomsel', 'boleh', 'kan', 'ya', 'soalnya', 'nomer', 'byu', 'yg', 'lama', 'hilang', 'ini', 'kemarin', 'sudah', 'unreg', 'salah', 'satu', 'nomer', 'telkomsel', 'kok', 'tetap', 'belum', 'bisa', 'ya', 'tahu', 'nggak', 'caranya', 'terimakasih', 'atensinya', 'mas', 'juno']</t>
  </si>
  <si>
    <t>['id', 'unreg', 'no', 'telkomsel', 'boleh', 'kan', 'ya', 'soalnya', 'nomer', 'byu', 'yg', 'lama', 'hilang', 'ini', 'kemarin', 'sudah', 'unreg', 'salah', 'satu', 'nomer', 'telkomsel', 'kok', 'tetap', 'belum', 'bisa', 'ya', 'tahu', 'tidak', 'caranya', 'terimakasih', 'atensinya', 'kakak', 'juno']</t>
  </si>
  <si>
    <t>['id', 'unreg', 'no', 'telkomsel', 'ya', 'nomer', 'byu', 'hilang', 'kemarin', 'unreg', 'salah', 'nomer', 'telkomsel', 'ya', 'terimakasih', 'atensinya', 'kakak', 'juno']</t>
  </si>
  <si>
    <t>['id', 'unreg', 'no', 'telkomsel', 'ya', 'nomer', 'byu', 'hilang', 'kemarin', 'unreg', 'salah', 'nomer', 'telkomsel', 'ya', 'terimakasih', 'atensi', 'kakak', 'juno']</t>
  </si>
  <si>
    <t>id promonya byu aktif aktif nomor isi pulsa murah worth it sih kuota full jam bagi</t>
  </si>
  <si>
    <t>@sekadarberujar @tanyakanrl @telkomsel @byu_id @myxl nanti promonya udah ga ada, balik lg wkwk. dulu juga aku gitu.. balik lg ke byu masih aktif, krna ga ada masa aktif nomornya walaupun ga diisi pulsa, skrng menurut gw malah murah worth it sih, kuotanya full 24 jam ga dibagi</t>
  </si>
  <si>
    <t>id nanti promonya udah ga ada balik lg wkwk dulu juga aku gitu balik lg ke byu masih aktif krna ga ada masa aktif nomornya walaupun ga diisi pulsa skrng menurut gw malah murah worth it sih kuotanya full jam ga dibagi</t>
  </si>
  <si>
    <t>['id', 'nanti', 'promonya', 'udah', 'ga', 'ada', 'balik', 'lg', 'wkwk', 'dulu', 'juga', 'aku', 'gitu', 'balik', 'lg', 'ke', 'byu', 'masih', 'aktif', 'krna', 'ga', 'ada', 'masa', 'aktif', 'nomornya', 'walaupun', 'ga', 'diisi', 'pulsa', 'skrng', 'menurut', 'gw', 'malah', 'murah', 'worth', 'it', 'sih', 'kuotanya', 'full', 'jam', 'ga', 'dibagi']</t>
  </si>
  <si>
    <t>['id', 'nanti', 'promonya', 'sudah', 'tidak', 'ada', 'balik', 'lagi', 'wkwk', 'dulu', 'juga', 'aku', 'begitu', 'balik', 'lagi', 'ke', 'byu', 'masih', 'aktif', 'karena', 'tidak', 'ada', 'masa', 'aktif', 'nomornya', 'walaupun', 'tidak', 'diisi', 'pulsa', 'sekarang', 'menurut', 'aku', 'malah', 'murah', 'worth', 'it', 'sih', 'kuotanya', 'full', 'jam', 'tidak', 'dibagi']</t>
  </si>
  <si>
    <t>['id', 'promonya', 'byu', 'aktif', 'aktif', 'nomornya', 'diisi', 'pulsa', 'murah', 'worth', 'it', 'sih', 'kuotanya', 'full', 'jam', 'dibagi']</t>
  </si>
  <si>
    <t>['id', 'promonya', 'byu', 'aktif', 'aktif', 'nomor', 'isi', 'pulsa', 'murah', 'worth', 'it', 'sih', 'kuota', 'full', 'jam', 'bagi']</t>
  </si>
  <si>
    <t>id aktivasi nomor gabisa kendala kakak nomor maksimum daftar nomor telkomsel unreg nmor tsel kepake coba regis klo ilang gnti simcard nomor coba konfirm csnya kakak</t>
  </si>
  <si>
    <t>@dedysoeprijadi4 @byu_id aktivasi nomornya gabisa kendalanya knp bang? dlu aku pernah nomornya maksimum udah kedaftar di 3 nomor telkomsel, unreg dlu nmor tsel yg udah ga kepake. dicoba bisa lg regis. pdhal klo ilang bisa gnti simcard ke nomor yg sama, udah coba konfirm csnya juga bang?</t>
  </si>
  <si>
    <t>id aktivasi nomornya gabisa kendalanya knp bang dlu aku pernah nomornya maksimum udah kedaftar di nomor telkomsel unreg dlu nmor tsel yg udah ga kepake dicoba bisa lg regis pdhal klo ilang bisa gnti simcard ke nomor yg sama udah coba konfirm csnya juga bang</t>
  </si>
  <si>
    <t>['id', 'aktivasi', 'nomornya', 'gabisa', 'kendalanya', 'knp', 'bang', 'dlu', 'aku', 'pernah', 'nomornya', 'maksimum', 'udah', 'kedaftar', 'di', 'nomor', 'telkomsel', 'unreg', 'dlu', 'nmor', 'tsel', 'yg', 'udah', 'ga', 'kepake', 'dicoba', 'bisa', 'lg', 'regis', 'pdhal', 'klo', 'ilang', 'bisa', 'gnti', 'simcard', 'ke', 'nomor', 'yg', 'sama', 'udah', 'coba', 'konfirm', 'csnya', 'juga', 'bang']</t>
  </si>
  <si>
    <t>['id', 'aktivasi', 'nomornya', 'gabisa', 'kendalanya', 'kenapa', 'kakak', 'dahulu', 'aku', 'pernah', 'nomornya', 'maksimum', 'sudah', 'kedaftar', 'di', 'nomor', 'telkomsel', 'unreg', 'dahulu', 'nmor', 'tsel', 'yg', 'sudah', 'tidak', 'kepake', 'dicoba', 'bisa', 'lagi', 'regis', 'padahal', 'klo', 'ilang', 'bisa', 'gnti', 'simcard', 'ke', 'nomor', 'yg', 'sama', 'sudah', 'coba', 'konfirm', 'csnya', 'juga', 'kakak']</t>
  </si>
  <si>
    <t>['id', 'aktivasi', 'nomornya', 'gabisa', 'kendalanya', 'kakak', 'nomornya', 'maksimum', 'kedaftar', 'nomor', 'telkomsel', 'unreg', 'nmor', 'tsel', 'kepake', 'dicoba', 'regis', 'klo', 'ilang', 'gnti', 'simcard', 'nomor', 'coba', 'konfirm', 'csnya', 'kakak']</t>
  </si>
  <si>
    <t>['id', 'aktivasi', 'nomor', 'gabisa', 'kendala', 'kakak', 'nomor', 'maksimum', 'daftar', 'nomor', 'telkomsel', 'unreg', 'nmor', 'tsel', 'kepake', 'coba', 'regis', 'klo', 'ilang', 'gnti', 'simcard', 'nomor', 'coba', 'konfirm', 'csnya', 'kakak']</t>
  </si>
  <si>
    <t>gambarnyawkwkwk byu oke harga kualitas jaring lumayan stabil kaya telkomsel klo bawa mana kuota full jam bagi</t>
  </si>
  <si>
    <t>@oodiya_ gambarnya😖wkwkwk.. tp byu okelah, ada harga ada kualitas krna jaringannya lumayan stabil sama kaya telkomsel klo dibawa kmn2, sm kuotanya full 24 jam semua ga ada yg dibagii</t>
  </si>
  <si>
    <t>gambarnyawkwkwk tp byu okelah ada harga ada kualitas krna jaringannya lumayan stabil sama kaya telkomsel klo dibawa kmn sm kuotanya full jam semua ga ada yg dibagii</t>
  </si>
  <si>
    <t>['gambarnyawkwkwk', 'tp', 'byu', 'okelah', 'ada', 'harga', 'ada', 'kualitas', 'krna', 'jaringannya', 'lumayan', 'stabil', 'sama', 'kaya', 'telkomsel', 'klo', 'dibawa', 'kmn', 'sm', 'kuotanya', 'full', 'jam', 'semua', 'ga', 'ada', 'yg', 'dibagii']</t>
  </si>
  <si>
    <t>['gambarnyawkwkwk', 'tapi', 'byu', 'oke', 'ada', 'harga', 'ada', 'kualitas', 'karena', 'jaringannya', 'lumayan', 'stabil', 'sama', 'kaya', 'telkomsel', 'klo', 'dibawa', 'kemana', 'sama', 'kuotanya', 'full', 'jam', 'semua', 'tidak', 'ada', 'yg', 'dibagii']</t>
  </si>
  <si>
    <t>['gambarnyawkwkwk', 'byu', 'oke', 'harga', 'kualitas', 'jaringannya', 'lumayan', 'stabil', 'kaya', 'telkomsel', 'klo', 'dibawa', 'kemana', 'kuotanya', 'full', 'jam', 'dibagii']</t>
  </si>
  <si>
    <t>['gambarnyawkwkwk', 'byu', 'oke', 'harga', 'kualitas', 'jaring', 'lumayan', 'stabil', 'kaya', 'telkomsel', 'klo', 'bawa', 'mana', 'kuota', 'full', 'jam', 'bagi']</t>
  </si>
  <si>
    <t>id kemarin by tsel kayak ganggu jaring deh kakak alami banget aja coba pakai apn byu airplane mode bentar lumayan bantu</t>
  </si>
  <si>
    <t>@lynchnovrsty @byu_id @telkomsel kemarin2 by u tsel kayaknya lg gangguan jaringannya deh kak soalnya ngalamin bgt tiba2 h+ aja.. coba pake apn byu terus airplane mode bentar di aku lumayan membantu</t>
  </si>
  <si>
    <t>id kemarin by  tsel kayaknya lg gangguan jaringannya deh kak soalnya ngalamin bgt tiba  aja coba pake apn byu terus airplane mode bentar di aku lumayan membantu</t>
  </si>
  <si>
    <t>['id', 'kemarin', 'by', 'tsel', 'kayaknya', 'lg', 'gangguan', 'jaringannya', 'deh', 'kak', 'soalnya', 'ngalamin', 'bgt', 'tiba', 'aja', 'coba', 'pake', 'apn', 'byu', 'terus', 'airplane', 'mode', 'bentar', 'di', 'aku', 'lumayan', 'membantu']</t>
  </si>
  <si>
    <t>['id', 'kemarin', 'by', 'tsel', 'kayaknya', 'lagi', 'gangguan', 'jaringannya', 'deh', 'kakak', 'soalnya', 'mengalami', 'banget', 'tiba', 'aja', 'coba', 'pakai', 'apn', 'byu', 'terus', 'airplane', 'mode', 'bentar', 'di', 'aku', 'lumayan', 'membantu']</t>
  </si>
  <si>
    <t>['id', 'kemarin', 'by', 'tsel', 'kayaknya', 'gangguan', 'jaringannya', 'deh', 'kakak', 'mengalami', 'banget', 'aja', 'coba', 'pakai', 'apn', 'byu', 'airplane', 'mode', 'bentar', 'lumayan', 'membantu']</t>
  </si>
  <si>
    <t>['id', 'kemarin', 'by', 'tsel', 'kayak', 'ganggu', 'jaring', 'deh', 'kakak', 'alami', 'banget', 'aja', 'coba', 'pakai', 'apn', 'byu', 'airplane', 'mode', 'bentar', 'lumayan', 'bantu']</t>
  </si>
  <si>
    <t>aja kakak byu jaring telkomsel apn nya ganti pakai byu biar lancarr airplane mode aja on in</t>
  </si>
  <si>
    <t>@poppiholla sama aja kakk, byu emng 1 jaringan sama telkomsel. apn nya ganti dlu pke byu" biar lancarr trs airplane mode aja, on in lg"</t>
  </si>
  <si>
    <t>sama aja kakk byu emng jaringan sama telkomsel apn nya ganti dlu pke byu biar lancarr trs airplane mode aja on in lg</t>
  </si>
  <si>
    <t>['sama', 'aja', 'kakk', 'byu', 'emng', 'jaringan', 'sama', 'telkomsel', 'apn', 'nya', 'ganti', 'dlu', 'pke', 'byu', 'biar', 'lancarr', 'trs', 'airplane', 'mode', 'aja', 'on', 'in', 'lg']</t>
  </si>
  <si>
    <t>['sama', 'aja', 'kakak', 'byu', 'memang', 'jaringan', 'sama', 'telkomsel', 'apn', 'nya', 'ganti', 'dahulu', 'pakai', 'byu', 'biar', 'lancarr', 'terus', 'airplane', 'mode', 'aja', 'on', 'in', 'lagi']</t>
  </si>
  <si>
    <t>['aja', 'kakak', 'byu', 'jaringan', 'telkomsel', 'apn', 'nya', 'ganti', 'pakai', 'byu', 'biar', 'lancarr', 'airplane', 'mode', 'aja', 'on', 'in']</t>
  </si>
  <si>
    <t>['aja', 'kakak', 'byu', 'jaring', 'telkomsel', 'apn', 'nya', 'ganti', 'pakai', 'byu', 'biar', 'lancarr', 'airplane', 'mode', 'aja', 'on', 'in']</t>
  </si>
  <si>
    <t>byu ikut jaring telkomsel deh coba refresh aja jaring pindah ganti mode jaring saama airplane mode</t>
  </si>
  <si>
    <t>@wasyour911 biasanya byu ngikutin jaringan telkomsel deh, coba sambil refresh aja jaringannya. pindah ganti mode jaringan ke 2g dlu trs balik lg ke 4g, saama airplane mode</t>
  </si>
  <si>
    <t>biasanya byu ngikutin jaringan telkomsel deh coba sambil refresh aja jaringannya pindah ganti mode jaringan ke  dlu trs balik lg ke  saama airplane mode</t>
  </si>
  <si>
    <t>['biasanya', 'byu', 'ngikutin', 'jaringan', 'telkomsel', 'deh', 'coba', 'sambil', 'refresh', 'aja', 'jaringannya', 'pindah', 'ganti', 'mode', 'jaringan', 'ke', 'dlu', 'trs', 'balik', 'lg', 'ke', 'saama', 'airplane', 'mode']</t>
  </si>
  <si>
    <t>['biasanya', 'byu', 'mengikuti', 'jaringan', 'telkomsel', 'deh', 'coba', 'sambil', 'refresh', 'aja', 'jaringannya', 'pindah', 'ganti', 'mode', 'jaringan', 'ke', 'dahulu', 'terus', 'balik', 'lagi', 'ke', 'saama', 'airplane', 'mode']</t>
  </si>
  <si>
    <t>['byu', 'mengikuti', 'jaringan', 'telkomsel', 'deh', 'coba', 'refresh', 'aja', 'jaringannya', 'pindah', 'ganti', 'mode', 'jaringan', 'saama', 'airplane', 'mode']</t>
  </si>
  <si>
    <t>['byu', 'ikut', 'jaring', 'telkomsel', 'deh', 'coba', 'refresh', 'aja', 'jaring', 'pindah', 'ganti', 'mode', 'jaring', 'saama', 'airplane', 'mode']</t>
  </si>
  <si>
    <t>yooh hai kakak ash perihal informasi putar produk aplikasi byu kakak hubung website pesan instagram id pesan tw id pesan fb byu indonesia live cakap aplikasi byu terinstall hp kakak tks sakia</t>
  </si>
  <si>
    <t>@ash_yooh hai, kak ash. perihal informasi seputar produk dan aplikasi by.u, kakak bisa menghubungi website: https://t.co/uvggjrwob5, dm ig @byu.id, dm tw @byu_id, dm fb byu indonesia, dan live chat di dalam aplikasi by.u yang terinstall di hp kakak. tks :) -sakia</t>
  </si>
  <si>
    <t>yooh hai kak ash perihal informasi seputar produk dan aplikasi byu kakak bisa menghubungi website dm ig id dm tw id dm fb byu indonesia dan live chat di dalam aplikasi byu yang terinstall di hp kakak tks sakia</t>
  </si>
  <si>
    <t>['yooh', 'hai', 'kak', 'ash', 'perihal', 'informasi', 'seputar', 'produk', 'dan', 'aplikasi', 'byu', 'kakak', 'bisa', 'menghubungi', 'website', 'dm', 'ig', 'id', 'dm', 'tw', 'id', 'dm', 'fb', 'byu', 'indonesia', 'dan', 'live', 'chat', 'di', 'dalam', 'aplikasi', 'byu', 'yang', 'terinstall', 'di', 'hp', 'kakak', 'tks', 'sakia']</t>
  </si>
  <si>
    <t>['yooh', 'hai', 'kakak', 'ash', 'perihal', 'informasi', 'seputar', 'produk', 'dan', 'aplikasi', 'byu', 'kakak', 'bisa', 'menghubungi', 'website', 'pesan', 'instagram', 'id', 'pesan', 'tw', 'id', 'pesan', 'fb', 'byu', 'indonesia', 'dan', 'live', 'percakapan', 'di', 'dalam', 'aplikasi', 'byu', 'yang', 'terinstall', 'di', 'hp', 'kakak', 'tks', 'sakia']</t>
  </si>
  <si>
    <t>['yooh', 'hai', 'kakak', 'ash', 'perihal', 'informasi', 'seputar', 'produk', 'aplikasi', 'byu', 'kakak', 'menghubungi', 'website', 'pesan', 'instagram', 'id', 'pesan', 'tw', 'id', 'pesan', 'fb', 'byu', 'indonesia', 'live', 'percakapan', 'aplikasi', 'byu', 'terinstall', 'hp', 'kakak', 'tks', 'sakia']</t>
  </si>
  <si>
    <t>['yooh', 'hai', 'kakak', 'ash', 'perihal', 'informasi', 'putar', 'produk', 'aplikasi', 'byu', 'kakak', 'hubung', 'website', 'pesan', 'instagram', 'id', 'pesan', 'tw', 'id', 'pesan', 'fb', 'byu', 'indonesia', 'live', 'cakap', 'aplikasi', 'byu', 'terinstall', 'hp', 'kakak', 'tks', 'sakia']</t>
  </si>
  <si>
    <t>aju unreg kartu byu</t>
  </si>
  <si>
    <t>@telkomsel pengajuan unreg kartu byu bisa?</t>
  </si>
  <si>
    <t>pengajuan unreg kartu byu bisa</t>
  </si>
  <si>
    <t>['pengajuan', 'unreg', 'kartu', 'byu', 'bisa']</t>
  </si>
  <si>
    <t>['pengajuan', 'unreg', 'kartu', 'byu']</t>
  </si>
  <si>
    <t>['aju', 'unreg', 'kartu', 'byu']</t>
  </si>
  <si>
    <t>convert pulsa vincell update rate maret telkomsel three indosat byu xl axis smartfren wa</t>
  </si>
  <si>
    <t>convert pulsa vincell :  update rate 20 maret: - telkomsel = 0.85 - three           = 0.88 - indosat       = 0.88 - byu                = 0.85 - xl / axis      = 0.75 - smartfren = 0.85  cp : @jualanvincell wa : 085269851202 #zonauang #zonabu</t>
  </si>
  <si>
    <t>convert pulsa vincell update rate maret telkomsel three indosat byu xl axis smartfren cp wa</t>
  </si>
  <si>
    <t>['convert', 'pulsa', 'vincell', 'update', 'rate', 'maret', 'telkomsel', 'three', 'indosat', 'byu', 'xl', 'axis', 'smartfren', 'cp', 'wa']</t>
  </si>
  <si>
    <t>['convert', 'pulsa', 'vincell', 'update', 'rate', 'maret', 'telkomsel', 'three', 'indosat', 'byu', 'xl', 'axis', 'smartfren', 'wa']</t>
  </si>
  <si>
    <t>apa id</t>
  </si>
  <si>
    <t>@tanyakanrl apapun itu aku tetap @byu_id dan @telkomsel 🥰</t>
  </si>
  <si>
    <t>apapun itu aku tetap id dan</t>
  </si>
  <si>
    <t>['apapun', 'itu', 'aku', 'tetap', 'id', 'dan']</t>
  </si>
  <si>
    <t>['apapun', 'id']</t>
  </si>
  <si>
    <t>['apa', 'id']</t>
  </si>
  <si>
    <t>byu and telkomsel user realite rumah pakai wifi si kalo baruu</t>
  </si>
  <si>
    <t>byu and telkomsel user can't realite. tapi sejak di rumah pake wifi doang si :) kalo keluar baruu</t>
  </si>
  <si>
    <t>byu and telkomsel user cant realite tapi sejak di rumah pake wifi doang si kalo keluar baruu</t>
  </si>
  <si>
    <t>['byu', 'and', 'telkomsel', 'user', 'cant', 'realite', 'tapi', 'sejak', 'di', 'rumah', 'pake', 'wifi', 'doang', 'si', 'kalo', 'keluar', 'baruu']</t>
  </si>
  <si>
    <t>['byu', 'and', 'telkomsel', 'user', 'tidak', 'realite', 'tapi', 'sejak', 'di', 'rumah', 'pakai', 'wifi', 'hanya', 'si', 'kalo', 'keluar', 'baruu']</t>
  </si>
  <si>
    <t>['byu', 'and', 'telkomsel', 'user', 'realite', 'rumah', 'pakai', 'wifi', 'si', 'kalo', 'baruu']</t>
  </si>
  <si>
    <t>convert pulsa vincell :  update rate 19 maret: - telkomsel = 0.85 - three           = 0.88 - indosat       = 0.88 - byu                = 0.85 - xl / axis      = 0.75 - smartfren = 0.85  cp : @jualanvincell wa : 085269851202 #zonauang #zonabu</t>
  </si>
  <si>
    <t>pisah id paket mahal otewe pindah</t>
  </si>
  <si>
    <t>@tanyakanrl mungkin ini saatnya kita berpisah @telkomsel @byu_id paket kamu terlalu mahal. otewe pindah ke @myxl</t>
  </si>
  <si>
    <t>mungkin ini saatnya kita berpisah id paket kamu terlalu mahal otewe pindah ke</t>
  </si>
  <si>
    <t>['mungkin', 'ini', 'saatnya', 'kita', 'berpisah', 'id', 'paket', 'kamu', 'terlalu', 'mahal', 'otewe', 'pindah', 'ke']</t>
  </si>
  <si>
    <t>['berpisah', 'id', 'paket', 'mahal', 'otewe', 'pindah']</t>
  </si>
  <si>
    <t>['pisah', 'id', 'paket', 'mahal', 'otewe', 'pindah']</t>
  </si>
  <si>
    <t>@danawallet  @smartfrenworld  @telkomsel  @indosatcare  @byu_id</t>
  </si>
  <si>
    <t>ganti pakai id aja paket murah atur sinyal aman dimanamana pakai sinyal telkomsel nomernya mati batas aktif</t>
  </si>
  <si>
    <t>@3careindonesia @upakks ganti pake @byu_id aja paketan murah bisa diatur sendiri sinyal aman dimana-mana karena pake sinyal telkomsel. nomernya juga ngga bakal mati karena ngga ada batas akhir masa aktifnya</t>
  </si>
  <si>
    <t>ganti pake id aja paketan murah bisa diatur sendiri sinyal aman dimanamana karena pake sinyal telkomsel nomernya juga ngga bakal mati karena ngga ada batas akhir masa aktifnya</t>
  </si>
  <si>
    <t>['ganti', 'pake', 'id', 'aja', 'paketan', 'murah', 'bisa', 'diatur', 'sendiri', 'sinyal', 'aman', 'dimanamana', 'karena', 'pake', 'sinyal', 'telkomsel', 'nomernya', 'juga', 'ngga', 'bakal', 'mati', 'karena', 'ngga', 'ada', 'batas', 'akhir', 'masa', 'aktifnya']</t>
  </si>
  <si>
    <t>['ganti', 'pakai', 'id', 'aja', 'paketan', 'murah', 'bisa', 'diatur', 'sendiri', 'sinyal', 'aman', 'dimanamana', 'karena', 'pakai', 'sinyal', 'telkomsel', 'nomernya', 'juga', 'tidak', 'bakal', 'mati', 'karena', 'tidak', 'ada', 'batas', 'akhir', 'masa', 'aktifnya']</t>
  </si>
  <si>
    <t>['ganti', 'pakai', 'id', 'aja', 'paketan', 'murah', 'diatur', 'sinyal', 'aman', 'dimanamana', 'pakai', 'sinyal', 'telkomsel', 'nomernya', 'mati', 'batas', 'aktifnya']</t>
  </si>
  <si>
    <t>['ganti', 'pakai', 'id', 'aja', 'paket', 'murah', 'atur', 'sinyal', 'aman', 'dimanamana', 'pakai', 'sinyal', 'telkomsel', 'nomernya', 'mati', 'batas', 'aktif']</t>
  </si>
  <si>
    <t>byu hall aman hall ilang ilangan telkomsel aman nder</t>
  </si>
  <si>
    <t>@treasuremenfess byu depan hall aman pas di dalem hall ilang ilangan.. telkomsel sejauh ini aman nder</t>
  </si>
  <si>
    <t>byu depan hall aman pas di dalem hall ilang ilangan telkomsel sejauh ini aman nder</t>
  </si>
  <si>
    <t>['byu', 'depan', 'hall', 'aman', 'pas', 'di', 'dalem', 'hall', 'ilang', 'ilangan', 'telkomsel', 'sejauh', 'ini', 'aman', 'nder']</t>
  </si>
  <si>
    <t>['byu', 'depan', 'hall', 'aman', 'saat', 'di', 'dalam', 'hall', 'ilang', 'ilangan', 'telkomsel', 'sejauh', 'ini', 'aman', 'nder']</t>
  </si>
  <si>
    <t>['byu', 'hall', 'aman', 'hall', 'ilang', 'ilangan', 'telkomsel', 'aman', 'nder']</t>
  </si>
  <si>
    <t>by tuh sistem aktif kaya telkomsel rumit id</t>
  </si>
  <si>
    <t>by u tuh sistem masa aktifnya sama gk kaya telkomsel yg ribet itu? @byu_id</t>
  </si>
  <si>
    <t>by  tuh sistem masa aktifnya sama gk kaya telkomsel yg ribet itu id</t>
  </si>
  <si>
    <t>['by', 'tuh', 'sistem', 'masa', 'aktifnya', 'sama', 'gk', 'kaya', 'telkomsel', 'yg', 'ribet', 'itu', 'id']</t>
  </si>
  <si>
    <t>['by', 'tuh', 'sistem', 'masa', 'aktifnya', 'sama', 'tidak', 'kaya', 'telkomsel', 'yg', 'rumit', 'itu', 'id']</t>
  </si>
  <si>
    <t>['by', 'tuh', 'sistem', 'aktifnya', 'kaya', 'telkomsel', 'rumit', 'id']</t>
  </si>
  <si>
    <t>['by', 'tuh', 'sistem', 'aktif', 'kaya', 'telkomsel', 'rumit', 'id']</t>
  </si>
  <si>
    <t>deh hallo byu telkomsel mohon maaf lahir batin iya keluh kesah katakata kasar sinyal kemarin bikin gondok</t>
  </si>
  <si>
    <t>mulai hari ini deh  hallo byu, telkomsel. mohon maaf lahir dan batin yaa atas semua keluh kesah dan kata-kata kasar ku karena sinyal kalian kemarin yang bikin aku sangat gondok 🫰</t>
  </si>
  <si>
    <t>mulai hari ini deh hallo byu telkomsel mohon maaf lahir dan batin yaa atas semua keluh kesah dan katakata kasar ku karena sinyal kalian kemarin yang bikin aku sangat gondok</t>
  </si>
  <si>
    <t>['mulai', 'hari', 'ini', 'deh', 'hallo', 'byu', 'telkomsel', 'mohon', 'maaf', 'lahir', 'dan', 'batin', 'yaa', 'atas', 'semua', 'keluh', 'kesah', 'dan', 'katakata', 'kasar', 'ku', 'karena', 'sinyal', 'kalian', 'kemarin', 'yang', 'bikin', 'aku', 'sangat', 'gondok']</t>
  </si>
  <si>
    <t>['mulai', 'hari', 'ini', 'deh', 'hallo', 'byu', 'telkomsel', 'mohon', 'maaf', 'lahir', 'dan', 'batin', 'iya', 'atas', 'semua', 'keluh', 'kesah', 'dan', 'katakata', 'kasar', 'aku', 'karena', 'sinyal', 'kalian', 'kemarin', 'yang', 'bikin', 'aku', 'sangat', 'gondok']</t>
  </si>
  <si>
    <t>['deh', 'hallo', 'byu', 'telkomsel', 'mohon', 'maaf', 'lahir', 'batin', 'iya', 'keluh', 'kesah', 'katakata', 'kasar', 'sinyal', 'kemarin', 'bikin', 'gondok']</t>
  </si>
  <si>
    <t>min mohon deh tim nya riset ya nama nindy nama contact centernya provider id tauuu hadeuh</t>
  </si>
  <si>
    <t>@haidjpb min plis deh tim nya ga riset dulu apa gimana ya, nama nindy itu nama contact centernya provider @byu_id @telkomsel tauuu, hadeuh~~~~</t>
  </si>
  <si>
    <t>min plis deh tim nya ga riset dulu apa gimana ya nama nindy itu nama contact centernya provider id tauuu hadeuh</t>
  </si>
  <si>
    <t>['min', 'plis', 'deh', 'tim', 'nya', 'ga', 'riset', 'dulu', 'apa', 'gimana', 'ya', 'nama', 'nindy', 'itu', 'nama', 'contact', 'centernya', 'provider', 'id', 'tauuu', 'hadeuh']</t>
  </si>
  <si>
    <t>['min', 'mohon', 'deh', 'tim', 'nya', 'tidak', 'riset', 'dulu', 'apa', 'bagaimana', 'ya', 'nama', 'nindy', 'itu', 'nama', 'contact', 'centernya', 'provider', 'id', 'tauuu', 'hadeuh']</t>
  </si>
  <si>
    <t>['min', 'mohon', 'deh', 'tim', 'nya', 'riset', 'ya', 'nama', 'nindy', 'nama', 'contact', 'centernya', 'provider', 'id', 'tauuu', 'hadeuh']</t>
  </si>
  <si>
    <t>kalo kendala byu senggol pesan rekan id yah nomor telkomsel curhatin pesan yah sehat rasya</t>
  </si>
  <si>
    <t>@keraktelormanis kalo untuk kendala by.u, kamu bisa senggol dm rekan kami @byu_id yah. untuk nomor telkomsel, kamu lanjut curhatin ke dm https://t.co/xudb3gxckz yah. sehat selalu :) -rasya</t>
  </si>
  <si>
    <t>kalo untuk kendala byu kamu bisa senggol dm rekan kami id yah untuk nomor telkomsel kamu lanjut curhatin ke dm yah sehat selalu rasya</t>
  </si>
  <si>
    <t>['kalo', 'untuk', 'kendala', 'byu', 'kamu', 'bisa', 'senggol', 'dm', 'rekan', 'kami', 'id', 'yah', 'untuk', 'nomor', 'telkomsel', 'kamu', 'lanjut', 'curhatin', 'ke', 'dm', 'yah', 'sehat', 'selalu', 'rasya']</t>
  </si>
  <si>
    <t>['kalo', 'untuk', 'kendala', 'byu', 'kamu', 'bisa', 'senggol', 'pesan', 'rekan', 'kami', 'id', 'yah', 'untuk', 'nomor', 'telkomsel', 'kamu', 'lanjut', 'curhatin', 'ke', 'pesan', 'yah', 'sehat', 'selalu', 'rasya']</t>
  </si>
  <si>
    <t>['kalo', 'kendala', 'byu', 'senggol', 'pesan', 'rekan', 'id', 'yah', 'nomor', 'telkomsel', 'curhatin', 'pesan', 'yah', 'sehat', 'rasya']</t>
  </si>
  <si>
    <t>komplain nomor byu nomor telkomsel sih</t>
  </si>
  <si>
    <t>@telkomsel komplain nomor byu bisa ga? tapi ada nomor telkomsel jg sih</t>
  </si>
  <si>
    <t>komplain nomor byu bisa ga tapi ada nomor telkomsel jg sih</t>
  </si>
  <si>
    <t>['komplain', 'nomor', 'byu', 'bisa', 'ga', 'tapi', 'ada', 'nomor', 'telkomsel', 'jg', 'sih']</t>
  </si>
  <si>
    <t>['komplain', 'nomor', 'byu', 'bisa', 'tidak', 'tapi', 'ada', 'nomor', 'telkomsel', 'juga', 'sih']</t>
  </si>
  <si>
    <t>['komplain', 'nomor', 'byu', 'nomor', 'telkomsel', 'sih']</t>
  </si>
  <si>
    <t>telkomsel pait banget signal lot mahal pindah byu anak nya telkomsel aja lelet lancar nya kadang id</t>
  </si>
  <si>
    <t>telkomsel pait banget kenapa dah, signal lemot mahal. trus pindah ke by.u anak nya telkomsel, sama aja tetep lelet. lancar nya kadang doang @telkomcare @telkomsel @byu_id"</t>
  </si>
  <si>
    <t>telkomsel pait banget kenapa dah signal lemot mahal trus pindah ke byu anak nya telkomsel sama aja tetep lelet lancar nya kadang doang id</t>
  </si>
  <si>
    <t>['telkomsel', 'pait', 'banget', 'kenapa', 'dah', 'signal', 'lemot', 'mahal', 'trus', 'pindah', 'ke', 'byu', 'anak', 'nya', 'telkomsel', 'sama', 'aja', 'tetep', 'lelet', 'lancar', 'nya', 'kadang', 'doang', 'id']</t>
  </si>
  <si>
    <t>['telkomsel', 'pait', 'banget', 'kenapa', 'sudah', 'signal', 'lemot', 'mahal', 'terus', 'pindah', 'ke', 'byu', 'anak', 'nya', 'telkomsel', 'sama', 'aja', 'tetap', 'lelet', 'lancar', 'nya', 'kadang', 'hanya', 'id']</t>
  </si>
  <si>
    <t>['telkomsel', 'pait', 'banget', 'signal', 'lemot', 'mahal', 'pindah', 'byu', 'anak', 'nya', 'telkomsel', 'aja', 'lelet', 'lancar', 'nya', 'kadang', 'id']</t>
  </si>
  <si>
    <t>['telkomsel', 'pait', 'banget', 'signal', 'lot', 'mahal', 'pindah', 'byu', 'anak', 'nya', 'telkomsel', 'aja', 'lelet', 'lancar', 'nya', 'kadang', 'id']</t>
  </si>
  <si>
    <t>iyaa apn nya set isi byu huruf gapake titik</t>
  </si>
  <si>
    <t>@ywnzoon @telkomsel iyaa yg apn nya di set isi byu" huruf kecil semua gapake titik ☺️"</t>
  </si>
  <si>
    <t>iyaa yg apn nya di set isi byu huruf kecil semua gapake titik</t>
  </si>
  <si>
    <t>['iyaa', 'yg', 'apn', 'nya', 'di', 'set', 'isi', 'byu', 'huruf', 'kecil', 'semua', 'gapake', 'titik']</t>
  </si>
  <si>
    <t>['iyaa', 'apn', 'nya', 'set', 'isi', 'byu', 'huruf', 'gapake', 'titik']</t>
  </si>
  <si>
    <t>telkomsel parah layan bayar mahal lho lihat pakai kartu byu telkomsel telkomsel</t>
  </si>
  <si>
    <t>telkomsel di awal tahun 2023 makin makin parah layanannya. padahal bayar mahal lho. lihatlah. ini pake kartu byu dan telkomsel. sama2 dari telkomsel. 😂😂 https://t.co/ggm41ahgxl</t>
  </si>
  <si>
    <t>telkomsel di awal tahun makin makin parah layanannya padahal bayar mahal lho lihatlah ini pake kartu byu dan telkomsel sama dari telkomsel</t>
  </si>
  <si>
    <t>['telkomsel', 'di', 'awal', 'tahun', 'makin', 'makin', 'parah', 'layanannya', 'padahal', 'bayar', 'mahal', 'lho', 'lihatlah', 'ini', 'pake', 'kartu', 'byu', 'dan', 'telkomsel', 'sama', 'dari', 'telkomsel']</t>
  </si>
  <si>
    <t>['telkomsel', 'di', 'awal', 'tahun', 'makin', 'makin', 'parah', 'layanannya', 'padahal', 'bayar', 'mahal', 'lho', 'lihatlah', 'ini', 'pakai', 'kartu', 'byu', 'dan', 'telkomsel', 'sama', 'dari', 'telkomsel']</t>
  </si>
  <si>
    <t>['telkomsel', 'parah', 'layanannya', 'bayar', 'mahal', 'lho', 'lihatlah', 'pakai', 'kartu', 'byu', 'telkomsel', 'telkomsel']</t>
  </si>
  <si>
    <t>['telkomsel', 'parah', 'layan', 'bayar', 'mahal', 'lho', 'lihat', 'pakai', 'kartu', 'byu', 'telkomsel', 'telkomsel']</t>
  </si>
  <si>
    <t>kakak muncul samping tuh kakak nama byu ya</t>
  </si>
  <si>
    <t>@triskalalala @telkomsel yang ini kan kak? munculnya kek di samping tuh kak, terus dibuat namanya byu gitu ya? https://t.co/6hs14p4jsc</t>
  </si>
  <si>
    <t>yang ini kan kak munculnya kek di samping tuh kak terus dibuat namanya byu gitu ya</t>
  </si>
  <si>
    <t>['yang', 'ini', 'kan', 'kak', 'munculnya', 'kek', 'di', 'samping', 'tuh', 'kak', 'terus', 'dibuat', 'namanya', 'byu', 'gitu', 'ya']</t>
  </si>
  <si>
    <t>['yang', 'ini', 'kan', 'kakak', 'munculnya', 'seperti', 'di', 'samping', 'tuh', 'kakak', 'terus', 'dibuat', 'namanya', 'byu', 'begitu', 'ya']</t>
  </si>
  <si>
    <t>['kakak', 'munculnya', 'samping', 'tuh', 'kakak', 'namanya', 'byu', 'ya']</t>
  </si>
  <si>
    <t>['kakak', 'muncul', 'samping', 'tuh', 'kakak', 'nama', 'byu', 'ya']</t>
  </si>
  <si>
    <t>@triskalalala @telkomsel yang ini kan kak? munculnya kek di samping tuh kak, terus dibuat namanya byu gitu ya? https://t.co/tulknf60gl</t>
  </si>
  <si>
    <t>persetan telkomsel pakai byu emosi reda</t>
  </si>
  <si>
    <t>persetan telkomsel, mau pake byu dulu sementara sampe emosi reda</t>
  </si>
  <si>
    <t>persetan telkomsel mau pake byu dulu sementara sampe emosi reda</t>
  </si>
  <si>
    <t>['persetan', 'telkomsel', 'mau', 'pake', 'byu', 'dulu', 'sementara', 'sampe', 'emosi', 'reda']</t>
  </si>
  <si>
    <t>['persetan', 'telkomsel', 'mau', 'pakai', 'byu', 'dulu', 'sementara', 'sampai', 'emosi', 'reda']</t>
  </si>
  <si>
    <t>['persetan', 'telkomsel', 'pakai', 'byu', 'emosi', 'reda']</t>
  </si>
  <si>
    <t>apn pakai byu biar lancar nder internetan lancar pakai apn ituu</t>
  </si>
  <si>
    <t>@ywnzoon @telkomsel tambah apn baru pke byu" biar lancar nder, aku internetan lancar pke apn ituu.."</t>
  </si>
  <si>
    <t>tambah apn baru pke byu biar lancar nder aku internetan lancar pke apn ituu</t>
  </si>
  <si>
    <t>['tambah', 'apn', 'baru', 'pke', 'byu', 'biar', 'lancar', 'nder', 'aku', 'internetan', 'lancar', 'pke', 'apn', 'ituu']</t>
  </si>
  <si>
    <t>['tambah', 'apn', 'baru', 'pakai', 'byu', 'biar', 'lancar', 'nder', 'aku', 'internetan', 'lancar', 'pakai', 'apn', 'ituu']</t>
  </si>
  <si>
    <t>['apn', 'pakai', 'byu', 'biar', 'lancar', 'nder', 'internetan', 'lancar', 'pakai', 'apn', 'ituu']</t>
  </si>
  <si>
    <t>indihome telkomsel byu fuck</t>
  </si>
  <si>
    <t>indihome telkomsel byu kenapa anjeng</t>
  </si>
  <si>
    <t>['indihome', 'telkomsel', 'byu', 'kenapa', 'anjeng']</t>
  </si>
  <si>
    <t>['indihome', 'telkomsel', 'byu', 'kenapa', 'fuck']</t>
  </si>
  <si>
    <t>['indihome', 'telkomsel', 'byu', 'fuck']</t>
  </si>
  <si>
    <t>id terimakasih min kerjasamanya bantu tag byu min</t>
  </si>
  <si>
    <t>@telkomsel @byu_id thanks min kerjasamanya sudah bantu tag byu. sudah bisa min 🫶</t>
  </si>
  <si>
    <t>id thanks min kerjasamanya sudah bantu tag byu sudah bisa min</t>
  </si>
  <si>
    <t>['id', 'thanks', 'min', 'kerjasamanya', 'sudah', 'bantu', 'tag', 'byu', 'sudah', 'bisa', 'min']</t>
  </si>
  <si>
    <t>['id', 'terimakasih', 'min', 'kerjasamanya', 'sudah', 'bantu', 'tag', 'byu', 'sudah', 'bisa', 'min']</t>
  </si>
  <si>
    <t>['id', 'terimakasih', 'min', 'kerjasamanya', 'bantu', 'tag', 'byu', 'min']</t>
  </si>
  <si>
    <t>coba senggol rekan id pesan yah kakak rasya</t>
  </si>
  <si>
    <t>@ywnzoon kamu coba senggol rekan kami @byu_id di dm yah kak :) -rasya</t>
  </si>
  <si>
    <t>kamu coba senggol rekan kami id di dm yah kak rasya</t>
  </si>
  <si>
    <t>['kamu', 'coba', 'senggol', 'rekan', 'kami', 'id', 'di', 'dm', 'yah', 'kak', 'rasya']</t>
  </si>
  <si>
    <t>['kamu', 'coba', 'senggol', 'rekan', 'kami', 'id', 'di', 'pesan', 'yah', 'kakak', 'rasya']</t>
  </si>
  <si>
    <t>['coba', 'senggol', 'rekan', 'id', 'pesan', 'yah', 'kakak', 'rasya']</t>
  </si>
  <si>
    <t>id gak sinyal kayak min tag gak digurbis</t>
  </si>
  <si>
    <t>@telkomsel @byu_id gak ada sinyal kayaknya mereka min. soalnya sudah aku tag pun gak ada digurbis.</t>
  </si>
  <si>
    <t>id gak ada sinyal kayaknya mereka min soalnya sudah aku tag pun gak ada digurbis</t>
  </si>
  <si>
    <t>['id', 'gak', 'ada', 'sinyal', 'kayaknya', 'mereka', 'min', 'soalnya', 'sudah', 'aku', 'tag', 'pun', 'gak', 'ada', 'digurbis']</t>
  </si>
  <si>
    <t>['id', 'gak', 'sinyal', 'kayaknya', 'min', 'tag', 'gak', 'digurbis']</t>
  </si>
  <si>
    <t>['id', 'gak', 'sinyal', 'kayak', 'min', 'tag', 'gak', 'digurbis']</t>
  </si>
  <si>
    <t>byu salah produk telkomsel langsung hubung rekan id biar kendala sinyal atas yah kakak sehat rasya</t>
  </si>
  <si>
    <t>@ywnzoon by.u merupakan salah satu produk telkomsel. kamu bisa langsung hubungi rekan kami @byu_id biar kendala sinyalnya segera teratasi yah kak. sehat selalu :) -rasya</t>
  </si>
  <si>
    <t>byu merupakan salah satu produk telkomsel kamu bisa langsung hubungi rekan kami id biar kendala sinyalnya segera teratasi yah kak sehat selalu rasya</t>
  </si>
  <si>
    <t>['byu', 'merupakan', 'salah', 'satu', 'produk', 'telkomsel', 'kamu', 'bisa', 'langsung', 'hubungi', 'rekan', 'kami', 'id', 'biar', 'kendala', 'sinyalnya', 'segera', 'teratasi', 'yah', 'kak', 'sehat', 'selalu', 'rasya']</t>
  </si>
  <si>
    <t>['byu', 'merupakan', 'salah', 'satu', 'produk', 'telkomsel', 'kamu', 'bisa', 'langsung', 'hubungi', 'rekan', 'kami', 'id', 'biar', 'kendala', 'sinyalnya', 'segera', 'teratasi', 'yah', 'kakak', 'sehat', 'selalu', 'rasya']</t>
  </si>
  <si>
    <t>['byu', 'salah', 'produk', 'telkomsel', 'langsung', 'hubungi', 'rekan', 'id', 'biar', 'kendala', 'sinyalnya', 'teratasi', 'yah', 'kakak', 'sehat', 'rasya']</t>
  </si>
  <si>
    <t>['byu', 'salah', 'produk', 'telkomsel', 'langsung', 'hubung', 'rekan', 'id', 'biar', 'kendala', 'sinyal', 'atas', 'yah', 'kakak', 'sehat', 'rasya']</t>
  </si>
  <si>
    <t>byu telkomsel gak sih tinggal byu nih kondisi sinyal kegitu nih min lihat kuota utama ngedit kerja gak</t>
  </si>
  <si>
    <t>@telkomsel byu bagian telkomsel juga gak sih? tinggal byu nih kondisi sinyalnya kegitu.  nih min liat lah, ini kuota utama ku buat ngedit, kerja. gak bisa ku gunakan. https://t.co/tfkqgulwyu</t>
  </si>
  <si>
    <t>byu bagian telkomsel juga gak sih tinggal byu nih kondisi sinyalnya kegitu nih min liat lah ini kuota utama ku buat ngedit kerja gak bisa ku gunakan</t>
  </si>
  <si>
    <t>['byu', 'bagian', 'telkomsel', 'juga', 'gak', 'sih', 'tinggal', 'byu', 'nih', 'kondisi', 'sinyalnya', 'kegitu', 'nih', 'min', 'liat', 'lah', 'ini', 'kuota', 'utama', 'ku', 'buat', 'ngedit', 'kerja', 'gak', 'bisa', 'ku', 'gunakan']</t>
  </si>
  <si>
    <t>['byu', 'bagian', 'telkomsel', 'juga', 'gak', 'sih', 'tinggal', 'byu', 'nih', 'kondisi', 'sinyalnya', 'kegitu', 'nih', 'min', 'lihat', 'lah', 'ini', 'kuota', 'utama', 'aku', 'buat', 'ngedit', 'kerja', 'gak', 'bisa', 'aku', 'gunakan']</t>
  </si>
  <si>
    <t>['byu', 'telkomsel', 'gak', 'sih', 'tinggal', 'byu', 'nih', 'kondisi', 'sinyalnya', 'kegitu', 'nih', 'min', 'lihat', 'kuota', 'utama', 'ngedit', 'kerja', 'gak']</t>
  </si>
  <si>
    <t>['byu', 'telkomsel', 'gak', 'sih', 'tinggal', 'byu', 'nih', 'kondisi', 'sinyal', 'kegitu', 'nih', 'min', 'lihat', 'kuota', 'utama', 'ngedit', 'kerja', 'gak']</t>
  </si>
  <si>
    <t>pulsa kuota gak pagi halah muak telkomsel byu aja</t>
  </si>
  <si>
    <t>@telkomsel untuk semuanya lah, pulsa sama kuotanya gak bisa digunakan dari subuh. halah muak kali aku. telkomsel, byu sama aja.</t>
  </si>
  <si>
    <t>untuk semuanya lah pulsa sama kuotanya gak bisa digunakan dari subuh halah muak kali aku telkomsel byu sama aja</t>
  </si>
  <si>
    <t>['untuk', 'semuanya', 'lah', 'pulsa', 'sama', 'kuotanya', 'gak', 'bisa', 'digunakan', 'dari', 'subuh', 'halah', 'muak', 'kali', 'aku', 'telkomsel', 'byu', 'sama', 'aja']</t>
  </si>
  <si>
    <t>['untuk', 'semuanya', 'lah', 'pulsa', 'sama', 'kuotanya', 'gak', 'bisa', 'digunakan', 'dari', 'pagi', 'halah', 'muak', 'sepertinya', 'aku', 'telkomsel', 'byu', 'sama', 'aja']</t>
  </si>
  <si>
    <t>['pulsa', 'kuotanya', 'gak', 'pagi', 'halah', 'muak', 'telkomsel', 'byu', 'aja']</t>
  </si>
  <si>
    <t>['pulsa', 'kuota', 'gak', 'pagi', 'halah', 'muak', 'telkomsel', 'byu', 'aja']</t>
  </si>
  <si>
    <t>halo kakak langsung colek rekan id pesan biar langsung bantu tangan ya kakak terimakasih kiano</t>
  </si>
  <si>
    <t>@blessednumber6 halo kak. boleh langsung colek rekan kami @byu_id di dm biar langsung dibantu penanganan lebih lanjut ya, kak. makasih :) -kiano</t>
  </si>
  <si>
    <t>halo kak boleh langsung colek rekan kami id di dm biar langsung dibantu penanganan lebih lanjut ya kak makasih kiano</t>
  </si>
  <si>
    <t>['halo', 'kak', 'boleh', 'langsung', 'colek', 'rekan', 'kami', 'id', 'di', 'dm', 'biar', 'langsung', 'dibantu', 'penanganan', 'lebih', 'lanjut', 'ya', 'kak', 'makasih', 'kiano']</t>
  </si>
  <si>
    <t>['halo', 'kakak', 'boleh', 'langsung', 'colek', 'rekan', 'kami', 'id', 'di', 'pesan', 'biar', 'langsung', 'dibantu', 'penanganan', 'lebih', 'lanjut', 'ya', 'kakak', 'terimakasih', 'kiano']</t>
  </si>
  <si>
    <t>['halo', 'kakak', 'langsung', 'colek', 'rekan', 'id', 'pesan', 'biar', 'langsung', 'dibantu', 'penanganan', 'ya', 'kakak', 'terimakasih', 'kiano']</t>
  </si>
  <si>
    <t>['halo', 'kakak', 'langsung', 'colek', 'rekan', 'id', 'pesan', 'biar', 'langsung', 'bantu', 'tangan', 'ya', 'kakak', 'terimakasih', 'kiano']</t>
  </si>
  <si>
    <t>sinyal jcc susah ya pakai id lho anak bilang gunung mah woi elah diri dapetin sinyal sialans</t>
  </si>
  <si>
    <t>sinyal di jcc susah bener ya. udah pake @byu_id lho ini anaknya @telkomsel. dibilang kayak lagi di gunung padahal mah ga woi elah sampe berdiri diri buat dapetin sinyal doang. sialans</t>
  </si>
  <si>
    <t>sinyal di jcc susah bener ya udah pake id lho ini anaknya dibilang kayak lagi di gunung padahal mah ga woi elah sampe berdiri diri buat dapetin sinyal doang sialans</t>
  </si>
  <si>
    <t>['sinyal', 'di', 'jcc', 'susah', 'bener', 'ya', 'udah', 'pake', 'id', 'lho', 'ini', 'anaknya', 'dibilang', 'kayak', 'lagi', 'di', 'gunung', 'padahal', 'mah', 'ga', 'woi', 'elah', 'sampe', 'berdiri', 'diri', 'buat', 'dapetin', 'sinyal', 'doang', 'sialans']</t>
  </si>
  <si>
    <t>['sinyal', 'di', 'jcc', 'susah', 'benar', 'ya', 'sudah', 'pakai', 'id', 'lho', 'ini', 'anaknya', 'dibilang', 'seperti', 'lagi', 'di', 'gunung', 'padahal', 'mah', 'tidak', 'woi', 'elah', 'sampai', 'berdiri', 'diri', 'buat', 'dapetin', 'sinyal', 'hanya', 'sialans']</t>
  </si>
  <si>
    <t>['sinyal', 'jcc', 'susah', 'ya', 'pakai', 'id', 'lho', 'anaknya', 'dibilang', 'gunung', 'mah', 'woi', 'elah', 'berdiri', 'dapetin', 'sinyal', 'sialans']</t>
  </si>
  <si>
    <t>['sinyal', 'jcc', 'susah', 'ya', 'pakai', 'id', 'lho', 'anak', 'bilang', 'gunung', 'mah', 'woi', 'elah', 'diri', 'dapetin', 'sinyal', 'sialans']</t>
  </si>
  <si>
    <t>id byu ganggu isi kuota pagi masuk suruh tunggu jam siang masuk sih jam konfirm aja csnya live cakap dmnya</t>
  </si>
  <si>
    <t>@lastiurtrwln @byu_id @telkomsel byu lg gangguan, isi kuota td pagi juga blm masuk suruh tunggu 1x24 jam cuma td siang udah masuk sih ga sampe 1x24 jam. konfirm aja dlu ke csnya lewat live chat atau dmnya</t>
  </si>
  <si>
    <t>id byu lg gangguan isi kuota td pagi juga blm masuk suruh tunggu  jam cuma td siang udah masuk sih ga sampe  jam konfirm aja dlu ke csnya lewat live chat atau dmnya</t>
  </si>
  <si>
    <t>['id', 'byu', 'lg', 'gangguan', 'isi', 'kuota', 'td', 'pagi', 'juga', 'blm', 'masuk', 'suruh', 'tunggu', 'jam', 'cuma', 'td', 'siang', 'udah', 'masuk', 'sih', 'ga', 'sampe', 'jam', 'konfirm', 'aja', 'dlu', 'ke', 'csnya', 'lewat', 'live', 'chat', 'atau', 'dmnya']</t>
  </si>
  <si>
    <t>['id', 'byu', 'lagi', 'gangguan', 'isi', 'kuota', 'tadi', 'pagi', 'juga', 'belum', 'masuk', 'suruh', 'tunggu', 'jam', 'cuma', 'tadi', 'siang', 'sudah', 'masuk', 'sih', 'tidak', 'sampai', 'jam', 'konfirm', 'aja', 'dahulu', 'ke', 'csnya', 'lewat', 'live', 'percakapan', 'atau', 'dmnya']</t>
  </si>
  <si>
    <t>['id', 'byu', 'gangguan', 'isi', 'kuota', 'pagi', 'masuk', 'suruh', 'tunggu', 'jam', 'siang', 'masuk', 'sih', 'jam', 'konfirm', 'aja', 'csnya', 'live', 'percakapan', 'dmnya']</t>
  </si>
  <si>
    <t>['id', 'byu', 'ganggu', 'isi', 'kuota', 'pagi', 'masuk', 'suruh', 'tunggu', 'jam', 'siang', 'masuk', 'sih', 'jam', 'konfirm', 'aja', 'csnya', 'live', 'cakap', 'dmnya']</t>
  </si>
  <si>
    <t>id halo byu byu aman aja jam nya hilang no servis cuma aja sinyal telkomsel bagus daerah</t>
  </si>
  <si>
    <t>@byu_id halo byu, saya sudah beberapa bulan menggunakan byu, slama ini aman2 aja tapi tadi jam 1 dini hari 4g dan 3g nya tiba2 hilang ( no servis ) cm bs di 2g aja. padahal sinyal telkomsel bagus daerah saya</t>
  </si>
  <si>
    <t>id halo byu saya sudah beberapa bulan menggunakan byu slama ini aman aja tapi tadi jam dini hari  dan  nya tiba hilang no servis cm bs di  aja padahal sinyal telkomsel bagus daerah saya</t>
  </si>
  <si>
    <t>['id', 'halo', 'byu', 'saya', 'sudah', 'beberapa', 'bulan', 'menggunakan', 'byu', 'slama', 'ini', 'aman', 'aja', 'tapi', 'tadi', 'jam', 'dini', 'hari', 'dan', 'nya', 'tiba', 'hilang', 'no', 'servis', 'cm', 'bs', 'di', 'aja', 'padahal', 'sinyal', 'telkomsel', 'bagus', 'daerah', 'saya']</t>
  </si>
  <si>
    <t>['id', 'halo', 'byu', 'saya', 'sudah', 'beberapa', 'bulan', 'menggunakan', 'byu', 'selama', 'ini', 'aman', 'aja', 'tapi', 'tadi', 'jam', 'dini', 'hari', 'dan', 'nya', 'tiba', 'hilang', 'no', 'servis', 'Cuma', 'bisa', 'di', 'aja', 'padahal', 'sinyal', 'telkomsel', 'bagus', 'daerah', 'saya']</t>
  </si>
  <si>
    <t>['id', 'halo', 'byu', 'byu', 'aman', 'aja', 'jam', 'nya', 'hilang', 'no', 'servis', 'Cuma', 'aja', 'sinyal', 'telkomsel', 'bagus', 'daerah']</t>
  </si>
  <si>
    <t>['id', 'halo', 'byu', 'byu', 'aman', 'aja', 'jam', 'nya', 'hilang', 'no', 'servis', 'cuma', 'aja', 'sinyal', 'telkomsel', 'bagus', 'daerah']</t>
  </si>
  <si>
    <t>akyl cek dmnya perihal keluh byu hubung website direct message instagram id direct message twitter id direct message facebook byu indonesia live cakap aplikasi byu tks akyl</t>
  </si>
  <si>
    <t>@ridhoapa_ akyl cek dm-nya, perihal keluhan by.u bisa hubungi: 1. website: https://t.co/oowvuxikvj , 2. direct message instagram: @byu.id , 3. direct message twitter: @byu_id , 4. direct message facebook: byu indonesia , 5. live chat: di dalam aplikasi by.u . tks :) -akyl</t>
  </si>
  <si>
    <t>akyl cek dmnya perihal keluhan byu bisa hubungi website direct message instagram id direct message twitter id direct message facebook byu indonesia live chat di dalam aplikasi byu tks akyl</t>
  </si>
  <si>
    <t>['akyl', 'cek', 'dmnya', 'perihal', 'keluhan', 'byu', 'bisa', 'hubungi', 'website', 'direct', 'message', 'instagram', 'id', 'direct', 'message', 'twitter', 'id', 'direct', 'message', 'facebook', 'byu', 'indonesia', 'live', 'chat', 'di', 'dalam', 'aplikasi', 'byu', 'tks', 'akyl']</t>
  </si>
  <si>
    <t>['akyl', 'cek', 'dmnya', 'perihal', 'keluhan', 'byu', 'bisa', 'hubungi', 'website', 'direct', 'message', 'instagram', 'id', 'direct', 'message', 'twitter', 'id', 'direct', 'message', 'facebook', 'byu', 'indonesia', 'live', 'percakapan', 'di', 'dalam', 'aplikasi', 'byu', 'tks', 'akyl']</t>
  </si>
  <si>
    <t>['akyl', 'cek', 'dmnya', 'perihal', 'keluhan', 'byu', 'hubungi', 'website', 'direct', 'message', 'instagram', 'id', 'direct', 'message', 'twitter', 'id', 'direct', 'message', 'facebook', 'byu', 'indonesia', 'live', 'percakapan', 'aplikasi', 'byu', 'tks', 'akyl']</t>
  </si>
  <si>
    <t>['akyl', 'cek', 'dmnya', 'perihal', 'keluh', 'byu', 'hubung', 'website', 'direct', 'message', 'instagram', 'id', 'direct', 'message', 'twitter', 'id', 'direct', 'message', 'facebook', 'byu', 'indonesia', 'live', 'cakap', 'aplikasi', 'byu', 'tks', 'akyl']</t>
  </si>
  <si>
    <t>telkomsel eror ya isi kuota masuk id</t>
  </si>
  <si>
    <t>telkomsel lagi eror ya? isi kuota kok belum masuk? @byu_id @telkomsel</t>
  </si>
  <si>
    <t>telkomsel lagi eror ya isi kuota kok belum masuk id</t>
  </si>
  <si>
    <t>['telkomsel', 'lagi', 'eror', 'ya', 'isi', 'kuota', 'kok', 'belum', 'masuk', 'id']</t>
  </si>
  <si>
    <t>['telkomsel', 'eror', 'ya', 'isi', 'kuota', 'masuk', 'id']</t>
  </si>
  <si>
    <t>id iya konfirm pesan nya byu ganggu telkomsel tunggu aja kakak klo daerah jawa barat normal sih mati on airplane mode aja</t>
  </si>
  <si>
    <t>@diraa52631201 @elysiyum @evanrawwr @byu_id iya td konfirm ke dm nya byu, emng lg ada gangguan.. telkomsel juga. tunggu aja kak, klo aku lg di daerah jawa barat udah normal lg sih. off on airplane mode terus aja wkwk</t>
  </si>
  <si>
    <t>id iya td konfirm ke dm nya byu emng lg ada gangguan telkomsel juga tunggu aja kak klo aku lg di daerah jawa barat udah normal lg sih off on airplane mode terus aja wkwk</t>
  </si>
  <si>
    <t>['id', 'iya', 'td', 'konfirm', 'ke', 'dm', 'nya', 'byu', 'emng', 'lg', 'ada', 'gangguan', 'telkomsel', 'juga', 'tunggu', 'aja', 'kak', 'klo', 'aku', 'lg', 'di', 'daerah', 'jawa', 'barat', 'udah', 'normal', 'lg', 'sih', 'off', 'on', 'airplane', 'mode', 'terus', 'aja', 'wkwk']</t>
  </si>
  <si>
    <t>['id', 'iya', 'tadi', 'konfirm', 'ke', 'pesan', 'nya', 'byu', 'memang', 'lagi', 'ada', 'gangguan', 'telkomsel', 'juga', 'tunggu', 'aja', 'kakak', 'klo', 'aku', 'lagi', 'di', 'daerah', 'jawa', 'barat', 'sudah', 'normal', 'lagi', 'sih', 'mati', 'on', 'airplane', 'mode', 'terus', 'aja', 'wkwk']</t>
  </si>
  <si>
    <t>['id', 'iya', 'konfirm', 'pesan', 'nya', 'byu', 'gangguan', 'telkomsel', 'tunggu', 'aja', 'kakak', 'klo', 'daerah', 'jawa', 'barat', 'normal', 'sih', 'mati', 'on', 'airplane', 'mode', 'aja']</t>
  </si>
  <si>
    <t>['id', 'iya', 'konfirm', 'pesan', 'nya', 'byu', 'ganggu', 'telkomsel', 'tunggu', 'aja', 'kakak', 'klo', 'daerah', 'jawa', 'barat', 'normal', 'sih', 'mati', 'on', 'airplane', 'mode', 'aja']</t>
  </si>
  <si>
    <t>id jaring byu edge kartu telkomsel</t>
  </si>
  <si>
    <t>@byu_id kenapa jaringan by.u edge  sedangkan kartu telkomsel lainnya 4g</t>
  </si>
  <si>
    <t xml:space="preserve">id kenapa jaringan byu edge sedangkan kartu telkomsel lainnya </t>
  </si>
  <si>
    <t>['id', 'kenapa', 'jaringan', 'byu', 'edge', 'sedangkan', 'kartu', 'telkomsel', 'lainnya']</t>
  </si>
  <si>
    <t>['id', 'jaringan', 'byu', 'edge', 'kartu', 'telkomsel']</t>
  </si>
  <si>
    <t>['id', 'jaring', 'byu', 'edge', 'kartu', 'telkomsel']</t>
  </si>
  <si>
    <t>haloo id malam jaring aneh orang aja</t>
  </si>
  <si>
    <t>haloo @byu_id @telkomsel dari semalam jaringannya kok gini terus? dan anehnya cuma beberapa orang aja https://t.co/jhlqw1qskr</t>
  </si>
  <si>
    <t>haloo id dari semalam jaringannya kok gini terus dan anehnya cuma beberapa orang aja</t>
  </si>
  <si>
    <t>['haloo', 'id', 'dari', 'semalam', 'jaringannya', 'kok', 'gini', 'terus', 'dan', 'anehnya', 'cuma', 'beberapa', 'orang', 'aja']</t>
  </si>
  <si>
    <t>['haloo', 'id', 'dari', 'semalam', 'jaringannya', 'kok', 'begini', 'terus', 'dan', 'anehnya', 'cuma', 'beberapa', 'orang', 'aja']</t>
  </si>
  <si>
    <t>['haloo', 'id', 'semalam', 'jaringannya', 'anehnya', 'orang', 'aja']</t>
  </si>
  <si>
    <t>['haloo', 'id', 'malam', 'jaring', 'aneh', 'orang', 'aja']</t>
  </si>
  <si>
    <t>id ganggu sksksbskabsnajsjakakavsbsabahah</t>
  </si>
  <si>
    <t>ini ga @telkomsel ato @byu_id sama2 gangguan semua sksksbskabsnajsjakakavsbsabahah</t>
  </si>
  <si>
    <t>ini ga ato id sama gangguan semua sksksbskabsnajsjakakavsbsabahah</t>
  </si>
  <si>
    <t>['ini', 'ga', 'ato', 'id', 'sama', 'gangguan', 'semua', 'sksksbskabsnajsjakakavsbsabahah']</t>
  </si>
  <si>
    <t>['ini', 'tidak', 'atau', 'id', 'sama', 'gangguan', 'semua', 'sksksbskabsnajsjakakavsbsabahah']</t>
  </si>
  <si>
    <t>['id', 'gangguan', 'sksksbskabsnajsjakakavsbsabahah']</t>
  </si>
  <si>
    <t>['id', 'ganggu', 'sksksbskabsnajsjakakavsbsabahah']</t>
  </si>
  <si>
    <t>id iya nderr byu jaring telkomsel coba ganti aja apn nya pakai byu ngeleg pakai apn ikuu</t>
  </si>
  <si>
    <t>@icik___ @unsfess_ @byu_id iya nderr, byu satu jaringan sm telkomsel. coba ganti aja apn nya pke byu" ga ngeleg2 pke apn ikuu"</t>
  </si>
  <si>
    <t>id iya nderr byu satu jaringan sm telkomsel coba ganti aja apn nya pke byu ga ngeleg pke apn ikuu</t>
  </si>
  <si>
    <t>['id', 'iya', 'nderr', 'byu', 'satu', 'jaringan', 'sm', 'telkomsel', 'coba', 'ganti', 'aja', 'apn', 'nya', 'pke', 'byu', 'ga', 'ngeleg', 'pke', 'apn', 'ikuu']</t>
  </si>
  <si>
    <t>['id', 'iya', 'nderr', 'byu', 'satu', 'jaringan', 'sama', 'telkomsel', 'coba', 'ganti', 'aja', 'apn', 'nya', 'pakai', 'byu', 'tidak', 'ngeleg', 'pakai', 'apn', 'ikuu']</t>
  </si>
  <si>
    <t>['id', 'iya', 'nderr', 'byu', 'jaringan', 'telkomsel', 'coba', 'ganti', 'aja', 'apn', 'nya', 'pakai', 'byu', 'ngeleg', 'pakai', 'apn', 'ikuu']</t>
  </si>
  <si>
    <t>['id', 'iya', 'nderr', 'byu', 'jaring', 'telkomsel', 'coba', 'ganti', 'aja', 'apn', 'nya', 'pakai', 'byu', 'ngeleg', 'pakai', 'apn', 'ikuu']</t>
  </si>
  <si>
    <t>id refreshmode airplane restart hp bangcuma kalo pusatpemancarnyamungkin ganggu ya pengaruh</t>
  </si>
  <si>
    <t>@danielakbar_ @byu_id @telkomsel refresh,mode airplane ampe restart hp juga uda bang,cuma kalo emg dari pusat/pemancarnya(mungkin) yg gangguan ya ga ngaruh juga</t>
  </si>
  <si>
    <t>id refreshmode airplane ampe restart hp juga uda bangcuma kalo emg dari pusatpemancarnyamungkin yg gangguan ya ga ngaruh juga</t>
  </si>
  <si>
    <t>['id', 'refreshmode', 'airplane', 'ampe', 'restart', 'hp', 'juga', 'uda', 'bangcuma', 'kalo', 'emg', 'dari', 'pusatpemancarnyamungkin', 'yg', 'gangguan', 'ya', 'ga', 'ngaruh', 'juga']</t>
  </si>
  <si>
    <t>['id', 'refreshmode', 'airplane', 'sampai', 'restart', 'hp', 'juga', 'sudah', 'bangcuma', 'kalo', 'memang', 'dari', 'pusatpemancarnyamungkin', 'yg', 'gangguan', 'ya', 'tidak', 'pengaruh', 'juga']</t>
  </si>
  <si>
    <t>['id', 'refreshmode', 'airplane', 'restart', 'hp', 'bangcuma', 'kalo', 'pusatpemancarnyamungkin', 'gangguan', 'ya', 'pengaruh']</t>
  </si>
  <si>
    <t>['id', 'refreshmode', 'airplane', 'restart', 'hp', 'bangcuma', 'kalo', 'pusatpemancarnyamungkin', 'ganggu', 'ya', 'pengaruh']</t>
  </si>
  <si>
    <t>id refresh aja kakak itumah ampuh pindah mode jaring in balikin mode otomatis</t>
  </si>
  <si>
    <t>@emzulfikar @byu_id @telkomsel di refresh aja bang itumah, biasanya gw ampuh pindah2 mode jaringan. ke 2g in dlu terus balikin lg ke mode 4g atau otomatis..</t>
  </si>
  <si>
    <t>id di refresh aja bang itumah biasanya gw ampuh pindah mode jaringan ke  in dlu terus balikin lg ke mode  atau otomatis</t>
  </si>
  <si>
    <t>['id', 'di', 'refresh', 'aja', 'bang', 'itumah', 'biasanya', 'gw', 'ampuh', 'pindah', 'mode', 'jaringan', 'ke', 'in', 'dlu', 'terus', 'balikin', 'lg', 'ke', 'mode', 'atau', 'otomatis']</t>
  </si>
  <si>
    <t>['id', 'di', 'refresh', 'aja', 'kakak', 'itumah', 'biasanya', 'aku', 'ampuh', 'pindah', 'mode', 'jaringan', 'ke', 'in', 'dahulu', 'terus', 'balikin', 'lagi', 'ke', 'mode', 'atau', 'otomatis']</t>
  </si>
  <si>
    <t>['id', 'refresh', 'aja', 'kakak', 'itumah', 'ampuh', 'pindah', 'mode', 'jaringan', 'in', 'balikin', 'mode', 'otomatis']</t>
  </si>
  <si>
    <t>['id', 'refresh', 'aja', 'kakak', 'itumah', 'ampuh', 'pindah', 'mode', 'jaring', 'in', 'balikin', 'mode', 'otomatis']</t>
  </si>
  <si>
    <t>id aktif kakak hangus keitungnya kalo simcard lepas da hubung jaring selagi pasang hp sinyal mah aman sih sinyal bar kuota alam si</t>
  </si>
  <si>
    <t>@apalagise @triskalalala @caturrizky16 @getdicongratsin @byu_id @tanyakanrl @axisgsm @telkomsel ga ada masa aktifnya kak, 3 bulan bakal hangus itu keitungnya kalo 60 hari simcard dilepas da ga terhubung ke jaringan selagi kepasang di hp dan dapet sinyal mah aman sih (dapet sinyal bar itu kan ga harus ada kuotanya) sepengalaman gw gitu si</t>
  </si>
  <si>
    <t>id ga ada masa aktifnya kak bulan bakal hangus itu keitungnya kalo hari simcard dilepas da ga terhubung ke jaringan selagi kepasang di hp dan dapet sinyal mah aman sih dapet sinyal bar itu kan ga harus ada kuotanya sepengalaman gw gitu si</t>
  </si>
  <si>
    <t>['id', 'ga', 'ada', 'masa', 'aktifnya', 'kak', 'bulan', 'bakal', 'hangus', 'itu', 'keitungnya', 'kalo', 'hari', 'simcard', 'dilepas', 'da', 'ga', 'terhubung', 'ke', 'jaringan', 'selagi', 'kepasang', 'di', 'hp', 'dan', 'dapet', 'sinyal', 'mah', 'aman', 'sih', 'dapet', 'sinyal', 'bar', 'itu', 'kan', 'ga', 'harus', 'ada', 'kuotanya', 'sepengalaman', 'gw', 'gitu', 'si']</t>
  </si>
  <si>
    <t>['id', 'tidak', 'ada', 'masa', 'aktifnya', 'kakak', 'bulan', 'bakal', 'hangus', 'itu', 'keitungnya', 'kalo', 'hari', 'simcard', 'dilepas', 'da', 'tidak', 'terhubung', 'ke', 'jaringan', 'selagi', 'kepasang', 'di', 'hp', 'dan', 'dapat', 'sinyal', 'mah', 'aman', 'sih', 'dapat', 'sinyal', 'bar', 'itu', 'kan', 'tidak', 'harus', 'ada', 'kuotanya', 'sepengalaman', 'aku', 'begitu', 'si']</t>
  </si>
  <si>
    <t>['id', 'aktifnya', 'kakak', 'hangus', 'keitungnya', 'kalo', 'simcard', 'dilepas', 'da', 'terhubung', 'jaringan', 'selagi', 'kepasang', 'hp', 'sinyal', 'mah', 'aman', 'sih', 'sinyal', 'bar', 'kuotanya', 'sepengalaman', 'si']</t>
  </si>
  <si>
    <t>['id', 'aktif', 'kakak', 'hangus', 'keitungnya', 'kalo', 'simcard', 'lepas', 'da', 'hubung', 'jaring', 'selagi', 'pasang', 'hp', 'sinyal', 'mah', 'aman', 'sih', 'sinyal', 'bar', 'kuota', 'alam', 'si']</t>
  </si>
  <si>
    <t>id harga ngejamin kualitas sih luas jaring telkomsel klo bawa mana enak pakai byu jaring bagus paket murah telkomsel sih</t>
  </si>
  <si>
    <t>@perfectnana13 @byu_id @tanyakanrl @axisgsm @telkomsel kyanya harga ngejamin kualitas sih, soalnya paling luas jaringan telkomsel klo dibawa kmn2 enak.. ak juga pke by.u jaringannya bagus, paketnya agak lebih murah dari telkomsel sih</t>
  </si>
  <si>
    <t>id kyanya harga ngejamin kualitas sih soalnya paling luas jaringan telkomsel klo dibawa kmn enak ak juga pke byu jaringannya bagus paketnya agak lebih murah dari telkomsel sih</t>
  </si>
  <si>
    <t>['id', 'kyanya', 'harga', 'ngejamin', 'kualitas', 'sih', 'soalnya', 'paling', 'luas', 'jaringan', 'telkomsel', 'klo', 'dibawa', 'kmn', 'enak', 'ak', 'juga', 'pke', 'byu', 'jaringannya', 'bagus', 'paketnya', 'agak', 'lebih', 'murah', 'dari', 'telkomsel', 'sih']</t>
  </si>
  <si>
    <t>['id', 'sepertinya', 'harga', 'ngejamin', 'kualitas', 'sih', 'soalnya', 'paling', 'luas', 'jaringan', 'telkomsel', 'klo', 'dibawa', 'kemana', 'enak', 'aku', 'juga', 'pakai', 'byu', 'jaringannya', 'bagus', 'paketnya', 'agak', 'lebih', 'murah', 'dari', 'telkomsel', 'sih']</t>
  </si>
  <si>
    <t>['id', 'harga', 'ngejamin', 'kualitas', 'sih', 'luas', 'jaringan', 'telkomsel', 'klo', 'dibawa', 'kemana', 'enak', 'pakai', 'byu', 'jaringannya', 'bagus', 'paketnya', 'murah', 'telkomsel', 'sih']</t>
  </si>
  <si>
    <t>['id', 'harga', 'ngejamin', 'kualitas', 'sih', 'luas', 'jaring', 'telkomsel', 'klo', 'bawa', 'mana', 'enak', 'pakai', 'byu', 'jaring', 'bagus', 'paket', 'murah', 'telkomsel', 'sih']</t>
  </si>
  <si>
    <t>id isi kuota klo jaring sinyal byutsel langsung nonaktif jd nempel aja hp sinyal</t>
  </si>
  <si>
    <t>@apalagise @caturrizky16 @getdicongratsin @byu_id @tanyakanrl @axisgsm @telkomsel ngga kok, bukan ga isi kuota.. klo ga dapet jaringan atau sinyal byu/tsel selama 60 hari itu langsung non-aktif.. jd yg penting nempel aja di hp trs dpt sinyal</t>
  </si>
  <si>
    <t>id ngga kok bukan ga isi kuota klo ga dapet jaringan atau sinyal byutsel selama hari itu langsung nonaktif jd yg penting nempel aja di hp trs dpt sinyal</t>
  </si>
  <si>
    <t>['id', 'ngga', 'kok', 'bukan', 'ga', 'isi', 'kuota', 'klo', 'ga', 'dapet', 'jaringan', 'atau', 'sinyal', 'byutsel', 'selama', 'hari', 'itu', 'langsung', 'nonaktif', 'jd', 'yg', 'penting', 'nempel', 'aja', 'di', 'hp', 'trs', 'dpt', 'sinyal']</t>
  </si>
  <si>
    <t>['id', 'tidak', 'kok', 'bukan', 'tidak', 'isi', 'kuota', 'klo', 'tidak', 'dapat', 'jaringan', 'atau', 'sinyal', 'byutsel', 'selama', 'hari', 'itu', 'langsung', 'nonaktif', 'jd', 'yg', 'penting', 'nempel', 'aja', 'di', 'hp', 'terus', 'dapat', 'sinyal']</t>
  </si>
  <si>
    <t>['id', 'isi', 'kuota', 'klo', 'jaringan', 'sinyal', 'byutsel', 'langsung', 'nonaktif', 'jd', 'nempel', 'aja', 'hp', 'sinyal']</t>
  </si>
  <si>
    <t>['id', 'isi', 'kuota', 'klo', 'jaring', 'sinyal', 'byutsel', 'langsung', 'nonaktif', 'jd', 'nempel', 'aja', 'hp', 'sinyal']</t>
  </si>
  <si>
    <t>id kakak maaf gabisa yahh aja lot</t>
  </si>
  <si>
    <t>@clalaree01 @dekregarrr @telkomsel @byu_id kak maap, kok masih gabisa yahh? masih tetep aja lemot..</t>
  </si>
  <si>
    <t>id kak maap kok masih gabisa yahh masih tetep aja lemot</t>
  </si>
  <si>
    <t>['id', 'kak', 'maap', 'kok', 'masih', 'gabisa', 'yahh', 'masih', 'tetep', 'aja', 'lemot']</t>
  </si>
  <si>
    <t>['id', 'kakak', 'maaf', 'kok', 'masih', 'gabisa', 'yahh', 'masih', 'tetap', 'aja', 'lemot']</t>
  </si>
  <si>
    <t>['id', 'kakak', 'maaf', 'gabisa', 'yahh', 'aja', 'lemot']</t>
  </si>
  <si>
    <t>['id', 'kakak', 'maaf', 'gabisa', 'yahh', 'aja', 'lot']</t>
  </si>
  <si>
    <t>id gak nyaman ya kakak kait lia coba bantu cek ya ayo pesan nomor hp detail lokasi jadi jadi nomor kendala serta tks lia</t>
  </si>
  <si>
    <t>@emzulfikar @byu_id waduh, pasti jadi gak nyaman ya kak :( terkait hal tersebut, lia coba bantu cek ya. yuk dm nomor hp, detail lokasi kejadian, dan waktu kejadiannya. kalau ada nomor lain yang berkendala sama bisa disertakan juga. tks -lia</t>
  </si>
  <si>
    <t>id waduh pasti jadi gak nyaman ya kak terkait hal tersebut lia coba bantu cek ya yuk dm nomor hp detail lokasi kejadian dan waktu kejadiannya kalau ada nomor lain yang berkendala sama bisa disertakan juga tks lia</t>
  </si>
  <si>
    <t>['id', 'waduh', 'pasti', 'jadi', 'gak', 'nyaman', 'ya', 'kak', 'terkait', 'hal', 'tersebut', 'lia', 'coba', 'bantu', 'cek', 'ya', 'yuk', 'dm', 'nomor', 'hp', 'detail', 'lokasi', 'kejadian', 'dan', 'waktu', 'kejadiannya', 'kalau', 'ada', 'nomor', 'lain', 'yang', 'berkendala', 'sama', 'bisa', 'disertakan', 'juga', 'tks', 'lia']</t>
  </si>
  <si>
    <t>['id', 'waduh', 'pasti', 'jadi', 'gak', 'nyaman', 'ya', 'kakak', 'terkait', 'hal', 'tersebut', 'lia', 'coba', 'bantu', 'cek', 'ya', 'ayo', 'pesan', 'nomor', 'hp', 'detail', 'lokasi', 'kejadian', 'dan', 'waktu', 'kejadiannya', 'kalau', 'ada', 'nomor', 'lain', 'yang', 'berkendala', 'sama', 'bisa', 'disertakan', 'juga', 'tks', 'lia']</t>
  </si>
  <si>
    <t>['id', 'gak', 'nyaman', 'ya', 'kakak', 'terkait', 'lia', 'coba', 'bantu', 'cek', 'ya', 'ayo', 'pesan', 'nomor', 'hp', 'detail', 'lokasi', 'kejadian', 'kejadiannya', 'nomor', 'berkendala', 'disertakan', 'tks', 'lia']</t>
  </si>
  <si>
    <t>['id', 'gak', 'nyaman', 'ya', 'kakak', 'kait', 'lia', 'coba', 'bantu', 'cek', 'ya', 'ayo', 'pesan', 'nomor', 'hp', 'detail', 'lokasi', 'jadi', 'jadi', 'nomor', 'kendala', 'serta', 'tks', 'lia']</t>
  </si>
  <si>
    <t>hobi banget ilang sinyal ahini tuh mesti protes mana yayg dipake internet id provider byu pakenya sinyal ngdm telkom internetnya byungdm byu sinyal telkomsel siklus monopoli sinyal</t>
  </si>
  <si>
    <t>hobi banget ilang sinyal ah,ini tuh mesti protes kemana ya,yg dipake internet @byu_id tapi provider byu pakenya sinyal @telkomsel ,ngdm telkom tapi internetnya di byu,ngdm byu tapi sinyalnya telkomsel.....😌 siklus termonopoli" sinyal 😂 https://t.co/972q3nzshx"</t>
  </si>
  <si>
    <t>hobi banget ilang sinyal ahini tuh mesti protes kemana yayg dipake internet id tapi provider byu pakenya sinyal ngdm telkom tapi internetnya di byungdm byu tapi sinyalnya telkomsel siklus termonopoli sinyal</t>
  </si>
  <si>
    <t>['hobi', 'banget', 'ilang', 'sinyal', 'ahini', 'tuh', 'mesti', 'protes', 'kemana', 'yayg', 'dipake', 'internet', 'id', 'tapi', 'provider', 'byu', 'pakenya', 'sinyal', 'ngdm', 'telkom', 'tapi', 'internetnya', 'di', 'byungdm', 'byu', 'tapi', 'sinyalnya', 'telkomsel', 'siklus', 'termonopoli', 'sinyal']</t>
  </si>
  <si>
    <t>['hobi', 'banget', 'ilang', 'sinyal', 'ahini', 'tuh', 'mesti', 'protes', 'kemana', 'yayg', 'dipake', 'internet', 'id', 'provider', 'byu', 'pakenya', 'sinyal', 'ngdm', 'telkom', 'internetnya', 'byungdm', 'byu', 'sinyalnya', 'telkomsel', 'siklus', 'termonopoli', 'sinyal']</t>
  </si>
  <si>
    <t>['hobi', 'banget', 'ilang', 'sinyal', 'ahini', 'tuh', 'mesti', 'protes', 'mana', 'yayg', 'dipake', 'internet', 'id', 'provider', 'byu', 'pakenya', 'sinyal', 'ngdm', 'telkom', 'internetnya', 'byungdm', 'byu', 'sinyal', 'telkomsel', 'siklus', 'monopoli', 'sinyal']</t>
  </si>
  <si>
    <t>ya make tri telkomsel byu byu bagus awak muncu halah kentut</t>
  </si>
  <si>
    <t>@bighansohee apa ya, gue juga make tri sama telkomsel, sama byu. dulu byu bagus pas awak muncu, sekarang halah kentut</t>
  </si>
  <si>
    <t>apa ya gue juga make tri sama telkomsel sama byu dulu byu bagus pas awak muncu sekarang halah kentut</t>
  </si>
  <si>
    <t>['apa', 'ya', 'gue', 'juga', 'make', 'tri', 'sama', 'telkomsel', 'sama', 'byu', 'dulu', 'byu', 'bagus', 'pas', 'awak', 'muncu', 'sekarang', 'halah', 'kentut']</t>
  </si>
  <si>
    <t>['apa', 'ya', 'aku', 'juga', 'make', 'tri', 'sama', 'telkomsel', 'sama', 'byu', 'dulu', 'byu', 'bagus', 'saat', 'awak', 'muncu', 'sekarang', 'halah', 'kentut']</t>
  </si>
  <si>
    <t>['ya', 'make', 'tri', 'telkomsel', 'byu', 'byu', 'bagus', 'awak', 'muncu', 'halah', 'kentut']</t>
  </si>
  <si>
    <t>id klo isi kuota hangus</t>
  </si>
  <si>
    <t>@triskalalala @caturrizky16 @getdicongratsin @byu_id @tanyakanrl @axisgsm @telkomsel katanya adaa, klo 3 bulan ga isi kuota bakal hangus?</t>
  </si>
  <si>
    <t>id katanya adaa klo bulan ga isi kuota bakal hangus</t>
  </si>
  <si>
    <t>['id', 'katanya', 'adaa', 'klo', 'bulan', 'ga', 'isi', 'kuota', 'bakal', 'hangus']</t>
  </si>
  <si>
    <t>['id', 'katanya', 'ada', 'klo', 'bulan', 'tidak', 'isi', 'kuota', 'bakal', 'hangus']</t>
  </si>
  <si>
    <t>['id', 'klo', 'isi', 'kuota', 'hangus']</t>
  </si>
  <si>
    <t>id kartu perdana kaya beda serba digital via aplikasi beli simcard beli kuota pulsa cek kuotapulsa pakai jaring telkomsel lumayan baguss aktif simcardnya murah pluss banget benefitnya</t>
  </si>
  <si>
    <t>@luvinurcahya @auroraajagimana @unicream15 @byu_id @tanyakanrl @axisgsm kartu perdana kaya yg lain.. cuma bedanya semua serba digital via aplikasi dr beli simcard, beli kuota, pulsa sama cek kuota/pulsa. dia pke jaringan telkomsel, lumayan baguss, ga ada masa aktif simcardnya sama murah2. pluss byk bgt benefitnya</t>
  </si>
  <si>
    <t>id kartu perdana kaya yg lain cuma bedanya semua serba digital via aplikasi dr beli simcard beli kuota pulsa sama cek kuotapulsa dia pke jaringan telkomsel lumayan baguss ga ada masa aktif simcardnya sama murah pluss byk bgt benefitnya</t>
  </si>
  <si>
    <t>['id', 'kartu', 'perdana', 'kaya', 'yg', 'lain', 'cuma', 'bedanya', 'semua', 'serba', 'digital', 'via', 'aplikasi', 'dr', 'beli', 'simcard', 'beli', 'kuota', 'pulsa', 'sama', 'cek', 'kuotapulsa', 'dia', 'pke', 'jaringan', 'telkomsel', 'lumayan', 'baguss', 'ga', 'ada', 'masa', 'aktif', 'simcardnya', 'sama', 'murah', 'pluss', 'byk', 'bgt', 'benefitnya']</t>
  </si>
  <si>
    <t>['id', 'kartu', 'perdana', 'kaya', 'yg', 'lain', 'cuma', 'bedanya', 'semua', 'serba', 'digital', 'via', 'aplikasi', 'dari', 'beli', 'simcard', 'beli', 'kuota', 'pulsa', 'sama', 'cek', 'kuotapulsa', 'dia', 'pakai', 'jaringan', 'telkomsel', 'lumayan', 'baguss', 'tidak', 'ada', 'masa', 'aktif', 'simcardnya', 'sama', 'murah', 'pluss', 'banyak', 'banget', 'benefitnya']</t>
  </si>
  <si>
    <t>['id', 'kartu', 'perdana', 'kaya', 'bedanya', 'serba', 'digital', 'via', 'aplikasi', 'beli', 'simcard', 'beli', 'kuota', 'pulsa', 'cek', 'kuotapulsa', 'pakai', 'jaringan', 'telkomsel', 'lumayan', 'baguss', 'aktif', 'simcardnya', 'murah', 'pluss', 'banget', 'benefitnya']</t>
  </si>
  <si>
    <t>['id', 'kartu', 'perdana', 'kaya', 'beda', 'serba', 'digital', 'via', 'aplikasi', 'beli', 'simcard', 'beli', 'kuota', 'pulsa', 'cek', 'kuotapulsa', 'pakai', 'jaring', 'telkomsel', 'lumayan', 'baguss', 'aktif', 'simcardnya', 'murah', 'pluss', 'banget', 'benefitnya']</t>
  </si>
  <si>
    <t>id klo sana telkomsel bagus byu bagus ikut jaringann</t>
  </si>
  <si>
    <t>@zanaice @byu_id @tanyakanrl @axisgsm klo disana telkomsel bagus, by.u pasti bagus, ngikutin soalnya 1 jaringann</t>
  </si>
  <si>
    <t>id klo disana telkomsel bagus byu pasti bagus ngikutin soalnya jaringann</t>
  </si>
  <si>
    <t>['id', 'klo', 'disana', 'telkomsel', 'bagus', 'byu', 'pasti', 'bagus', 'ngikutin', 'soalnya', 'jaringann']</t>
  </si>
  <si>
    <t>['id', 'klo', 'disana', 'telkomsel', 'bagus', 'byu', 'pasti', 'bagus', 'mengikuti', 'soalnya', 'jaringann']</t>
  </si>
  <si>
    <t>['id', 'klo', 'disana', 'telkomsel', 'bagus', 'byu', 'bagus', 'mengikuti', 'jaringann']</t>
  </si>
  <si>
    <t>['id', 'klo', 'sana', 'telkomsel', 'bagus', 'byu', 'bagus', 'ikut', 'jaringann']</t>
  </si>
  <si>
    <t>id btw kuota mahal sih</t>
  </si>
  <si>
    <t>@byu_id @tanyakanrl @axisgsm btw kok kuota di elu mahal² sih? @telkomsel</t>
  </si>
  <si>
    <t>id btw kok kuota di elu mahal sih</t>
  </si>
  <si>
    <t>['id', 'btw', 'kok', 'kuota', 'di', 'elu', 'mahal', 'sih']</t>
  </si>
  <si>
    <t>['id', 'btw', 'kok', 'kuota', 'di', 'kamu', 'mahal', 'sih']</t>
  </si>
  <si>
    <t>['id', 'btw', 'kuota', 'mahal', 'sih']</t>
  </si>
  <si>
    <t>byu pakai jaring telkomsel kakak</t>
  </si>
  <si>
    <t>@jiminahparklove @tanyakanrl bisa dong, by.u kan pake jaringan telkomsel kak ☺</t>
  </si>
  <si>
    <t>bisa dong byu kan pake jaringan telkomsel kak</t>
  </si>
  <si>
    <t>['bisa', 'dong', 'byu', 'kan', 'pake', 'jaringan', 'telkomsel', 'kak']</t>
  </si>
  <si>
    <t>['bisa', 'dong', 'byu', 'kan', 'pakai', 'jaringan', 'telkomsel', 'kakak']</t>
  </si>
  <si>
    <t>['byu', 'pakai', 'jaringan', 'telkomsel', 'kakak']</t>
  </si>
  <si>
    <t>['byu', 'pakai', 'jaring', 'telkomsel', 'kakak']</t>
  </si>
  <si>
    <t>id betull aktif simcardnya kuota murah full jam semuaah atur kuota</t>
  </si>
  <si>
    <t>@caturrizky16 @getdicongratsin @apalagise @byu_id @tanyakanrl @axisgsm @telkomsel betull, ga ada masa aktif simcardnya, kuotanya jg murah2 full 24 jam semuaah, bisa atur kuota sendiri juga</t>
  </si>
  <si>
    <t>id betull ga ada masa aktif simcardnya kuotanya jg murah full jam semuaah bisa atur kuota sendiri juga</t>
  </si>
  <si>
    <t>['id', 'betull', 'ga', 'ada', 'masa', 'aktif', 'simcardnya', 'kuotanya', 'jg', 'murah', 'full', 'jam', 'semuaah', 'bisa', 'atur', 'kuota', 'sendiri', 'juga']</t>
  </si>
  <si>
    <t>['id', 'betull', 'tidak', 'ada', 'masa', 'aktif', 'simcardnya', 'kuotanya', 'juga', 'murah', 'full', 'jam', 'semuaah', 'bisa', 'atur', 'kuota', 'sendiri', 'juga']</t>
  </si>
  <si>
    <t>['id', 'betull', 'aktif', 'simcardnya', 'kuotanya', 'murah', 'full', 'jam', 'semuaah', 'atur', 'kuota']</t>
  </si>
  <si>
    <t>['id', 'betull', 'aktif', 'simcardnya', 'kuota', 'murah', 'full', 'jam', 'semuaah', 'atur', 'kuota']</t>
  </si>
  <si>
    <t>id ikut telkomsel klo sana telkomsel bagus byu baguss klo sinyal mah airplane mode kala aja biar refresh jaring</t>
  </si>
  <si>
    <t>@rimaivff @byu_id @tanyakanrl @axisgsm biasanya ngikutin telkomsel, klo disana telkomsel bagus, byu jg baguss.. klo sinyal ga ada mah, airplane mode berkala aja, biar sekalian ke refresh jaringannya</t>
  </si>
  <si>
    <t>id biasanya ngikutin telkomsel klo disana telkomsel bagus byu jg baguss klo sinyal ga ada mah airplane mode berkala aja biar sekalian ke refresh jaringannya</t>
  </si>
  <si>
    <t>['id', 'biasanya', 'ngikutin', 'telkomsel', 'klo', 'disana', 'telkomsel', 'bagus', 'byu', 'jg', 'baguss', 'klo', 'sinyal', 'ga', 'ada', 'mah', 'airplane', 'mode', 'berkala', 'aja', 'biar', 'sekalian', 'ke', 'refresh', 'jaringannya']</t>
  </si>
  <si>
    <t>['id', 'biasanya', 'mengikuti', 'telkomsel', 'klo', 'disana', 'telkomsel', 'bagus', 'byu', 'juga', 'baguss', 'klo', 'sinyal', 'tidak', 'ada', 'mah', 'airplane', 'mode', 'berkala', 'aja', 'biar', 'sekalian', 'ke', 'refresh', 'jaringannya']</t>
  </si>
  <si>
    <t>['id', 'mengikuti', 'telkomsel', 'klo', 'disana', 'telkomsel', 'bagus', 'byu', 'baguss', 'klo', 'sinyal', 'mah', 'airplane', 'mode', 'berkala', 'aja', 'biar', 'refresh', 'jaringannya']</t>
  </si>
  <si>
    <t>['id', 'ikut', 'telkomsel', 'klo', 'sana', 'telkomsel', 'bagus', 'byu', 'baguss', 'klo', 'sinyal', 'mah', 'airplane', 'mode', 'kala', 'aja', 'biar', 'refresh', 'jaring']</t>
  </si>
  <si>
    <t>id bikin apn bro apn byu kaya saran kirim atas deh habis settingan mode pesawat bentar si aman jd lancar</t>
  </si>
  <si>
    <t>@j130622 @danielakbar_ @rudi30setiawan @telkomsel @byu_id @myorbitid bikin apn baru bro, apn byu kaya saran sender yg diatas deh abis di settingan bisa mode pesawat bentar di gw si aman jd lancar</t>
  </si>
  <si>
    <t>id bikin apn baru bro apn byu kaya saran sender yg diatas deh abis di settingan bisa mode pesawat bentar di gw si aman jd lancar</t>
  </si>
  <si>
    <t>['id', 'bikin', 'apn', 'baru', 'bro', 'apn', 'byu', 'kaya', 'saran', 'sender', 'yg', 'diatas', 'deh', 'abis', 'di', 'settingan', 'bisa', 'mode', 'pesawat', 'bentar', 'di', 'gw', 'si', 'aman', 'jd', 'lancar']</t>
  </si>
  <si>
    <t>['id', 'bikin', 'apn', 'baru', 'bro', 'apn', 'byu', 'kaya', 'saran', 'pengirim', 'yg', 'diatas', 'deh', 'habis', 'di', 'settingan', 'bisa', 'mode', 'pesawat', 'bentar', 'di', 'aku', 'si', 'aman', 'jd', 'lancar']</t>
  </si>
  <si>
    <t>['id', 'bikin', 'apn', 'bro', 'apn', 'byu', 'kaya', 'saran', 'pengirim', 'diatas', 'deh', 'habis', 'settingan', 'mode', 'pesawat', 'bentar', 'si', 'aman', 'jd', 'lancar']</t>
  </si>
  <si>
    <t>['id', 'bikin', 'apn', 'bro', 'apn', 'byu', 'kaya', 'saran', 'kirim', 'atas', 'deh', 'habis', 'settingan', 'mode', 'pesawat', 'bentar', 'si', 'aman', 'jd', 'lancar']</t>
  </si>
  <si>
    <t>id iya existing customer si byu launching nya sayang mpwr kalah saing amp langgan alih im</t>
  </si>
  <si>
    <t>@farahsyasyaysa @byu_id @tanyakanrl @axisgsm @telkomsel iya, pdhl gue existing customer dari pertama si by-u ini launching, malah gue punya jg #mpwr nya @indosat  tapi sayang, mpwr ini kalah saing &amp;amp  pelanggan dialihkan ke im3</t>
  </si>
  <si>
    <t>id iya pdhl gue existing customer dari pertama si byu ini launching malah gue punya jg nya tapi sayang mpwr ini kalah saing amp pelanggan dialihkan ke im</t>
  </si>
  <si>
    <t>['id', 'iya', 'pdhl', 'gue', 'existing', 'customer', 'dari', 'pertama', 'si', 'byu', 'ini', 'launching', 'malah', 'gue', 'punya', 'jg', 'nya', 'tapi', 'sayang', 'mpwr', 'ini', 'kalah', 'saing', 'amp', 'pelanggan', 'dialihkan', 'ke', 'im']</t>
  </si>
  <si>
    <t>['id', 'iya', 'padahal', 'aku', 'existing', 'customer', 'dari', 'pertama', 'si', 'byu', 'ini', 'launching', 'malah', 'aku', 'punya', 'juga', 'nya', 'tapi', 'sayang', 'mpwr', 'ini', 'kalah', 'saing', 'amp', 'pelanggan', 'dialihkan', 'ke', 'im']</t>
  </si>
  <si>
    <t>['id', 'iya', 'existing', 'customer', 'si', 'byu', 'launching', 'nya', 'sayang', 'mpwr', 'kalah', 'saing', 'amp', 'pelanggan', 'dialihkan', 'im']</t>
  </si>
  <si>
    <t>['id', 'iya', 'existing', 'customer', 'si', 'byu', 'launching', 'nya', 'sayang', 'mpwr', 'kalah', 'saing', 'amp', 'langgan', 'alih', 'im']</t>
  </si>
  <si>
    <t>id dom bagus nder pakai byu telkomsel bagus aja klo bawa pelosok klo pakai byu pakai apn byu lancarr</t>
  </si>
  <si>
    <t>@alfiyansys @telkomsel @byu_id di dom sampean yg bagus apa dong nder? wkwk.. soalnya pke by.u sm telkomsel juga bagus2 aja klo dibawa ke pelosok, klo pke byu, pke apn byu" lancarr.."</t>
  </si>
  <si>
    <t>id di dom sampean yg bagus apa dong nder wkwk soalnya pke byu sm telkomsel juga bagus aja klo dibawa ke pelosok klo pke byu pke apn byu lancarr</t>
  </si>
  <si>
    <t>['id', 'di', 'dom', 'sampean', 'yg', 'bagus', 'apa', 'dong', 'nder', 'wkwk', 'soalnya', 'pke', 'byu', 'sm', 'telkomsel', 'juga', 'bagus', 'aja', 'klo', 'dibawa', 'ke', 'pelosok', 'klo', 'pke', 'byu', 'pke', 'apn', 'byu', 'lancarr']</t>
  </si>
  <si>
    <t>['id', 'di', 'dom', 'kamu', 'yg', 'bagus', 'apa', 'dong', 'nder', 'wkwk', 'soalnya', 'pakai', 'byu', 'sama', 'telkomsel', 'juga', 'bagus', 'aja', 'klo', 'dibawa', 'ke', 'pelosok', 'klo', 'pakai', 'byu', 'pakai', 'apn', 'byu', 'lancarr']</t>
  </si>
  <si>
    <t>['id', 'dom', 'bagus', 'nder', 'pakai', 'byu', 'telkomsel', 'bagus', 'aja', 'klo', 'dibawa', 'pelosok', 'klo', 'pakai', 'byu', 'pakai', 'apn', 'byu', 'lancarr']</t>
  </si>
  <si>
    <t>['id', 'dom', 'bagus', 'nder', 'pakai', 'byu', 'telkomsel', 'bagus', 'aja', 'klo', 'bawa', 'pelosok', 'klo', 'pakai', 'byu', 'pakai', 'apn', 'byu', 'lancarr']</t>
  </si>
  <si>
    <t>id keluh aja loe bisa min nge tweet id gak respons weekly package rp hilang coba tegur nih si byu ngelayanin langgan</t>
  </si>
  <si>
    <t>@byu_id @tanyakanrl @axisgsm jangan sambat aja loe bisanya 'min  itu gue 'nge tweet ke @byu_id gak di respons  knp weekly package yg rp 40,399 hilang?  coba @telkomsel tegur dulu nih si by-u supaya lebih baik 'ngelayanin pelanggan</t>
  </si>
  <si>
    <t>id jangan sambat aja loe bisanya min itu gue nge tweet ke id gak di respons knp weekly package yg rp hilang coba tegur dulu nih si byu supaya lebih baik ngelayanin pelanggan</t>
  </si>
  <si>
    <t>['id', 'jangan', 'sambat', 'aja', 'loe', 'bisanya', 'min', 'itu', 'gue', 'nge', 'tweet', 'ke', 'id', 'gak', 'di', 'respons', 'knp', 'weekly', 'package', 'yg', 'rp', 'hilang', 'coba', 'tegur', 'dulu', 'nih', 'si', 'byu', 'supaya', 'lebih', 'baik', 'ngelayanin', 'pelanggan']</t>
  </si>
  <si>
    <t>['id', 'jangan', 'mengeluh', 'aja', 'loe', 'bisanya', 'min', 'itu', 'aku', 'nge', 'tweet', 'ke', 'id', 'gak', 'di', 'respons', 'kenapa', 'weekly', 'package', 'yg', 'rp', 'hilang', 'coba', 'tegur', 'dulu', 'nih', 'si', 'byu', 'supaya', 'lebih', 'baik', 'ngelayanin', 'pelanggan']</t>
  </si>
  <si>
    <t>['id', 'mengeluh', 'aja', 'loe', 'bisanya', 'min', 'nge', 'tweet', 'id', 'gak', 'respons', 'weekly', 'package', 'rp', 'hilang', 'coba', 'tegur', 'nih', 'si', 'byu', 'ngelayanin', 'pelanggan']</t>
  </si>
  <si>
    <t>['id', 'keluh', 'aja', 'loe', 'bisa', 'min', 'nge', 'tweet', 'id', 'gak', 'respons', 'weekly', 'package', 'rp', 'hilang', 'coba', 'tegur', 'nih', 'si', 'byu', 'ngelayanin', 'langgan']</t>
  </si>
  <si>
    <t>favorit sih amp id</t>
  </si>
  <si>
    <t>@tanyakanrl favorit ku sih @telkomsel &amp;amp  @byu_id</t>
  </si>
  <si>
    <t>favorit ku sih amp id</t>
  </si>
  <si>
    <t>['favorit', 'ku', 'sih', 'amp', 'id']</t>
  </si>
  <si>
    <t>['favorit', 'aku', 'sih', 'amp', 'id']</t>
  </si>
  <si>
    <t>['favorit', 'sih', 'amp', 'id']</t>
  </si>
  <si>
    <t>id saat bayar aktif id gak aktif</t>
  </si>
  <si>
    <t>@getdicongratsin @apalagise @byu_id @tanyakanrl @axisgsm disaat @telkomsel bayar buat masa aktif, justru @byu_id ini gak ada masa aktif</t>
  </si>
  <si>
    <t>id disaat bayar buat masa aktif justru id ini gak ada masa aktif</t>
  </si>
  <si>
    <t>['id', 'disaat', 'bayar', 'buat', 'masa', 'aktif', 'justru', 'id', 'ini', 'gak', 'ada', 'masa', 'aktif']</t>
  </si>
  <si>
    <t>['id', 'disaat', 'bayar', 'aktif', 'id', 'gak', 'aktif']</t>
  </si>
  <si>
    <t>['id', 'saat', 'bayar', 'aktif', 'id', 'gak', 'aktif']</t>
  </si>
  <si>
    <t>id sih telkomsel kenceng pakai telkomsel sih min lokasi hp kuat sinyal beda</t>
  </si>
  <si>
    <t>@byu_id @tanyakanrl @axisgsm bnr sih kyk telkomsel, tp msh kencengan pas pakai telkomsel sih, min.  lokasi sama. hp sama. tp knp kekuatan sinyal berbeda?</t>
  </si>
  <si>
    <t>id bnr sih kyk telkomsel tp msh kencengan pas pakai telkomsel sih min lokasi sama hp sama tp knp kekuatan sinyal berbeda</t>
  </si>
  <si>
    <t>['id', 'bnr', 'sih', 'kyk', 'telkomsel', 'tp', 'msh', 'kencengan', 'pas', 'pakai', 'telkomsel', 'sih', 'min', 'lokasi', 'sama', 'hp', 'sama', 'tp', 'knp', 'kekuatan', 'sinyal', 'berbeda']</t>
  </si>
  <si>
    <t>['id', 'benar', 'sih', 'seperti', 'telkomsel', 'tapi', 'masih', 'kencengan', 'saat', 'pakai', 'telkomsel', 'sih', 'min', 'lokasi', 'sama', 'hp', 'sama', 'tapi', 'kenapa', 'kekuatan', 'sinyal', 'berbeda']</t>
  </si>
  <si>
    <t>['id', 'sih', 'telkomsel', 'kencengan', 'pakai', 'telkomsel', 'sih', 'min', 'lokasi', 'hp', 'kekuatan', 'sinyal', 'berbeda']</t>
  </si>
  <si>
    <t>['id', 'sih', 'telkomsel', 'kenceng', 'pakai', 'telkomsel', 'sih', 'min', 'lokasi', 'hp', 'kuat', 'sinyal', 'beda']</t>
  </si>
  <si>
    <t>id min id klo daerah tower telkomsel pakai byu</t>
  </si>
  <si>
    <t>@byu_id @tanyakanrl @axisgsm min @byu_id klo didaerahku cuma ada tower telkomsel, bisa pake by.u ga?</t>
  </si>
  <si>
    <t>id min id klo didaerahku cuma ada tower telkomsel bisa pake byu ga</t>
  </si>
  <si>
    <t>['id', 'min', 'id', 'klo', 'didaerahku', 'cuma', 'ada', 'tower', 'telkomsel', 'bisa', 'pake', 'byu', 'ga']</t>
  </si>
  <si>
    <t>['id', 'min', 'id', 'klo', 'didaerahku', 'cuma', 'ada', 'tower', 'telkomsel', 'bisa', 'pakai', 'byu', 'tidak']</t>
  </si>
  <si>
    <t>['id', 'min', 'id', 'klo', 'didaerahku', 'tower', 'telkomsel', 'pakai', 'byu']</t>
  </si>
  <si>
    <t>['id', 'min', 'id', 'klo', 'daerah', 'tower', 'telkomsel', 'pakai', 'byu']</t>
  </si>
  <si>
    <t>id wkwkwk sinyal byu kn kalo telepon telkomsel</t>
  </si>
  <si>
    <t>@byu_id @tanyakanrl @axisgsm wkwkwk bener .. sinyal byu juga kn kalo di hape jadi telkomsel 😂</t>
  </si>
  <si>
    <t>id wkwkwk bener sinyal byu juga kn kalo di hape jadi telkomsel</t>
  </si>
  <si>
    <t>['id', 'wkwkwk', 'bener', 'sinyal', 'byu', 'juga', 'kn', 'kalo', 'di', 'hape', 'jadi', 'telkomsel']</t>
  </si>
  <si>
    <t>['id', 'wkwkwk', 'benar', 'sinyal', 'byu', 'juga', 'kn', 'kalo', 'di', 'telepon', 'jadi', 'telkomsel']</t>
  </si>
  <si>
    <t>['id', 'wkwkwk', 'sinyal', 'byu', 'kn', 'kalo', 'telepon', 'telkomsel']</t>
  </si>
  <si>
    <t>loh loh pakai byu nih sinyal kalo hp telkomsel btw semangaaat ya min hehe</t>
  </si>
  <si>
    <t>@tanyakanrl eh loh, eh loh.. pake by.u kali nih, sinyalnya kan kalo di hp juga telkomsel 😌  btw, semangaaat ya min @axisgsm hehe</t>
  </si>
  <si>
    <t>eh loh eh loh pake byu kali nih sinyalnya kan kalo di hp juga telkomsel btw semangaaat ya min hehe</t>
  </si>
  <si>
    <t>['eh', 'loh', 'eh', 'loh', 'pake', 'byu', 'kali', 'nih', 'sinyalnya', 'kan', 'kalo', 'di', 'hp', 'juga', 'telkomsel', 'btw', 'semangaaat', 'ya', 'min', 'hehe']</t>
  </si>
  <si>
    <t>['malah', 'loh', 'malah', 'loh', 'pakai', 'byu', 'sepertinya', 'nih', 'sinyalnya', 'kan', 'kalo', 'di', 'hp', 'juga', 'telkomsel', 'btw', 'semangaaat', 'ya', 'min', 'hehe']</t>
  </si>
  <si>
    <t>['loh', 'loh', 'pakai', 'byu', 'nih', 'sinyalnya', 'kalo', 'hp', 'telkomsel', 'btw', 'semangaaat', 'ya', 'min', 'hehe']</t>
  </si>
  <si>
    <t>['loh', 'loh', 'pakai', 'byu', 'nih', 'sinyal', 'kalo', 'hp', 'telkomsel', 'btw', 'semangaaat', 'ya', 'min', 'hehe']</t>
  </si>
  <si>
    <t>amp id trobel kemarin bayang aja kartu beda rewel jaring</t>
  </si>
  <si>
    <t>ga hanya itu, @telkomsel &amp;amp  @byu_id trobel juga dari kemaren, bayangin aja 4 kartu beda rewel semua jaringannya</t>
  </si>
  <si>
    <t>ga hanya itu amp id trobel juga dari kemaren bayangin aja kartu beda rewel semua jaringannya</t>
  </si>
  <si>
    <t>['ga', 'hanya', 'itu', 'amp', 'id', 'trobel', 'juga', 'dari', 'kemaren', 'bayangin', 'aja', 'kartu', 'beda', 'rewel', 'semua', 'jaringannya']</t>
  </si>
  <si>
    <t>['tidak', 'hanya', 'itu', 'amp', 'id', 'trobel', 'juga', 'dari', 'kemarin', 'bayang', 'aja', 'kartu', 'beda', 'rewel', 'semua', 'jaringannya']</t>
  </si>
  <si>
    <t>['amp', 'id', 'trobel', 'kemarin', 'bayang', 'aja', 'kartu', 'beda', 'rewel', 'jaringannya']</t>
  </si>
  <si>
    <t>['amp', 'id', 'trobel', 'kemarin', 'bayang', 'aja', 'kartu', 'beda', 'rewel', 'jaring']</t>
  </si>
  <si>
    <t>gilsss murce banget byu telkomsel</t>
  </si>
  <si>
    <t>@discountfess gilsss murce bgt😭 di byu atau telkomsel ga ada apa yg kek gini😭</t>
  </si>
  <si>
    <t>gilsss murce bgt di byu atau telkomsel ga ada apa yg kek gini</t>
  </si>
  <si>
    <t>['gilsss', 'murce', 'bgt', 'di', 'byu', 'atau', 'telkomsel', 'ga', 'ada', 'apa', 'yg', 'kek', 'gini']</t>
  </si>
  <si>
    <t>['gilsss', 'murce', 'banget', 'di', 'byu', 'atau', 'telkomsel', 'tidak', 'ada', 'apa', 'yg', 'seperti', 'begini']</t>
  </si>
  <si>
    <t>['gilsss', 'murce', 'banget', 'byu', 'telkomsel']</t>
  </si>
  <si>
    <t>gan kemarin nomor byu gak nerima sms verifikasi google</t>
  </si>
  <si>
    <t>@dedesul182 @telkomsel sama gan, udah dari kemarin masalahnya. bahkan nomor byu juga gak bisa nerima sms verifikasi google</t>
  </si>
  <si>
    <t>sama gan udah dari kemarin masalahnya bahkan nomor byu juga gak bisa nerima sms verifikasi google</t>
  </si>
  <si>
    <t>['sama', 'gan', 'udah', 'dari', 'kemarin', 'masalahnya', 'bahkan', 'nomor', 'byu', 'juga', 'gak', 'bisa', 'nerima', 'sms', 'verifikasi', 'google']</t>
  </si>
  <si>
    <t>['sama', 'gan', 'sudah', 'dari', 'kemarin', 'masalahnya', 'bahkan', 'nomor', 'byu', 'juga', 'gak', 'bisa', 'nerima', 'sms', 'verifikasi', 'google']</t>
  </si>
  <si>
    <t>['gan', 'kemarin', 'nomor', 'byu', 'gak', 'nerima', 'sms', 'verifikasi', 'google']</t>
  </si>
  <si>
    <t>@dwhy06163250 @paycoincapital @tangiverse @telkomsel @byu_id yu ceritain keluhan kamu via dm, mohon informasikan juga ya nomor ticket kamu guna mempercepat penangangan... terima kasih</t>
  </si>
  <si>
    <t>@dwhy06163250 @paycoincapital @tangiverse @telkomsel @byu_id live chat siap bantu keluhan transaksi kamu: buka app dana, pilih history/riwayat,  pilih transaksi yg mau dilaporin dan pilih chat.</t>
  </si>
  <si>
    <t>id banget kakak byu telkomsel pasar anak muda anak sekolah mahasiswa cari opsi murah riah ya istilanya kaya simpati kartu as aja inovasi ala aja gaet pasar anak muda jarang isi pulsa aktif</t>
  </si>
  <si>
    <t>@kienallen_ @kegblgnunfaedh @byu_id bisa banget bang, byu emang telkomsel, cuma pasarnya anak muda anak sekolah mahasiswa yang biasanya nyari opsi paling murah meriah, ya istilanya kaya simpati sama kartu as aja dulu, ini cuma inovasi ala2 aja buat gaet pasar anak muda yang emang jarang isi pulsa buat masa aktif</t>
  </si>
  <si>
    <t>id bisa banget bang byu emang telkomsel cuma pasarnya anak muda anak sekolah mahasiswa yang biasanya nyari opsi paling murah meriah ya istilanya kaya simpati sama kartu as aja dulu ini cuma inovasi ala aja buat gaet pasar anak muda yang emang jarang isi pulsa buat masa aktif</t>
  </si>
  <si>
    <t>['id', 'bisa', 'banget', 'bang', 'byu', 'emang', 'telkomsel', 'cuma', 'pasarnya', 'anak', 'muda', 'anak', 'sekolah', 'mahasiswa', 'yang', 'biasanya', 'nyari', 'opsi', 'paling', 'murah', 'meriah', 'ya', 'istilanya', 'kaya', 'simpati', 'sama', 'kartu', 'as', 'aja', 'dulu', 'ini', 'cuma', 'inovasi', 'ala', 'aja', 'buat', 'gaet', 'pasar', 'anak', 'muda', 'yang', 'emang', 'jarang', 'isi', 'pulsa', 'buat', 'masa', 'aktif']</t>
  </si>
  <si>
    <t>['id', 'bisa', 'banget', 'kakak', 'byu', 'memang', 'telkomsel', 'cuma', 'pasarnya', 'anak', 'muda', 'anak', 'sekolah', 'mahasiswa', 'yang', 'biasanya', 'mencari', 'opsi', 'paling', 'murah', 'meriah', 'ya', 'istilanya', 'kaya', 'simpati', 'sama', 'kartu', 'as', 'aja', 'dulu', 'ini', 'cuma', 'inovasi', 'ala', 'aja', 'buat', 'gaet', 'pasar', 'anak', 'muda', 'yang', 'memang', 'jarang', 'isi', 'pulsa', 'buat', 'masa', 'aktif']</t>
  </si>
  <si>
    <t>['id', 'banget', 'kakak', 'byu', 'telkomsel', 'pasarnya', 'anak', 'muda', 'anak', 'sekolah', 'mahasiswa', 'mencari', 'opsi', 'murah', 'meriah', 'ya', 'istilanya', 'kaya', 'simpati', 'kartu', 'as', 'aja', 'inovasi', 'ala', 'aja', 'gaet', 'pasar', 'anak', 'muda', 'jarang', 'isi', 'pulsa', 'aktif']</t>
  </si>
  <si>
    <t>['id', 'banget', 'kakak', 'byu', 'telkomsel', 'pasar', 'anak', 'muda', 'anak', 'sekolah', 'mahasiswa', 'cari', 'opsi', 'murah', 'riah', 'ya', 'istilanya', 'kaya', 'simpati', 'kartu', 'as', 'aja', 'inovasi', 'ala', 'aja', 'gaet', 'pasar', 'anak', 'muda', 'jarang', 'isi', 'pulsa', 'aktif']</t>
  </si>
  <si>
    <t>id nih kota tinggal byu telkomsel kalo pakai gak ya pakai sinyal telkomsel</t>
  </si>
  <si>
    <t>@picoropiko @kegblgnunfaedh @byu_id ni misalnya nih, di kota tempat tinggal gua gada by.u dan cuma ada telkomsel. kalo mau pake bisa gak ya? dia pake sinyal telkomsel kan?</t>
  </si>
  <si>
    <t>id ni misalnya nih di kota tempat tinggal gua gada byu dan cuma ada telkomsel kalo mau pake bisa gak ya dia pake sinyal telkomsel kan</t>
  </si>
  <si>
    <t>['id', 'ni', 'misalnya', 'nih', 'di', 'kota', 'tempat', 'tinggal', 'gua', 'gada', 'byu', 'dan', 'cuma', 'ada', 'telkomsel', 'kalo', 'mau', 'pake', 'bisa', 'gak', 'ya', 'dia', 'pake', 'sinyal', 'telkomsel', 'kan']</t>
  </si>
  <si>
    <t>['id', 'ini', 'misalnya', 'nih', 'di', 'kota', 'tempat', 'tinggal', 'aku', 'tidak', 'byu', 'dan', 'cuma', 'ada', 'telkomsel', 'kalo', 'mau', 'pakai', 'bisa', 'gak', 'ya', 'dia', 'pakai', 'sinyal', 'telkomsel', 'kan']</t>
  </si>
  <si>
    <t>['id', 'nih', 'kota', 'tinggal', 'byu', 'telkomsel', 'kalo', 'pakai', 'gak', 'ya', 'pakai', 'sinyal', 'telkomsel']</t>
  </si>
  <si>
    <t>kalo registrasi sesuai kakak nomor telkomsel via dial kakak kalo nomor byu langsung hubung id yah sehat rasya</t>
  </si>
  <si>
    <t>@audiperuzzi kalo mau registrasi sesuai nik dan kk nomor telkomsel, kamu bisa via dial *444#, kak. kalo untuk nomor by.u, kamu bisa langsung menghubungi pihak @byu_id yah. sehat selalu :) -rasya</t>
  </si>
  <si>
    <t>kalo mau registrasi sesuai nik dan kk nomor telkomsel kamu bisa via dial kak kalo untuk nomor byu kamu bisa langsung menghubungi pihak id yah sehat selalu rasya</t>
  </si>
  <si>
    <t>['kalo', 'mau', 'registrasi', 'sesuai', 'nik', 'dan', 'kk', 'nomor', 'telkomsel', 'kamu', 'bisa', 'via', 'dial', 'kak', 'kalo', 'untuk', 'nomor', 'byu', 'kamu', 'bisa', 'langsung', 'menghubungi', 'pihak', 'id', 'yah', 'sehat', 'selalu', 'rasya']</t>
  </si>
  <si>
    <t>['kalo', 'mau', 'registrasi', 'sesuai', 'nik', 'dan', 'kakak', 'nomor', 'telkomsel', 'kamu', 'bisa', 'via', 'dial', 'kakak', 'kalo', 'untuk', 'nomor', 'byu', 'kamu', 'bisa', 'langsung', 'menghubungi', 'pihak', 'id', 'yah', 'sehat', 'selalu', 'rasya']</t>
  </si>
  <si>
    <t>['kalo', 'registrasi', 'sesuai', 'kakak', 'nomor', 'telkomsel', 'via', 'dial', 'kakak', 'kalo', 'nomor', 'byu', 'langsung', 'menghubungi', 'id', 'yah', 'sehat', 'rasya']</t>
  </si>
  <si>
    <t>['kalo', 'registrasi', 'sesuai', 'kakak', 'nomor', 'telkomsel', 'via', 'dial', 'kakak', 'kalo', 'nomor', 'byu', 'langsung', 'hubung', 'id', 'yah', 'sehat', 'rasya']</t>
  </si>
  <si>
    <t>id beli roaming sg gabisa dipake csnya coba refresh jaring atur mobile networks pilih operator klo pilih operator kerjasama telkomsel negara tuju kakak lengkap langsung csnya sih</t>
  </si>
  <si>
    <t>@fokusbelajarfs @byu_id pernah beli roaming sg, sm gabisa dipake juga. nanya ke csnya coba refresh dulu jaringannya, ada di pengaturan mobile networks pilih operator lain dl, klo udah pilih operator yg kerjasama dengan telkomsel di negara tujuannya kak, lebih lengkapnya bisa tanya langsung ke csnya sih</t>
  </si>
  <si>
    <t>id pernah beli roaming sg sm gabisa dipake juga nanya ke csnya coba refresh dulu jaringannya ada di pengaturan mobile networks pilih operator lain dl klo udah pilih operator yg kerjasama dengan telkomsel di negara tujuannya kak lebih lengkapnya bisa tanya langsung ke csnya sih</t>
  </si>
  <si>
    <t>['id', 'pernah', 'beli', 'roaming', 'sg', 'sm', 'gabisa', 'dipake', 'juga', 'nanya', 'ke', 'csnya', 'coba', 'refresh', 'dulu', 'jaringannya', 'ada', 'di', 'pengaturan', 'mobile', 'networks', 'pilih', 'operator', 'lain', 'dl', 'klo', 'udah', 'pilih', 'operator', 'yg', 'kerjasama', 'dengan', 'telkomsel', 'di', 'negara', 'tujuannya', 'kak', 'lebih', 'lengkapnya', 'bisa', 'tanya', 'langsung', 'ke', 'csnya', 'sih']</t>
  </si>
  <si>
    <t>['id', 'pernah', 'beli', 'roaming', 'sg', 'sama', 'gabisa', 'dipake', 'juga', 'bertanya', 'ke', 'csnya', 'coba', 'refresh', 'dulu', 'jaringannya', 'ada', 'di', 'pengaturan', 'mobile', 'networks', 'pilih', 'operator', 'lain', 'dahulu', 'klo', 'sudah', 'pilih', 'operator', 'yg', 'kerjasama', 'dengan', 'telkomsel', 'di', 'negara', 'tujuannya', 'kakak', 'lebih', 'lengkapnya', 'bisa', 'tanya', 'langsung', 'ke', 'csnya', 'sih']</t>
  </si>
  <si>
    <t>['id', 'beli', 'roaming', 'sg', 'gabisa', 'dipake', 'csnya', 'coba', 'refresh', 'jaringannya', 'pengaturan', 'mobile', 'networks', 'pilih', 'operator', 'klo', 'pilih', 'operator', 'kerjasama', 'telkomsel', 'negara', 'tujuannya', 'kakak', 'lengkapnya', 'langsung', 'csnya', 'sih']</t>
  </si>
  <si>
    <t>['id', 'beli', 'roaming', 'sg', 'gabisa', 'dipake', 'csnya', 'coba', 'refresh', 'jaring', 'atur', 'mobile', 'networks', 'pilih', 'operator', 'klo', 'pilih', 'operator', 'kerjasama', 'telkomsel', 'negara', 'tuju', 'kakak', 'lengkap', 'langsung', 'csnya', 'sih']</t>
  </si>
  <si>
    <t>telkomsel byu sinyal kesal banget aja beli kuota</t>
  </si>
  <si>
    <t>telkomsel byu kenapa dah sinyalnya kesel bgt baru aja w beli kuota</t>
  </si>
  <si>
    <t>telkomsel byu kenapa dah sinyalnya kesel bgt baru aja  beli kuota</t>
  </si>
  <si>
    <t>['telkomsel', 'byu', 'kenapa', 'dah', 'sinyalnya', 'kesel', 'bgt', 'baru', 'aja', 'beli', 'kuota']</t>
  </si>
  <si>
    <t>['telkomsel', 'byu', 'kenapa', 'sudah', 'sinyalnya', 'kesal', 'banget', 'baru', 'aja', 'beli', 'kuota']</t>
  </si>
  <si>
    <t>['telkomsel', 'byu', 'sinyalnya', 'kesal', 'banget', 'aja', 'beli', 'kuota']</t>
  </si>
  <si>
    <t>['telkomsel', 'byu', 'sinyal', 'kesal', 'banget', 'aja', 'beli', 'kuota']</t>
  </si>
  <si>
    <t>id tangan cepat kait kendala hadap sila kirim direct message instagram email cs id laku mohon sedia tunggu tim info terima kasih</t>
  </si>
  <si>
    <t>@rudi30setiawan @telkomsel @byu_id untuk penanganan yang lebih cepat terkait kendala yang anda hadapi, silakan mengirimkan direct message melalui instagram @myorbitid atau email ke cs@myorbit.id. jika sudah melakukannya, mohon kesediaannya menunggu sampai tim kami memberikan info lebih lanjut. terima kasih.</t>
  </si>
  <si>
    <t>id untuk penanganan yang lebih cepat terkait kendala yang anda hadapi silakan mengirimkan direct message melalui instagram atau email ke cs id jika sudah melakukannya mohon kesediaannya menunggu sampai tim kami memberikan info lebih lanjut terima kasih</t>
  </si>
  <si>
    <t>['id', 'untuk', 'penanganan', 'yang', 'lebih', 'cepat', 'terkait', 'kendala', 'yang', 'anda', 'hadapi', 'silakan', 'mengirimkan', 'direct', 'message', 'melalui', 'instagram', 'atau', 'email', 'ke', 'cs', 'id', 'jika', 'sudah', 'melakukannya', 'mohon', 'kesediaannya', 'menunggu', 'sampai', 'tim', 'kami', 'memberikan', 'info', 'lebih', 'lanjut', 'terima', 'kasih']</t>
  </si>
  <si>
    <t>['id', 'penanganan', 'cepat', 'terkait', 'kendala', 'hadapi', 'silakan', 'mengirimkan', 'direct', 'message', 'instagram', 'email', 'cs', 'id', 'melakukannya', 'mohon', 'kesediaannya', 'menunggu', 'tim', 'info', 'terima', 'kasih']</t>
  </si>
  <si>
    <t>['id', 'tangan', 'cepat', 'kait', 'kendala', 'hadap', 'sila', 'kirim', 'direct', 'message', 'instagram', 'email', 'cs', 'id', 'laku', 'mohon', 'sedia', 'tunggu', 'tim', 'info', 'terima', 'kasih']</t>
  </si>
  <si>
    <t>id pakai byu telkomsel sih jaring lancar aja beda si byu aktif murahh</t>
  </si>
  <si>
    <t>@flyyindtchman @kegblgnunfaedh @byu_id ak pke by.u sama telkomsel sih, jaringannya sama lancar2 aja.. wkwk bedanya si by.u ga ada masa aktif sama lebih murahh 😆</t>
  </si>
  <si>
    <t>id ak pke byu sama telkomsel sih jaringannya sama lancar aja wkwk bedanya si byu ga ada masa aktif sama lebih murahh</t>
  </si>
  <si>
    <t>['id', 'ak', 'pke', 'byu', 'sama', 'telkomsel', 'sih', 'jaringannya', 'sama', 'lancar', 'aja', 'wkwk', 'bedanya', 'si', 'byu', 'ga', 'ada', 'masa', 'aktif', 'sama', 'lebih', 'murahh']</t>
  </si>
  <si>
    <t>['id', 'aku', 'pakai', 'byu', 'sama', 'telkomsel', 'sih', 'jaringannya', 'sama', 'lancar', 'aja', 'wkwk', 'bedanya', 'si', 'byu', 'tidak', 'ada', 'masa', 'aktif', 'sama', 'lebih', 'murahh']</t>
  </si>
  <si>
    <t>['id', 'pakai', 'byu', 'telkomsel', 'sih', 'jaringannya', 'lancar', 'aja', 'bedanya', 'si', 'byu', 'aktif', 'murahh']</t>
  </si>
  <si>
    <t>['id', 'pakai', 'byu', 'telkomsel', 'sih', 'jaring', 'lancar', 'aja', 'beda', 'si', 'byu', 'aktif', 'murahh']</t>
  </si>
  <si>
    <t>id klo lot ganti apn nya coba nder pakai byu huruf semenjak ganti apn aman sih lot kecuali ganggu</t>
  </si>
  <si>
    <t>@rudi30setiawan @telkomsel @byu_id @myorbitid klo lemot ganti apn nya coba nder pke byu" huruf kecil smua, semenjak ganti apn itu gw aman sih ga lemot2, kecuali emng lg ada gangguan"</t>
  </si>
  <si>
    <t>id klo lemot ganti apn nya coba nder pke byu huruf kecil smua semenjak ganti apn itu gw aman sih ga lemot kecuali emng lg ada gangguan</t>
  </si>
  <si>
    <t>['id', 'klo', 'lemot', 'ganti', 'apn', 'nya', 'coba', 'nder', 'pke', 'byu', 'huruf', 'kecil', 'smua', 'semenjak', 'ganti', 'apn', 'itu', 'gw', 'aman', 'sih', 'ga', 'lemot', 'kecuali', 'emng', 'lg', 'ada', 'gangguan']</t>
  </si>
  <si>
    <t>['id', 'klo', 'lemot', 'ganti', 'apn', 'nya', 'coba', 'nder', 'pakai', 'byu', 'huruf', 'kecil', 'semua', 'semenjak', 'ganti', 'apn', 'itu', 'aku', 'aman', 'sih', 'tidak', 'lemot', 'kecuali', 'memang', 'lagi', 'ada', 'gangguan']</t>
  </si>
  <si>
    <t>['id', 'klo', 'lemot', 'ganti', 'apn', 'nya', 'coba', 'nder', 'pakai', 'byu', 'huruf', 'semenjak', 'ganti', 'apn', 'aman', 'sih', 'lemot', 'kecuali', 'gangguan']</t>
  </si>
  <si>
    <t>['id', 'klo', 'lot', 'ganti', 'apn', 'nya', 'coba', 'nder', 'pakai', 'byu', 'huruf', 'semenjak', 'ganti', 'apn', 'aman', 'sih', 'lot', 'kecuali', 'ganggu']</t>
  </si>
  <si>
    <t>untung aja pakai id pakai sinyal telkomsel gak nama aktif</t>
  </si>
  <si>
    <t>@kegblgnunfaedh untung aja pake @byu_id yang pake sinyal telkomsel, gak pernah ada masalah sama yang namanya masa aktif</t>
  </si>
  <si>
    <t>untung aja pake id yang pake sinyal telkomsel gak pernah ada masalah sama yang namanya masa aktif</t>
  </si>
  <si>
    <t>['untung', 'aja', 'pake', 'id', 'yang', 'pake', 'sinyal', 'telkomsel', 'gak', 'pernah', 'ada', 'masalah', 'sama', 'yang', 'namanya', 'masa', 'aktif']</t>
  </si>
  <si>
    <t>['untung', 'aja', 'pakai', 'id', 'yang', 'pakai', 'sinyal', 'telkomsel', 'gak', 'pernah', 'ada', 'masalah', 'sama', 'yang', 'namanya', 'masa', 'aktif']</t>
  </si>
  <si>
    <t>['untung', 'aja', 'pakai', 'id', 'pakai', 'sinyal', 'telkomsel', 'gak', 'namanya', 'aktif']</t>
  </si>
  <si>
    <t>['untung', 'aja', 'pakai', 'id', 'pakai', 'sinyal', 'telkomsel', 'gak', 'nama', 'aktif']</t>
  </si>
  <si>
    <t>id selamat coba guna telkomsel guna byu kurleb guna</t>
  </si>
  <si>
    <t>@ndapaapa @byu_id @telkomsel selamat mencoba 👏😊 saya pengguna telkomsel dari 2016/2017, pengguna byu kurleb 2 tahun tapi kalau sbg pengguna @triindonesia sejak 2007</t>
  </si>
  <si>
    <t>id selamat mencoba saya pengguna telkomsel dari pengguna byu kurleb tahun tapi kalau sbg pengguna sejak</t>
  </si>
  <si>
    <t>['id', 'selamat', 'mencoba', 'saya', 'pengguna', 'telkomsel', 'dari', 'pengguna', 'byu', 'kurleb', 'tahun', 'tapi', 'kalau', 'sbg', 'pengguna', 'sejak']</t>
  </si>
  <si>
    <t>['id', 'selamat', 'mencoba', 'saya', 'pengguna', 'telkomsel', 'dari', 'pengguna', 'byu', 'kurleb', 'tahun', 'tapi', 'kalau', 'sebagai', 'pengguna', 'sejak']</t>
  </si>
  <si>
    <t>['id', 'selamat', 'mencoba', 'pengguna', 'telkomsel', 'pengguna', 'byu', 'kurleb', 'pengguna']</t>
  </si>
  <si>
    <t>['id', 'selamat', 'coba', 'guna', 'telkomsel', 'guna', 'byu', 'kurleb', 'guna']</t>
  </si>
  <si>
    <t>id klo hp nder klo takut rusak si byu jaring telkomsel coba pindah mode jaring otomatis klo gabisa cakap cs byunya aja pesan responnya cepat tuh</t>
  </si>
  <si>
    <t>@ragilsh @byu_id klo di hp lain sm juga nder? klo sm takutnya rusak, trs si byu kan satu jaringan sm telkomsel.. atau coba pindah mode jaringan ke 2g dulu trs balik lg 4g atau otomatis. klo msh gabisa chat cs byunya aja lewat dm, biasanya gw di responnya cepet tuh</t>
  </si>
  <si>
    <t>id klo di hp lain sm juga nder klo sm takutnya rusak trs si byu kan satu jaringan sm telkomsel atau coba pindah mode jaringan ke  dulu trs balik lg  atau otomatis klo msh gabisa chat cs byunya aja lewat dm biasanya gw di responnya cepet tuh</t>
  </si>
  <si>
    <t>['id', 'klo', 'di', 'hp', 'lain', 'sm', 'juga', 'nder', 'klo', 'sm', 'takutnya', 'rusak', 'trs', 'si', 'byu', 'kan', 'satu', 'jaringan', 'sm', 'telkomsel', 'atau', 'coba', 'pindah', 'mode', 'jaringan', 'ke', 'dulu', 'trs', 'balik', 'lg', 'atau', 'otomatis', 'klo', 'msh', 'gabisa', 'chat', 'cs', 'byunya', 'aja', 'lewat', 'dm', 'biasanya', 'gw', 'di', 'responnya', 'cepet', 'tuh']</t>
  </si>
  <si>
    <t>['id', 'klo', 'di', 'hp', 'lain', 'sama', 'juga', 'nder', 'klo', 'sama', 'takutnya', 'rusak', 'terus', 'si', 'byu', 'kan', 'satu', 'jaringan', 'sama', 'telkomsel', 'atau', 'coba', 'pindah', 'mode', 'jaringan', 'ke', 'dulu', 'terus', 'balik', 'lagi', 'atau', 'otomatis', 'klo', 'masih', 'gabisa', 'percakapan', 'cs', 'byunya', 'aja', 'lewat', 'pesan', 'biasanya', 'aku', 'di', 'responnya', 'cepat', 'tuh']</t>
  </si>
  <si>
    <t>['id', 'klo', 'hp', 'nder', 'klo', 'takutnya', 'rusak', 'si', 'byu', 'jaringan', 'telkomsel', 'coba', 'pindah', 'mode', 'jaringan', 'otomatis', 'klo', 'gabisa', 'percakapan', 'cs', 'byunya', 'aja', 'pesan', 'responnya', 'cepat', 'tuh']</t>
  </si>
  <si>
    <t>['id', 'klo', 'hp', 'nder', 'klo', 'takut', 'rusak', 'si', 'byu', 'jaring', 'telkomsel', 'coba', 'pindah', 'mode', 'jaring', 'otomatis', 'klo', 'gabisa', 'cakap', 'cs', 'byunya', 'aja', 'pesan', 'responnya', 'cepat', 'tuh']</t>
  </si>
  <si>
    <t>hmm id murah sih paket kalo gak salah jaring</t>
  </si>
  <si>
    <t>@ndapaapa hmm @byu_id murah sih paketnya, kalo gak salah masih 1 jaringan dgn @telkomsel</t>
  </si>
  <si>
    <t>hmm id murah sih paketnya kalo gak salah masih jaringan dgn</t>
  </si>
  <si>
    <t>['hmm', 'id', 'murah', 'sih', 'paketnya', 'kalo', 'gak', 'salah', 'masih', 'jaringan', 'dgn']</t>
  </si>
  <si>
    <t>['hmm', 'id', 'murah', 'sih', 'paketnya', 'kalo', 'gak', 'salah', 'masih', 'jaringan', 'dengan']</t>
  </si>
  <si>
    <t>['hmm', 'id', 'murah', 'sih', 'paketnya', 'kalo', 'gak', 'salah', 'jaringan']</t>
  </si>
  <si>
    <t>['hmm', 'id', 'murah', 'sih', 'paket', 'kalo', 'gak', 'salah', 'jaring']</t>
  </si>
  <si>
    <t>id jaring byu wilayah yapen timur hilang no servise guna yapen timur sinyal telkomsel simpati lancar</t>
  </si>
  <si>
    <t>@byu_id jaringan byu wilayah yapen timur hilang ( no servise) terjadi untuk semua pengguna di yapen timur, padahal sinyal telkomsel ( simpati ) masih lancar</t>
  </si>
  <si>
    <t>id jaringan byu wilayah yapen timur hilang no servise terjadi untuk semua pengguna di yapen timur padahal sinyal telkomsel simpati masih lancar</t>
  </si>
  <si>
    <t>['id', 'jaringan', 'byu', 'wilayah', 'yapen', 'timur', 'hilang', 'no', 'servise', 'terjadi', 'untuk', 'semua', 'pengguna', 'di', 'yapen', 'timur', 'padahal', 'sinyal', 'telkomsel', 'simpati', 'masih', 'lancar']</t>
  </si>
  <si>
    <t>['id', 'jaringan', 'byu', 'wilayah', 'yapen', 'timur', 'hilang', 'no', 'servise', 'pengguna', 'yapen', 'timur', 'sinyal', 'telkomsel', 'simpati', 'lancar']</t>
  </si>
  <si>
    <t>['id', 'jaring', 'byu', 'wilayah', 'yapen', 'timur', 'hilang', 'no', 'servise', 'guna', 'yapen', 'timur', 'sinyal', 'telkomsel', 'simpati', 'lancar']</t>
  </si>
  <si>
    <t>gakuat mahal banget buseh setia sodaranya aja id keluarga ikut pindah byu</t>
  </si>
  <si>
    <t>@tanyakanrl gakuat gue @telkomsel mahal bgt buseh dah, gue sekarang lagi setia sama sodaranya aja @byu_id dan sekeluarga gue ikutan semua pindah ke byu semua💙</t>
  </si>
  <si>
    <t>gakuat gue mahal bgt buseh dah gue sekarang lagi setia sama sodaranya aja id dan sekeluarga gue ikutan semua pindah ke byu semua</t>
  </si>
  <si>
    <t>['gakuat', 'gue', 'mahal', 'bgt', 'buseh', 'dah', 'gue', 'sekarang', 'lagi', 'setia', 'sama', 'sodaranya', 'aja', 'id', 'dan', 'sekeluarga', 'gue', 'ikutan', 'semua', 'pindah', 'ke', 'byu', 'semua']</t>
  </si>
  <si>
    <t>['gakuat', 'aku', 'mahal', 'banget', 'buseh', 'sudah', 'aku', 'sekarang', 'lagi', 'setia', 'sama', 'sodaranya', 'aja', 'id', 'dan', 'sekeluarga', 'aku', 'mengikuti', 'semua', 'pindah', 'ke', 'byu', 'semua']</t>
  </si>
  <si>
    <t>['gakuat', 'mahal', 'banget', 'buseh', 'setia', 'sodaranya', 'aja', 'id', 'sekeluarga', 'mengikuti', 'pindah', 'byu']</t>
  </si>
  <si>
    <t>['gakuat', 'mahal', 'banget', 'buseh', 'setia', 'sodaranya', 'aja', 'id', 'keluarga', 'ikut', 'pindah', 'byu']</t>
  </si>
  <si>
    <t>sana jaring telkomsel jaring telkomsel mana telkomsel bagus byu bagus coba refresh aja jaring ganti mode jaring again ganti apn nya pakai byu</t>
  </si>
  <si>
    <t>@madskunks_ @kimtaejimn @crmyfia @askrlfess disana emng ga ada jaringan telkomsel? soalnya 1 jaringan sm telkomsel, dmn telkomsel bagus byu jg pasti bagus. sambil coba refresh aja jaringan, ganti mode jaringan dlu ke 2g trs balik again ke 4g. sm ganti apn nya pke byu</t>
  </si>
  <si>
    <t>disana emng ga ada jaringan telkomsel soalnya jaringan sm telkomsel dmn telkomsel bagus byu jg pasti bagus sambil coba refresh aja jaringan ganti mode jaringan dlu ke  trs balik again ke  sm ganti apn nya pke byu</t>
  </si>
  <si>
    <t>['disana', 'emng', 'ga', 'ada', 'jaringan', 'telkomsel', 'soalnya', 'jaringan', 'sm', 'telkomsel', 'dmn', 'telkomsel', 'bagus', 'byu', 'jg', 'pasti', 'bagus', 'sambil', 'coba', 'refresh', 'aja', 'jaringan', 'ganti', 'mode', 'jaringan', 'dlu', 'ke', 'trs', 'balik', 'again', 'ke', 'sm', 'ganti', 'apn', 'nya', 'pke', 'byu']</t>
  </si>
  <si>
    <t>['disana', 'memang', 'tidak', 'ada', 'jaringan', 'telkomsel', 'soalnya', 'jaringan', 'sama', 'telkomsel', 'dimana', 'telkomsel', 'bagus', 'byu', 'juga', 'pasti', 'bagus', 'sambil', 'coba', 'refresh', 'aja', 'jaringan', 'ganti', 'mode', 'jaringan', 'dahulu', 'ke', 'terus', 'balik', 'again', 'ke', 'sama', 'ganti', 'apn', 'nya', 'pakai', 'byu']</t>
  </si>
  <si>
    <t>['disana', 'jaringan', 'telkomsel', 'jaringan', 'telkomsel', 'dimana', 'telkomsel', 'bagus', 'byu', 'bagus', 'coba', 'refresh', 'aja', 'jaringan', 'ganti', 'mode', 'jaringan', 'again', 'ganti', 'apn', 'nya', 'pakai', 'byu']</t>
  </si>
  <si>
    <t>['sana', 'jaring', 'telkomsel', 'jaring', 'telkomsel', 'mana', 'telkomsel', 'bagus', 'byu', 'bagus', 'coba', 'refresh', 'aja', 'jaring', 'ganti', 'mode', 'jaring', 'again', 'ganti', 'apn', 'nya', 'pakai', 'byu']</t>
  </si>
  <si>
    <t>awkwkwkwk byutelkomsel</t>
  </si>
  <si>
    <t>@uenoyzma @telkomsel awkwkwkwk byu+telkomsel</t>
  </si>
  <si>
    <t>['awkwkwkwk', 'byutelkomsel']</t>
  </si>
  <si>
    <t>byu kakak aktif byu pakai jaring telkomsel jd kadang nama jaring bar nya kadang byu kadang telkomsel</t>
  </si>
  <si>
    <t>@ocheano @exorcistbilly @convomf by.u doang kak yg gada masa aktif, cuma kan byu pke jaringan telkomsel jd kadang nama jaringan di bar nya kadang byu kdg telkomsel</t>
  </si>
  <si>
    <t>byu doang kak yg gada masa aktif cuma kan byu pke jaringan telkomsel jd kadang nama jaringan di bar nya kadang byu kdg telkomsel</t>
  </si>
  <si>
    <t>['byu', 'doang', 'kak', 'yg', 'gada', 'masa', 'aktif', 'cuma', 'kan', 'byu', 'pke', 'jaringan', 'telkomsel', 'jd', 'kadang', 'nama', 'jaringan', 'di', 'bar', 'nya', 'kadang', 'byu', 'kdg', 'telkomsel']</t>
  </si>
  <si>
    <t>['byu', 'hanya', 'kakak', 'yg', 'tidak', 'masa', 'aktif', 'cuma', 'kan', 'byu', 'pakai', 'jaringan', 'telkomsel', 'jd', 'kadang', 'nama', 'jaringan', 'di', 'bar', 'nya', 'kadang', 'byu', 'kadang', 'telkomsel']</t>
  </si>
  <si>
    <t>['byu', 'kakak', 'aktif', 'byu', 'pakai', 'jaringan', 'telkomsel', 'jd', 'kadang', 'nama', 'jaringan', 'bar', 'nya', 'kadang', 'byu', 'kadang', 'telkomsel']</t>
  </si>
  <si>
    <t>['byu', 'kakak', 'aktif', 'byu', 'pakai', 'jaring', 'telkomsel', 'jd', 'kadang', 'nama', 'jaring', 'bar', 'nya', 'kadang', 'byu', 'kadang', 'telkomsel']</t>
  </si>
  <si>
    <t>pakai id aja sinyal telkomsel manusiawi</t>
  </si>
  <si>
    <t>@tanyarlfes pakai @byu_id aja kalau masih mau sinyal telkomsel tapi lebih manusiawi</t>
  </si>
  <si>
    <t>pakai id aja kalau masih mau sinyal telkomsel tapi lebih manusiawi</t>
  </si>
  <si>
    <t>['pakai', 'id', 'aja', 'kalau', 'masih', 'mau', 'sinyal', 'telkomsel', 'tapi', 'lebih', 'manusiawi']</t>
  </si>
  <si>
    <t>['pakai', 'id', 'aja', 'sinyal', 'telkomsel', 'manusiawi']</t>
  </si>
  <si>
    <t>iya byu jaring telkomsel aktif nempel hp sinyal byutsel</t>
  </si>
  <si>
    <t>@whispedeprays @tanyarlfes iya memang, byu 1 jaringan sma telkomsel trs emng ga ada masa aktifnya asalkan nempel di hp sama dpt sinyal byu/tsel..</t>
  </si>
  <si>
    <t>iya memang byu jaringan sma telkomsel trs emng ga ada masa aktifnya asalkan nempel di hp sama dpt sinyal byutsel</t>
  </si>
  <si>
    <t>['iya', 'memang', 'byu', 'jaringan', 'sma', 'telkomsel', 'trs', 'emng', 'ga', 'ada', 'masa', 'aktifnya', 'asalkan', 'nempel', 'di', 'hp', 'sama', 'dpt', 'sinyal', 'byutsel']</t>
  </si>
  <si>
    <t>['iya', 'memang', 'byu', 'jaringan', 'sama', 'telkomsel', 'terus', 'memang', 'tidak', 'ada', 'masa', 'aktifnya', 'asalkan', 'nempel', 'di', 'hp', 'sama', 'dapat', 'sinyal', 'byutsel']</t>
  </si>
  <si>
    <t>['iya', 'byu', 'jaringan', 'telkomsel', 'aktifnya', 'nempel', 'hp', 'sinyal', 'byutsel']</t>
  </si>
  <si>
    <t>['iya', 'byu', 'jaring', 'telkomsel', 'aktif', 'nempel', 'hp', 'sinyal', 'byutsel']</t>
  </si>
  <si>
    <t>coba simcard nya pakai byu aktif sinyal muas pakai jaring telkomsel wkwkwk betah pakai id</t>
  </si>
  <si>
    <t>@smokychann @itsmejejeessss_ @askrlfess bisa coba simcard 2nya pke by.u, ga ada masa aktif.. jelas sinyal memuaskan krna pke 1 jaringan telkomsel wkwkwk betah gw pake @byu_id</t>
  </si>
  <si>
    <t>bisa coba simcard nya pke byu ga ada masa aktif jelas sinyal memuaskan krna pke jaringan telkomsel wkwkwk betah gw pake id</t>
  </si>
  <si>
    <t>['bisa', 'coba', 'simcard', 'nya', 'pke', 'byu', 'ga', 'ada', 'masa', 'aktif', 'jelas', 'sinyal', 'memuaskan', 'krna', 'pke', 'jaringan', 'telkomsel', 'wkwkwk', 'betah', 'gw', 'pake', 'id']</t>
  </si>
  <si>
    <t>['bisa', 'coba', 'simcard', 'nya', 'pakai', 'byu', 'tidak', 'ada', 'masa', 'aktif', 'jelas', 'sinyal', 'memuaskan', 'karena', 'pakai', 'jaringan', 'telkomsel', 'wkwkwk', 'betah', 'aku', 'pakai', 'id']</t>
  </si>
  <si>
    <t>['coba', 'simcard', 'nya', 'pakai', 'byu', 'aktif', 'sinyal', 'memuaskan', 'pakai', 'jaringan', 'telkomsel', 'wkwkwk', 'betah', 'pakai', 'id']</t>
  </si>
  <si>
    <t>['coba', 'simcard', 'nya', 'pakai', 'byu', 'aktif', 'sinyal', 'muas', 'pakai', 'jaring', 'telkomsel', 'wkwkwk', 'betah', 'pakai', 'id']</t>
  </si>
  <si>
    <t>pengaruh nder ngelahirin byu jaring jd mana pakai byu coba mbak byu aktif nempel hp sinyal byutelkomsel orangtua cocok kuota wa kuota telepon</t>
  </si>
  <si>
    <t>@artosiens @hobimisuh @tanyakanrl ngaruh nder ngelahirin by.u, 1 jaringan jd dimana2 ada. gw pke by.u juga, bisa dicoba mba @hobimisuh byu ga ada masa aktif kok, yg penting dia nempel di hp dapet sinyal byu/telkomsel.. buat ortu cocok ada kuota wa doang sama kuota nelpon doang jg ada wkwk..</t>
  </si>
  <si>
    <t>ngaruh nder ngelahirin byu jaringan jd dimana ada gw pke byu juga bisa dicoba mba byu ga ada masa aktif kok yg penting dia nempel di hp dapet sinyal byutelkomsel buat ortu cocok ada kuota wa doang sama kuota nelpon doang jg ada wkwk</t>
  </si>
  <si>
    <t>['ngaruh', 'nder', 'ngelahirin', 'byu', 'jaringan', 'jd', 'dimana', 'ada', 'gw', 'pke', 'byu', 'juga', 'bisa', 'dicoba', 'mba', 'byu', 'ga', 'ada', 'masa', 'aktif', 'kok', 'yg', 'penting', 'dia', 'nempel', 'di', 'hp', 'dapet', 'sinyal', 'byutelkomsel', 'buat', 'ortu', 'cocok', 'ada', 'kuota', 'wa', 'doang', 'sama', 'kuota', 'nelpon', 'doang', 'jg', 'ada', 'wkwk']</t>
  </si>
  <si>
    <t>['pengaruh', 'nder', 'ngelahirin', 'byu', 'jaringan', 'jd', 'dimana', 'ada', 'aku', 'pakai', 'byu', 'juga', 'bisa', 'dicoba', 'mbak', 'byu', 'tidak', 'ada', 'masa', 'aktif', 'kok', 'yg', 'penting', 'dia', 'nempel', 'di', 'hp', 'dapat', 'sinyal', 'byutelkomsel', 'buat', 'orangtua', 'cocok', 'ada', 'kuota', 'wa', 'hanya', 'sama', 'kuota', 'menelepon', 'hanya', 'juga', 'ada', 'wkwk']</t>
  </si>
  <si>
    <t>['pengaruh', 'nder', 'ngelahirin', 'byu', 'jaringan', 'jd', 'dimana', 'pakai', 'byu', 'dicoba', 'mbak', 'byu', 'aktif', 'nempel', 'hp', 'sinyal', 'byutelkomsel', 'orangtua', 'cocok', 'kuota', 'wa', 'kuota', 'menelepon']</t>
  </si>
  <si>
    <t>['pengaruh', 'nder', 'ngelahirin', 'byu', 'jaring', 'jd', 'mana', 'pakai', 'byu', 'coba', 'mbak', 'byu', 'aktif', 'nempel', 'hp', 'sinyal', 'byutelkomsel', 'orangtua', 'cocok', 'kuota', 'wa', 'kuota', 'telepon']</t>
  </si>
  <si>
    <t>byu mending indu si tsel wkwkwk kalo hujan ya jelek banget sinyal enak byu isi aktif tsel aktif aja beli pakai pulsa aplikasi</t>
  </si>
  <si>
    <t>@triskalalala @telkomsel di sini byu masih lebih mending daripada indukannya si tsel wkwkwk tapi kalo hujan ya udah, jelek banget sinyal. enaknya byu ga diisi dua bulan juga masih aktif. lah tsel sekarang masa aktif aja harus dibeli pake pulsa lagi di aplikasinya</t>
  </si>
  <si>
    <t>di sini byu masih lebih mending daripada indukannya si tsel wkwkwk tapi kalo hujan ya udah jelek banget sinyal enaknya byu ga diisi dua bulan juga masih aktif lah tsel sekarang masa aktif aja harus dibeli pake pulsa lagi di aplikasinya</t>
  </si>
  <si>
    <t>['di', 'sini', 'byu', 'masih', 'lebih', 'mending', 'daripada', 'indukannya', 'si', 'tsel', 'wkwkwk', 'tapi', 'kalo', 'hujan', 'ya', 'udah', 'jelek', 'banget', 'sinyal', 'enaknya', 'byu', 'ga', 'diisi', 'dua', 'bulan', 'juga', 'masih', 'aktif', 'lah', 'tsel', 'sekarang', 'masa', 'aktif', 'aja', 'harus', 'dibeli', 'pake', 'pulsa', 'lagi', 'di', 'aplikasinya']</t>
  </si>
  <si>
    <t>['di', 'sini', 'byu', 'masih', 'lebih', 'mending', 'daripada', 'indukannya', 'si', 'tsel', 'wkwkwk', 'tapi', 'kalo', 'hujan', 'ya', 'sudah', 'jelek', 'banget', 'sinyal', 'enaknya', 'byu', 'tidak', 'diisi', 'dua', 'bulan', 'juga', 'masih', 'aktif', 'lah', 'tsel', 'sekarang', 'masa', 'aktif', 'aja', 'harus', 'dibeli', 'pakai', 'pulsa', 'lagi', 'di', 'aplikasinya']</t>
  </si>
  <si>
    <t>['byu', 'mending', 'indukannya', 'si', 'tsel', 'wkwkwk', 'kalo', 'hujan', 'ya', 'jelek', 'banget', 'sinyal', 'enaknya', 'byu', 'diisi', 'aktif', 'tsel', 'aktif', 'aja', 'dibeli', 'pakai', 'pulsa', 'aplikasinya']</t>
  </si>
  <si>
    <t>['byu', 'mending', 'indu', 'si', 'tsel', 'wkwkwk', 'kalo', 'hujan', 'ya', 'jelek', 'banget', 'sinyal', 'enak', 'byu', 'isi', 'aktif', 'tsel', 'aktif', 'aja', 'beli', 'pakai', 'pulsa', 'aplikasi']</t>
  </si>
  <si>
    <t>id maaf ya kakak riezky keluh sinyal alami ayo infoin nomor hp lokasi detail min sd lurah tanggal jadi nomor kendala via pesan biar sakia bantu cek privasi jaga terimakasih sakia</t>
  </si>
  <si>
    <t>@trustnoonebb @byu_id maaf ya, kak riezky. mengenai keluhan sinyal yang dialami. yuk infoin nomor hp, lokasi detail (min. s.d kelurahan), tanggal waktu kejadian, nomor lain yang berkendala sama jika ada via dm, biar sakia bantu cek serta privasi terjaga. thanks :) -sakia</t>
  </si>
  <si>
    <t>id maaf ya kak riezky mengenai keluhan sinyal yang dialami yuk infoin nomor hp lokasi detail min sd kelurahan tanggal waktu kejadian nomor lain yang berkendala sama jika ada via dm biar sakia bantu cek serta privasi terjaga thanks sakia</t>
  </si>
  <si>
    <t>['id', 'maaf', 'ya', 'kak', 'riezky', 'mengenai', 'keluhan', 'sinyal', 'yang', 'dialami', 'yuk', 'infoin', 'nomor', 'hp', 'lokasi', 'detail', 'min', 'sd', 'kelurahan', 'tanggal', 'waktu', 'kejadian', 'nomor', 'lain', 'yang', 'berkendala', 'sama', 'jika', 'ada', 'via', 'dm', 'biar', 'sakia', 'bantu', 'cek', 'serta', 'privasi', 'terjaga', 'thanks', 'sakia']</t>
  </si>
  <si>
    <t>['id', 'maaf', 'ya', 'kakak', 'riezky', 'mengenai', 'keluhan', 'sinyal', 'yang', 'dialami', 'ayo', 'infoin', 'nomor', 'hp', 'lokasi', 'detail', 'min', 'sd', 'kelurahan', 'tanggal', 'waktu', 'kejadian', 'nomor', 'lain', 'yang', 'berkendala', 'sama', 'jika', 'ada', 'via', 'pesan', 'biar', 'sakia', 'bantu', 'cek', 'serta', 'privasi', 'terjaga', 'terimakasih', 'sakia']</t>
  </si>
  <si>
    <t>['id', 'maaf', 'ya', 'kakak', 'riezky', 'keluhan', 'sinyal', 'dialami', 'ayo', 'infoin', 'nomor', 'hp', 'lokasi', 'detail', 'min', 'sd', 'kelurahan', 'tanggal', 'kejadian', 'nomor', 'berkendala', 'via', 'pesan', 'biar', 'sakia', 'bantu', 'cek', 'privasi', 'terjaga', 'terimakasih', 'sakia']</t>
  </si>
  <si>
    <t>['id', 'maaf', 'ya', 'kakak', 'riezky', 'keluh', 'sinyal', 'alami', 'ayo', 'infoin', 'nomor', 'hp', 'lokasi', 'detail', 'min', 'sd', 'lurah', 'tanggal', 'jadi', 'nomor', 'kendala', 'via', 'pesan', 'biar', 'sakia', 'bantu', 'cek', 'privasi', 'jaga', 'terimakasih', 'sakia']</t>
  </si>
  <si>
    <t>sinyal bro byu tsel beda iya sih byu aktif simcardnya</t>
  </si>
  <si>
    <t>@stressinaja @telkomsel satu sinyal bro byu sama tsel wkwk bedanya iya sih byu ga ada masa aktif simcardnya</t>
  </si>
  <si>
    <t>satu sinyal bro byu sama tsel wkwk bedanya iya sih byu ga ada masa aktif simcardnya</t>
  </si>
  <si>
    <t>['satu', 'sinyal', 'bro', 'byu', 'sama', 'tsel', 'wkwk', 'bedanya', 'iya', 'sih', 'byu', 'ga', 'ada', 'masa', 'aktif', 'simcardnya']</t>
  </si>
  <si>
    <t>['satu', 'sinyal', 'bro', 'byu', 'sama', 'tsel', 'wkwk', 'bedanya', 'iya', 'sih', 'byu', 'tidak', 'ada', 'masa', 'aktif', 'simcardnya']</t>
  </si>
  <si>
    <t>['sinyal', 'bro', 'byu', 'tsel', 'bedanya', 'iya', 'sih', 'byu', 'aktif', 'simcardnya']</t>
  </si>
  <si>
    <t>['sinyal', 'bro', 'byu', 'tsel', 'beda', 'iya', 'sih', 'byu', 'aktif', 'simcardnya']</t>
  </si>
  <si>
    <t>id anak lot</t>
  </si>
  <si>
    <t>@telkomsel @byu_id emak sma anak sma2 lemot</t>
  </si>
  <si>
    <t>id emak sma anak sma lemot</t>
  </si>
  <si>
    <t>['id', 'emak', 'sma', 'anak', 'sma', 'lemot']</t>
  </si>
  <si>
    <t>['id', 'ibu', 'sama', 'anak', 'sama', 'lemot']</t>
  </si>
  <si>
    <t>['id', 'anak', 'lemot']</t>
  </si>
  <si>
    <t>['id', 'anak', 'lot']</t>
  </si>
  <si>
    <t>wankenobi tambah rumit guna awam id</t>
  </si>
  <si>
    <t>@telkomsel @abie_wan_kenobi kalau gitu kan artinya nambah ribet, buat pengguna yang awam. apakah nanti @byu_id bakal begitu juga ?</t>
  </si>
  <si>
    <t>wankenobi kalau gitu kan artinya nambah ribet buat pengguna yang awam apakah nanti id bakal begitu juga</t>
  </si>
  <si>
    <t>['wankenobi', 'kalau', 'gitu', 'kan', 'artinya', 'nambah', 'ribet', 'buat', 'pengguna', 'yang', 'awam', 'apakah', 'nanti', 'id', 'bakal', 'begitu', 'juga']</t>
  </si>
  <si>
    <t>['wankenobi', 'kalau', 'begitu', 'kan', 'artinya', 'bertambah', 'rumit', 'buat', 'pengguna', 'yang', 'awam', 'apakah', 'nanti', 'id', 'bakal', 'begitu', 'juga']</t>
  </si>
  <si>
    <t>['wankenobi', 'bertambah', 'rumit', 'pengguna', 'awam', 'id']</t>
  </si>
  <si>
    <t>['wankenobi', 'tambah', 'rumit', 'guna', 'awam', 'id']</t>
  </si>
  <si>
    <t>id tambahin apn rename</t>
  </si>
  <si>
    <t>@dekregarrr @dhaniis_ @telkomsel @byu_id tambahin apn baru atau rename jg bisa</t>
  </si>
  <si>
    <t>id tambahin apn baru atau rename jg bisa</t>
  </si>
  <si>
    <t>['id', 'tambahin', 'apn', 'baru', 'atau', 'rename', 'jg', 'bisa']</t>
  </si>
  <si>
    <t>['id', 'tambahin', 'apn', 'baru', 'atau', 'rename', 'juga', 'bisa']</t>
  </si>
  <si>
    <t>['id', 'tambahin', 'apn', 'rename']</t>
  </si>
  <si>
    <t>by telkomsel ktanya lot nya ampun main emel jumping parah jaring kuning merah id</t>
  </si>
  <si>
    <t>by u apaan ikut telkomsel ktanya lemot nya minta ampun main emel jumping parah di jaringan kuning merah mulu @telkomsel @byu_id</t>
  </si>
  <si>
    <t>by  apaan ikut telkomsel ktanya lemot nya minta ampun main emel jumping parah di jaringan kuning merah mulu id</t>
  </si>
  <si>
    <t>['by', 'apaan', 'ikut', 'telkomsel', 'ktanya', 'lemot', 'nya', 'minta', 'ampun', 'main', 'emel', 'jumping', 'parah', 'di', 'jaringan', 'kuning', 'merah', 'mulu', 'id']</t>
  </si>
  <si>
    <t>['by', 'apaan', 'ikut', 'telkomsel', 'ktanya', 'lemot', 'nya', 'minta', 'ampun', 'main', 'emel', 'jumping', 'parah', 'di', 'jaringan', 'kuning', 'merah', 'selalu', 'id']</t>
  </si>
  <si>
    <t>['by', 'telkomsel', 'ktanya', 'lemot', 'nya', 'ampun', 'main', 'emel', 'jumping', 'parah', 'jaringan', 'kuning', 'merah', 'id']</t>
  </si>
  <si>
    <t>['by', 'telkomsel', 'ktanya', 'lot', 'nya', 'ampun', 'main', 'emel', 'jumping', 'parah', 'jaring', 'kuning', 'merah', 'id']</t>
  </si>
  <si>
    <t>kalo pakai telkomsel versi murah si pakai byu jaring beli kuota internet affordable</t>
  </si>
  <si>
    <t>@thehttp404error tapi kalo mau pake telkomsel versi murah si gua pake byu, jaringan hampir sama tapi beli kuota internet lebih affordable</t>
  </si>
  <si>
    <t>tapi kalo mau pake telkomsel versi murah si gua pake byu jaringan hampir sama tapi beli kuota internet lebih affordable</t>
  </si>
  <si>
    <t>['tapi', 'kalo', 'mau', 'pake', 'telkomsel', 'versi', 'murah', 'si', 'gua', 'pake', 'byu', 'jaringan', 'hampir', 'sama', 'tapi', 'beli', 'kuota', 'internet', 'lebih', 'affordable']</t>
  </si>
  <si>
    <t>['tapi', 'kalo', 'mau', 'pakai', 'telkomsel', 'versi', 'murah', 'si', 'aku', 'pakai', 'byu', 'jaringan', 'hampir', 'sama', 'tapi', 'beli', 'kuota', 'internet', 'lebih', 'affordable']</t>
  </si>
  <si>
    <t>['kalo', 'pakai', 'telkomsel', 'versi', 'murah', 'si', 'pakai', 'byu', 'jaringan', 'beli', 'kuota', 'internet', 'affordable']</t>
  </si>
  <si>
    <t>['kalo', 'pakai', 'telkomsel', 'versi', 'murah', 'si', 'pakai', 'byu', 'jaring', 'beli', 'kuota', 'internet', 'affordable']</t>
  </si>
  <si>
    <t>id wwkwkwk lanjur daftar mana nomor telkomsel nih</t>
  </si>
  <si>
    <t>@fatculenjoy @99avilion @byu_id wwkwkwk dah terlanjur kedaftar dimana mana soale nomor telkomsel nih</t>
  </si>
  <si>
    <t>id wwkwkwk dah terlanjur kedaftar dimana mana soale nomor telkomsel nih</t>
  </si>
  <si>
    <t>['id', 'wwkwkwk', 'dah', 'terlanjur', 'kedaftar', 'dimana', 'mana', 'soale', 'nomor', 'telkomsel', 'nih']</t>
  </si>
  <si>
    <t>['id', 'wwkwkwk', 'sudah', 'terlanjur', 'kedaftar', 'dimana', 'mana', 'karena', 'nomor', 'telkomsel', 'nih']</t>
  </si>
  <si>
    <t>['id', 'wwkwkwk', 'terlanjur', 'kedaftar', 'dimana', 'nomor', 'telkomsel', 'nih']</t>
  </si>
  <si>
    <t>['id', 'wwkwkwk', 'lanjur', 'daftar', 'mana', 'nomor', 'telkomsel', 'nih']</t>
  </si>
  <si>
    <t>id tbk loh powered by</t>
  </si>
  <si>
    <t>@byu_id @thisiscimx @tanyakanrl @xlaxiata_tbk loh kan kamu powered by @telkomsel</t>
  </si>
  <si>
    <t>id tbk loh kan kamu powered by</t>
  </si>
  <si>
    <t>['id', 'tbk', 'loh', 'kan', 'kamu', 'powered', 'by']</t>
  </si>
  <si>
    <t>['id', 'tbk', 'loh', 'powered', 'by']</t>
  </si>
  <si>
    <t>telkomsel rumit yakkk pakai adeknya id kadang ngeselin</t>
  </si>
  <si>
    <t>@tanyakanrl telkomsel makin ribet yakkk, udah paling bener gue pake adeknya @byu_id meskipun kadang ngeselin</t>
  </si>
  <si>
    <t>telkomsel makin ribet yakkk udah paling bener gue pake adeknya id meskipun kadang ngeselin</t>
  </si>
  <si>
    <t>['telkomsel', 'makin', 'ribet', 'yakkk', 'udah', 'paling', 'bener', 'gue', 'pake', 'adeknya', 'id', 'meskipun', 'kadang', 'ngeselin']</t>
  </si>
  <si>
    <t>['telkomsel', 'makin', 'rumit', 'yakkk', 'sudah', 'paling', 'benar', 'aku', 'pakai', 'adeknya', 'id', 'meskipun', 'kadang', 'ngeselin']</t>
  </si>
  <si>
    <t>['telkomsel', 'rumit', 'yakkk', 'pakai', 'adeknya', 'id', 'kadang', 'ngeselin']</t>
  </si>
  <si>
    <t>telkomsel tiru byu id</t>
  </si>
  <si>
    <t>@convomf telkomsel @telkomsel harusnya tiru byu @byu_id</t>
  </si>
  <si>
    <t>telkomsel harusnya tiru byu id</t>
  </si>
  <si>
    <t>['telkomsel', 'harusnya', 'tiru', 'byu', 'id']</t>
  </si>
  <si>
    <t>['telkomsel', 'tiru', 'byu', 'id']</t>
  </si>
  <si>
    <t>id anak buah telkomsel kaya iya sayang byu</t>
  </si>
  <si>
    <t>@britisheon @tanyakanrl @byu_id kan anak buahnya telkomsel, nanti km jangan kaya gini yaaaa 😭😭 udh sayang byu</t>
  </si>
  <si>
    <t>id kan anak buahnya telkomsel nanti km jangan kaya gini yaaaa udh sayang byu</t>
  </si>
  <si>
    <t>['id', 'kan', 'anak', 'buahnya', 'telkomsel', 'nanti', 'km', 'jangan', 'kaya', 'gini', 'yaaaa', 'udh', 'sayang', 'byu']</t>
  </si>
  <si>
    <t>['id', 'kan', 'anak', 'buahnya', 'telkomsel', 'nanti', 'kamu', 'jangan', 'kaya', 'begini', 'iya', 'sudah', 'sayang', 'byu']</t>
  </si>
  <si>
    <t>['id', 'anak', 'buahnya', 'telkomsel', 'kaya', 'iya', 'sayang', 'byu']</t>
  </si>
  <si>
    <t>['id', 'anak', 'buah', 'telkomsel', 'kaya', 'iya', 'sayang', 'byu']</t>
  </si>
  <si>
    <t>fuck amitamit panjang aktif aja beli gila ya mbrangas duit takut byuid anak turun telkomsel kaya ya gak iya takut takut banget loh takut takut takut wkwkwkwk</t>
  </si>
  <si>
    <t>anjir amit-amit perpanjang masa aktif aja harus beli, gila ya mbrangas duit  jadi takut @ byu_id anak turunan telkomsel bakal kaya gini ya gak yaaa serem takut bgt loh takut takut takut wkwkwkwk</t>
  </si>
  <si>
    <t>anjir amitamit perpanjang masa aktif aja harus beli gila ya mbrangas duit jadi takut byuid anak turunan telkomsel bakal kaya gini ya gak yaaa serem takut bgt loh takut takut takut wkwkwkwk</t>
  </si>
  <si>
    <t>['anjir', 'amitamit', 'perpanjang', 'masa', 'aktif', 'aja', 'harus', 'beli', 'gila', 'ya', 'mbrangas', 'duit', 'jadi', 'takut', 'byuid', 'anak', 'turunan', 'telkomsel', 'bakal', 'kaya', 'gini', 'ya', 'gak', 'yaaa', 'serem', 'takut', 'bgt', 'loh', 'takut', 'takut', 'takut', 'wkwkwkwk']</t>
  </si>
  <si>
    <t>['fuck', 'amitamit', 'perpanjang', 'masa', 'aktif', 'aja', 'harus', 'beli', 'gila', 'ya', 'mbrangas', 'duit', 'jadi', 'takut', 'byuid', 'anak', 'turunan', 'telkomsel', 'bakal', 'kaya', 'begini', 'ya', 'gak', 'iya', 'menakutkan', 'takut', 'banget', 'loh', 'takut', 'takut', 'takut', 'wkwkwkwk']</t>
  </si>
  <si>
    <t>['fuck', 'amitamit', 'perpanjang', 'aktif', 'aja', 'beli', 'gila', 'ya', 'mbrangas', 'duit', 'takut', 'byuid', 'anak', 'turunan', 'telkomsel', 'kaya', 'ya', 'gak', 'iya', 'menakutkan', 'takut', 'banget', 'loh', 'takut', 'takut', 'takut', 'wkwkwkwk']</t>
  </si>
  <si>
    <t>['fuck', 'amitamit', 'panjang', 'aktif', 'aja', 'beli', 'gila', 'ya', 'mbrangas', 'duit', 'takut', 'byuid', 'anak', 'turun', 'telkomsel', 'kaya', 'ya', 'gak', 'iya', 'takut', 'takut', 'banget', 'loh', 'takut', 'takut', 'takut', 'wkwkwkwk']</t>
  </si>
  <si>
    <t>id ikut kaya telkomsel ya</t>
  </si>
  <si>
    <t>@convomf @byu_id kamu jangan ikutan kaya telkomsel ya</t>
  </si>
  <si>
    <t>id kamu jangan ikutan kaya telkomsel ya</t>
  </si>
  <si>
    <t>['id', 'kamu', 'jangan', 'ikutan', 'kaya', 'telkomsel', 'ya']</t>
  </si>
  <si>
    <t>['id', 'kamu', 'jangan', 'mengikuti', 'kaya', 'telkomsel', 'ya']</t>
  </si>
  <si>
    <t>['id', 'mengikuti', 'kaya', 'telkomsel', 'ya']</t>
  </si>
  <si>
    <t>['id', 'ikut', 'kaya', 'telkomsel', 'ya']</t>
  </si>
  <si>
    <t>bara id live cakap bantu keluh transaksi buka app dana pilih historyriwayat pilih transaksi dilaporin pilih cakap</t>
  </si>
  <si>
    <t>@am_bara27 @bzedgecoin @telkomsel @byu_id live chat siap bantu keluhan transaksi kamu: buka app dana, pilih history/riwayat,  pilih transaksi yg mau dilaporin dan pilih chat.</t>
  </si>
  <si>
    <t>bara id live chat siap bantu keluhan transaksi kamu buka app dana pilih historyriwayat pilih transaksi yg mau dilaporin dan pilih chat</t>
  </si>
  <si>
    <t>['bara', 'id', 'live', 'chat', 'siap', 'bantu', 'keluhan', 'transaksi', 'kamu', 'buka', 'app', 'dana', 'pilih', 'historyriwayat', 'pilih', 'transaksi', 'yg', 'mau', 'dilaporin', 'dan', 'pilih', 'chat']</t>
  </si>
  <si>
    <t>['bara', 'id', 'live', 'percakapan', 'siap', 'bantu', 'keluhan', 'transaksi', 'kamu', 'buka', 'app', 'dana', 'pilih', 'historyriwayat', 'pilih', 'transaksi', 'yg', 'mau', 'dilaporin', 'dan', 'pilih', 'percakapan']</t>
  </si>
  <si>
    <t>['bara', 'id', 'live', 'percakapan', 'bantu', 'keluhan', 'transaksi', 'buka', 'app', 'dana', 'pilih', 'historyriwayat', 'pilih', 'transaksi', 'dilaporin', 'pilih', 'percakapan']</t>
  </si>
  <si>
    <t>['bara', 'id', 'live', 'cakap', 'bantu', 'keluh', 'transaksi', 'buka', 'app', 'dana', 'pilih', 'historyriwayat', 'pilih', 'transaksi', 'dilaporin', 'pilih', 'cakap']</t>
  </si>
  <si>
    <t>saran pakai byu aja aman isi pulsa gaada aktif internet mahal kaya telkomsel</t>
  </si>
  <si>
    <t>@convomfs saran pake byu aja. aman meskipun ga isi pulsa, karena gaada masa aktif, tapi internet agak mahal dikit sama kaya telkomsel</t>
  </si>
  <si>
    <t>saran pake byu aja aman meskipun ga isi pulsa karena gaada masa aktif tapi internet agak mahal dikit sama kaya telkomsel</t>
  </si>
  <si>
    <t>['saran', 'pake', 'byu', 'aja', 'aman', 'meskipun', 'ga', 'isi', 'pulsa', 'karena', 'gaada', 'masa', 'aktif', 'tapi', 'internet', 'agak', 'mahal', 'dikit', 'sama', 'kaya', 'telkomsel']</t>
  </si>
  <si>
    <t>['saran', 'pakai', 'byu', 'aja', 'aman', 'meskipun', 'tidak', 'isi', 'pulsa', 'karena', 'gaada', 'masa', 'aktif', 'tapi', 'internet', 'agak', 'mahal', 'sedikit', 'sama', 'kaya', 'telkomsel']</t>
  </si>
  <si>
    <t>['saran', 'pakai', 'byu', 'aja', 'aman', 'isi', 'pulsa', 'gaada', 'aktif', 'internet', 'mahal', 'kaya', 'telkomsel']</t>
  </si>
  <si>
    <t>id rename aja kakak</t>
  </si>
  <si>
    <t>@dekregarrr @clalaree01 @telkomsel @byu_id rename aja kk</t>
  </si>
  <si>
    <t>id rename aja kk</t>
  </si>
  <si>
    <t>['id', 'rename', 'aja', 'kk']</t>
  </si>
  <si>
    <t>['id', 'rename', 'aja', 'kakak']</t>
  </si>
  <si>
    <t>byutelkomsel gantung daerah sih</t>
  </si>
  <si>
    <t>@s0ndelurus byu/telkomsel? tergantung daerah sih</t>
  </si>
  <si>
    <t>byutelkomsel tergantung daerah sih</t>
  </si>
  <si>
    <t>['byutelkomsel', 'tergantung', 'daerah', 'sih']</t>
  </si>
  <si>
    <t>['byutelkomsel', 'gantung', 'daerah', 'sih']</t>
  </si>
  <si>
    <t>langit providernya eksel byu telkomsel</t>
  </si>
  <si>
    <t>@biru___langit itu providernya eksel kayak byu di telkomsel</t>
  </si>
  <si>
    <t>langit itu providernya eksel kayak byu di telkomsel</t>
  </si>
  <si>
    <t>['langit', 'itu', 'providernya', 'eksel', 'kayak', 'byu', 'di', 'telkomsel']</t>
  </si>
  <si>
    <t>['langit', 'itu', 'providernya', 'eksel', 'seperti', 'byu', 'di', 'telkomsel']</t>
  </si>
  <si>
    <t>['langit', 'providernya', 'eksel', 'byu', 'telkomsel']</t>
  </si>
  <si>
    <t>persis orang rumah susun jakarta bicara perintah mmpu bayar mental tempe anak usah telkomsel nama byu tawar aktif aja bilang mmpu</t>
  </si>
  <si>
    <t>@diwrah @oreosxndxx @tanyakanrl kata2nya persis kayak orang2 rumah susun di jakarta yg ngomong ke pemerintah ngk mmpu bayar lah inilah itulah. mental tempe, lagian anak perusahan telkomsel bernama byu nawarin masa aktif selamanya, masih aja bilang nggk mmpu</t>
  </si>
  <si>
    <t>katanya persis kayak orang rumah susun di jakarta yg ngomong ke pemerintah ngk mmpu bayar lah inilah itulah mental tempe lagian anak perusahan telkomsel bernama byu nawarin masa aktif selamanya masih aja bilang nggk mmpu</t>
  </si>
  <si>
    <t>['katanya', 'persis', 'kayak', 'orang', 'rumah', 'susun', 'di', 'jakarta', 'yg', 'ngomong', 'ke', 'pemerintah', 'ngk', 'mmpu', 'bayar', 'lah', 'inilah', 'itulah', 'mental', 'tempe', 'lagian', 'anak', 'perusahan', 'telkomsel', 'bernama', 'byu', 'nawarin', 'masa', 'aktif', 'selamanya', 'masih', 'aja', 'bilang', 'nggk', 'mmpu']</t>
  </si>
  <si>
    <t>['katanya', 'persis', 'seperti', 'orang', 'rumah', 'susun', 'di', 'jakarta', 'yg', 'berbicara', 'ke', 'pemerintah', 'tidak', 'mmpu', 'bayar', 'lah', 'inilah', 'itulah', 'mental', 'tempe', 'lagian', 'anak', 'perusahan', 'telkomsel', 'bernama', 'byu', 'menawarkan', 'masa', 'aktif', 'selamanya', 'masih', 'aja', 'bilang', 'tidak', 'mmpu']</t>
  </si>
  <si>
    <t>['persis', 'orang', 'rumah', 'susun', 'jakarta', 'berbicara', 'pemerintah', 'mmpu', 'bayar', 'mental', 'tempe', 'anak', 'perusahan', 'telkomsel', 'bernama', 'byu', 'menawarkan', 'aktif', 'aja', 'bilang', 'mmpu']</t>
  </si>
  <si>
    <t>['persis', 'orang', 'rumah', 'susun', 'jakarta', 'bicara', 'perintah', 'mmpu', 'bayar', 'mental', 'tempe', 'anak', 'usah', 'telkomsel', 'nama', 'byu', 'tawar', 'aktif', 'aja', 'bilang', 'mmpu']</t>
  </si>
  <si>
    <t>id the best murah murah sinyal kaya telkomsel</t>
  </si>
  <si>
    <t>@askrlfess @byu_id tetep the best murah murah sinyal sama kaya telkomsel</t>
  </si>
  <si>
    <t>id tetep the best murah murah sinyal sama kaya telkomsel</t>
  </si>
  <si>
    <t>['id', 'tetep', 'the', 'best', 'murah', 'murah', 'sinyal', 'sama', 'kaya', 'telkomsel']</t>
  </si>
  <si>
    <t>['id', 'tetap', 'the', 'best', 'murah', 'murah', 'sinyal', 'sama', 'kaya', 'telkomsel']</t>
  </si>
  <si>
    <t>['id', 'the', 'best', 'murah', 'murah', 'sinyal', 'kaya', 'telkomsel']</t>
  </si>
  <si>
    <t>khawatir ya kakak noah kakak langsung konfirmasi rekan byu direct message instagram id direct message twitter id direct message facebook byu indonesia terimakasih sabil</t>
  </si>
  <si>
    <t>@noahpcrkarina jangan khawatir ya, kak noah. kakak bisa langsung konfirmasi ke rekan by.u melalui: 1. direct message instagram: @byu.id 2. direct message twitter: @byu_id 3. direct message facebook : byu indonesia. makasih😊 -sabil</t>
  </si>
  <si>
    <t>jangan khawatir ya kak noah kakak bisa langsung konfirmasi ke rekan byu melalui direct message instagram id direct message twitter id direct message facebook byu indonesia makasih sabil</t>
  </si>
  <si>
    <t>['jangan', 'khawatir', 'ya', 'kak', 'noah', 'kakak', 'bisa', 'langsung', 'konfirmasi', 'ke', 'rekan', 'byu', 'melalui', 'direct', 'message', 'instagram', 'id', 'direct', 'message', 'twitter', 'id', 'direct', 'message', 'facebook', 'byu', 'indonesia', 'makasih', 'sabil']</t>
  </si>
  <si>
    <t>['jangan', 'khawatir', 'ya', 'kakak', 'noah', 'kakak', 'bisa', 'langsung', 'konfirmasi', 'ke', 'rekan', 'byu', 'melalui', 'direct', 'message', 'instagram', 'id', 'direct', 'message', 'twitter', 'id', 'direct', 'message', 'facebook', 'byu', 'indonesia', 'terimakasih', 'sabil']</t>
  </si>
  <si>
    <t>['khawatir', 'ya', 'kakak', 'noah', 'kakak', 'langsung', 'konfirmasi', 'rekan', 'byu', 'direct', 'message', 'instagram', 'id', 'direct', 'message', 'twitter', 'id', 'direct', 'message', 'facebook', 'byu', 'indonesia', 'terimakasih', 'sabil']</t>
  </si>
  <si>
    <t>byu nder nomor hp aktif sinyal ngikut telkomsel paket murmer</t>
  </si>
  <si>
    <t>@askrlfess byu nder. selama nomor masih ada di hp bakalan terus aktif. sinyal juga ngikut telkomsel. paket murmer</t>
  </si>
  <si>
    <t>byu nder selama nomor masih ada di hp bakalan terus aktif sinyal juga ngikut telkomsel paket murmer</t>
  </si>
  <si>
    <t>['byu', 'nder', 'selama', 'nomor', 'masih', 'ada', 'di', 'hp', 'bakalan', 'terus', 'aktif', 'sinyal', 'juga', 'ngikut', 'telkomsel', 'paket', 'murmer']</t>
  </si>
  <si>
    <t>['byu', 'nder', 'nomor', 'hp', 'aktif', 'sinyal', 'ngikut', 'telkomsel', 'paket', 'murmer']</t>
  </si>
  <si>
    <t>kalo id sih under nih</t>
  </si>
  <si>
    <t>@tanyakanrl kalo @byu_id gini jg ga sih, kan under @telkomsel juga nih</t>
  </si>
  <si>
    <t>kalo id gini jg ga sih kan under juga nih</t>
  </si>
  <si>
    <t>['kalo', 'id', 'gini', 'jg', 'ga', 'sih', 'kan', 'under', 'juga', 'nih']</t>
  </si>
  <si>
    <t>['kalo', 'id', 'begini', 'juga', 'tidak', 'sih', 'kan', 'under', 'juga', 'nih']</t>
  </si>
  <si>
    <t>['kalo', 'id', 'sih', 'under', 'nih']</t>
  </si>
  <si>
    <t>pricelist pulsa token pln sedia pulsa axis indosat xl telkomsel byu smartfren three token pln jamin trususted fast proses</t>
  </si>
  <si>
    <t>pricelist pulsa dan token pln ~ ready pulsa axis, indosat, xl, telkomsel, byu, smartfren, three dan token pln  — dijamin trususted dan fast proses https://t.co/aumpwdftew</t>
  </si>
  <si>
    <t>pricelist pulsa dan token pln ready pulsa axis indosat xl telkomsel byu smartfren three dan token pln dijamin trususted dan fast proses</t>
  </si>
  <si>
    <t>['pricelist', 'pulsa', 'dan', 'token', 'pln', 'ready', 'pulsa', 'axis', 'indosat', 'xl', 'telkomsel', 'byu', 'smartfren', 'three', 'dan', 'token', 'pln', 'dijamin', 'trususted', 'dan', 'fast', 'proses']</t>
  </si>
  <si>
    <t>['pricelist', 'pulsa', 'dan', 'token', 'pln', 'tersedia', 'pulsa', 'axis', 'indosat', 'xl', 'telkomsel', 'byu', 'smartfren', 'three', 'dan', 'token', 'pln', 'dijamin', 'trususted', 'dan', 'fast', 'proses']</t>
  </si>
  <si>
    <t>['pricelist', 'pulsa', 'token', 'pln', 'tersedia', 'pulsa', 'axis', 'indosat', 'xl', 'telkomsel', 'byu', 'smartfren', 'three', 'token', 'pln', 'dijamin', 'trususted', 'fast', 'proses']</t>
  </si>
  <si>
    <t>['pricelist', 'pulsa', 'token', 'pln', 'sedia', 'pulsa', 'axis', 'indosat', 'xl', 'telkomsel', 'byu', 'smartfren', 'three', 'token', 'pln', 'jamin', 'trususted', 'fast', 'proses']</t>
  </si>
  <si>
    <t>ya provider cinta tahan kakak gebuk provider dg harga banting telkomsel ngelahirin anak usaha byu dkk pengaruh indosattri usaha xl axis usaha gebuk</t>
  </si>
  <si>
    <t>@hobimisuh @tanyakanrl ya itulah cara provider tercinta kita bertahan kak, kayak digebuk provider lain dg harga banting2an. telkomsel cuma sendirian ngelahirin anak perusahaan kayak byu dkk nggk ngaruh jg. indosat-tri satu perusahaan xl - axis satu perusahaan memang digebuk</t>
  </si>
  <si>
    <t>ya itulah cara provider tercinta kita bertahan kak kayak digebuk provider lain dg harga bantingan telkomsel cuma sendirian ngelahirin anak perusahaan kayak byu dkk nggk ngaruh jg indosattri satu perusahaan xl axis satu perusahaan memang digebuk</t>
  </si>
  <si>
    <t>['ya', 'itulah', 'cara', 'provider', 'tercinta', 'kita', 'bertahan', 'kak', 'kayak', 'digebuk', 'provider', 'lain', 'dg', 'harga', 'bantingan', 'telkomsel', 'cuma', 'sendirian', 'ngelahirin', 'anak', 'perusahaan', 'kayak', 'byu', 'dkk', 'nggk', 'ngaruh', 'jg', 'indosattri', 'satu', 'perusahaan', 'xl', 'axis', 'satu', 'perusahaan', 'memang', 'digebuk']</t>
  </si>
  <si>
    <t>['ya', 'itulah', 'cara', 'provider', 'tercinta', 'kita', 'bertahan', 'kakak', 'seperti', 'digebuk', 'provider', 'lain', 'dg', 'harga', 'bantingan', 'telkomsel', 'cuma', 'sendirian', 'ngelahirin', 'anak', 'perusahaan', 'seperti', 'byu', 'dkk', 'tidak', 'pengaruh', 'juga', 'indosattri', 'satu', 'perusahaan', 'xl', 'axis', 'satu', 'perusahaan', 'memang', 'digebuk']</t>
  </si>
  <si>
    <t>['ya', 'provider', 'tercinta', 'bertahan', 'kakak', 'digebuk', 'provider', 'dg', 'harga', 'bantingan', 'telkomsel', 'ngelahirin', 'anak', 'perusahaan', 'byu', 'dkk', 'pengaruh', 'indosattri', 'perusahaan', 'xl', 'axis', 'perusahaan', 'digebuk']</t>
  </si>
  <si>
    <t>['ya', 'provider', 'cinta', 'tahan', 'kakak', 'gebuk', 'provider', 'dg', 'harga', 'banting', 'telkomsel', 'ngelahirin', 'anak', 'usaha', 'byu', 'dkk', 'pengaruh', 'indosattri', 'usaha', 'xl', 'axis', 'usaha', 'gebuk']</t>
  </si>
  <si>
    <t>pakai byu gan oke oke aja sih pindah halo telkomsel</t>
  </si>
  <si>
    <t>@askrlfess pake byu gan. selama ini oke oke aja sih. aku jg pindahan dari halo telkomsel</t>
  </si>
  <si>
    <t>pake byu gan selama ini oke oke aja sih aku jg pindahan dari halo telkomsel</t>
  </si>
  <si>
    <t>['pake', 'byu', 'gan', 'selama', 'ini', 'oke', 'oke', 'aja', 'sih', 'aku', 'jg', 'pindahan', 'dari', 'halo', 'telkomsel']</t>
  </si>
  <si>
    <t>['pakai', 'byu', 'gan', 'selama', 'ini', 'oke', 'oke', 'aja', 'sih', 'aku', 'juga', 'pindahan', 'dari', 'halo', 'telkomsel']</t>
  </si>
  <si>
    <t>['pakai', 'byu', 'gan', 'oke', 'oke', 'aja', 'sih', 'pindahan', 'halo', 'telkomsel']</t>
  </si>
  <si>
    <t>['pakai', 'byu', 'gan', 'oke', 'oke', 'aja', 'sih', 'pindah', 'halo', 'telkomsel']</t>
  </si>
  <si>
    <t>id rename telkomsel gprs web nya tambah apn ya</t>
  </si>
  <si>
    <t>@clalaree01 @dhaniis_ @telkomsel @byu_id itu rename telkomsel gprs web nya atau tambahkan apn baru ya?</t>
  </si>
  <si>
    <t>id itu rename telkomsel gprs web nya atau tambahkan apn baru ya</t>
  </si>
  <si>
    <t>['id', 'itu', 'rename', 'telkomsel', 'gprs', 'web', 'nya', 'atau', 'tambahkan', 'apn', 'baru', 'ya']</t>
  </si>
  <si>
    <t>['id', 'rename', 'telkomsel', 'gprs', 'web', 'nya', 'tambahkan', 'apn', 'ya']</t>
  </si>
  <si>
    <t>['id', 'rename', 'telkomsel', 'gprs', 'web', 'nya', 'tambah', 'apn', 'ya']</t>
  </si>
  <si>
    <t>pakai id sinyal telkomsel gak kejam urus narik duit konsumen kaya si merah</t>
  </si>
  <si>
    <t>@askrlfess gw pake @byu_id sinyal masih dari telkomsel tapi gak kejam urusan narik duit konsumen kaya si merah itu 😅</t>
  </si>
  <si>
    <t>gw pake id sinyal masih dari telkomsel tapi gak kejam urusan narik duit konsumen kaya si merah itu</t>
  </si>
  <si>
    <t>['gw', 'pake', 'id', 'sinyal', 'masih', 'dari', 'telkomsel', 'tapi', 'gak', 'kejam', 'urusan', 'narik', 'duit', 'konsumen', 'kaya', 'si', 'merah', 'itu']</t>
  </si>
  <si>
    <t>['aku', 'pakai', 'id', 'sinyal', 'masih', 'dari', 'telkomsel', 'tapi', 'gak', 'kejam', 'urusan', 'narik', 'duit', 'konsumen', 'kaya', 'si', 'merah', 'itu']</t>
  </si>
  <si>
    <t>['pakai', 'id', 'sinyal', 'telkomsel', 'gak', 'kejam', 'urusan', 'narik', 'duit', 'konsumen', 'kaya', 'si', 'merah']</t>
  </si>
  <si>
    <t>['pakai', 'id', 'sinyal', 'telkomsel', 'gak', 'kejam', 'urus', 'narik', 'duit', 'konsumen', 'kaya', 'si', 'merah']</t>
  </si>
  <si>
    <t>mending adik telkomsel id mastif pikir</t>
  </si>
  <si>
    <t>@tanyakanrl mending adiknya telkomsel y @byu_id mastif gausah dipikirin lagi</t>
  </si>
  <si>
    <t>mending adiknya telkomsel  id mastif gausah dipikirin lagi</t>
  </si>
  <si>
    <t>['mending', 'adiknya', 'telkomsel', 'id', 'mastif', 'gausah', 'dipikirin', 'lagi']</t>
  </si>
  <si>
    <t>['mending', 'adiknya', 'telkomsel', 'id', 'mastif', 'jangan', 'dipikirkan', 'lagi']</t>
  </si>
  <si>
    <t>['mending', 'adiknya', 'telkomsel', 'id', 'mastif', 'dipikirkan']</t>
  </si>
  <si>
    <t>['mending', 'adik', 'telkomsel', 'id', 'mastif', 'pikir']</t>
  </si>
  <si>
    <t>ganti kw byu anak ji telkomsel</t>
  </si>
  <si>
    <t>@qittendust @telkomsel ganti kw byu, anaknya ji jga telkomsel</t>
  </si>
  <si>
    <t>ganti kw byu anaknya ji jga telkomsel</t>
  </si>
  <si>
    <t>['ganti', 'kw', 'byu', 'anaknya', 'ji', 'jga', 'telkomsel']</t>
  </si>
  <si>
    <t>['ganti', 'kw', 'byu', 'anaknya', 'ji', 'juga', 'telkomsel']</t>
  </si>
  <si>
    <t>['ganti', 'kw', 'byu', 'anaknya', 'ji', 'telkomsel']</t>
  </si>
  <si>
    <t>['ganti', 'kw', 'byu', 'anak', 'ji', 'telkomsel']</t>
  </si>
  <si>
    <t>id telkomsel aktif awas ikut jejak kakak</t>
  </si>
  <si>
    <t>@askrlfess @byu_id sama sama telkomsel tapi gada masa aktif, awas lu jangan tiba tiba ngikutin jejak kakak lu.</t>
  </si>
  <si>
    <t>id sama sama telkomsel tapi gada masa aktif awas lu jangan tiba tiba ngikutin jejak kakak lu</t>
  </si>
  <si>
    <t>['id', 'sama', 'sama', 'telkomsel', 'tapi', 'gada', 'masa', 'aktif', 'awas', 'lu', 'jangan', 'tiba', 'tiba', 'ngikutin', 'jejak', 'kakak', 'lu']</t>
  </si>
  <si>
    <t>['id', 'sama', 'sama', 'telkomsel', 'tapi', 'tidak', 'masa', 'aktif', 'awas', 'kamu', 'jangan', 'tiba', 'tiba', 'mengikuti', 'jejak', 'kakak', 'kamu']</t>
  </si>
  <si>
    <t>['id', 'telkomsel', 'aktif', 'awas', 'mengikuti', 'jejak', 'kakak']</t>
  </si>
  <si>
    <t>['id', 'telkomsel', 'aktif', 'awas', 'ikut', 'jejak', 'kakak']</t>
  </si>
  <si>
    <t>byu aja isi aktif paket mahal sinyal</t>
  </si>
  <si>
    <t>lu ga bisa kayak byu aja apa? ga diisi 2 bulan masih aktif? udah paket mahal, sinyal ga jelas juga. @telkomsel</t>
  </si>
  <si>
    <t>lu ga bisa kayak byu aja apa ga diisi bulan masih aktif udah paket mahal sinyal ga jelas juga</t>
  </si>
  <si>
    <t>['lu', 'ga', 'bisa', 'kayak', 'byu', 'aja', 'apa', 'ga', 'diisi', 'bulan', 'masih', 'aktif', 'udah', 'paket', 'mahal', 'sinyal', 'ga', 'jelas', 'juga']</t>
  </si>
  <si>
    <t>['kamu', 'tidak', 'bisa', 'seperti', 'byu', 'aja', 'apa', 'tidak', 'diisi', 'bulan', 'masih', 'aktif', 'sudah', 'paket', 'mahal', 'sinyal', 'tidak', 'jelas', 'juga']</t>
  </si>
  <si>
    <t>['byu', 'aja', 'diisi', 'aktif', 'paket', 'mahal', 'sinyal']</t>
  </si>
  <si>
    <t>['byu', 'aja', 'isi', 'aktif', 'paket', 'mahal', 'sinyal']</t>
  </si>
  <si>
    <t>make id anak telkomsel paket murah bonus</t>
  </si>
  <si>
    <t>@askrlfess paling bener make @byu_id dah ni anaknya telkomsel jg katanya. udh paketan murah jg sering ada bonus https://t.co/izeoj6sckp</t>
  </si>
  <si>
    <t>paling bener make id dah ni anaknya telkomsel jg katanya udh paketan murah jg sering ada bonus</t>
  </si>
  <si>
    <t>['paling', 'bener', 'make', 'id', 'dah', 'ni', 'anaknya', 'telkomsel', 'jg', 'katanya', 'udh', 'paketan', 'murah', 'jg', 'sering', 'ada', 'bonus']</t>
  </si>
  <si>
    <t>['paling', 'benar', 'make', 'id', 'sudah', 'ini', 'anaknya', 'telkomsel', 'juga', 'katanya', 'sudah', 'paketan', 'murah', 'juga', 'sering', 'ada', 'bonus']</t>
  </si>
  <si>
    <t>['make', 'id', 'anaknya', 'telkomsel', 'paketan', 'murah', 'bonus']</t>
  </si>
  <si>
    <t>['make', 'id', 'anak', 'telkomsel', 'paket', 'murah', 'bonus']</t>
  </si>
  <si>
    <t>id sinyal kaya telkomsel bagus aktif nyantuy kaya si merah</t>
  </si>
  <si>
    <t>@convomfs @byu_id , sinyal kaya telkomsel jelas bagus, masa aktif juga nyantuy ga kaya si merah</t>
  </si>
  <si>
    <t>id sinyal kaya telkomsel jelas bagus masa aktif juga nyantuy ga kaya si merah</t>
  </si>
  <si>
    <t>['id', 'sinyal', 'kaya', 'telkomsel', 'jelas', 'bagus', 'masa', 'aktif', 'juga', 'nyantuy', 'ga', 'kaya', 'si', 'merah']</t>
  </si>
  <si>
    <t>['id', 'sinyal', 'kaya', 'telkomsel', 'jelas', 'bagus', 'masa', 'aktif', 'juga', 'nyantuy', 'tidak', 'kaya', 'si', 'merah']</t>
  </si>
  <si>
    <t>['id', 'sinyal', 'kaya', 'telkomsel', 'bagus', 'aktif', 'nyantuy', 'kaya', 'si', 'merah']</t>
  </si>
  <si>
    <t>pakai anak aja si id aja emaknya mah ngadi</t>
  </si>
  <si>
    <t>@tanyakanrl emg paling  bener pake anaknya aja si @byu_id aja😭🙏🙏 emaknya mah @telkomsel emg ngadi2</t>
  </si>
  <si>
    <t>emg paling bener pake anaknya aja si id aja emaknya mah emg ngadi</t>
  </si>
  <si>
    <t>['emg', 'paling', 'bener', 'pake', 'anaknya', 'aja', 'si', 'id', 'aja', 'emaknya', 'mah', 'emg', 'ngadi']</t>
  </si>
  <si>
    <t>['memang', 'paling', 'benar', 'pakai', 'anaknya', 'aja', 'si', 'id', 'aja', 'emaknya', 'mah', 'memang', 'ngadi']</t>
  </si>
  <si>
    <t>['pakai', 'anaknya', 'aja', 'si', 'id', 'aja', 'emaknya', 'mah', 'ngadi']</t>
  </si>
  <si>
    <t>['pakai', 'anak', 'aja', 'si', 'id', 'aja', 'emaknya', 'mah', 'ngadi']</t>
  </si>
  <si>
    <t>kemarin logo ya id nomor by ponsel dukung</t>
  </si>
  <si>
    <t>udah begini dr kemarin tapi kenapa logo di atas masih 4g+ ya? @byu_id @telkomsel   nomor saya by u. ponsel sudah support 5g. https://t.co/ebyuicoa4n</t>
  </si>
  <si>
    <t xml:space="preserve">udah begini dr kemarin tapi kenapa logo di atas masih  ya id nomor saya by  ponsel sudah support </t>
  </si>
  <si>
    <t>['udah', 'begini', 'dr', 'kemarin', 'tapi', 'kenapa', 'logo', 'di', 'atas', 'masih', 'ya', 'id', 'nomor', 'saya', 'by', 'ponsel', 'sudah', 'support']</t>
  </si>
  <si>
    <t>['sudah', 'begini', 'dari', 'kemarin', 'tapi', 'kenapa', 'logo', 'di', 'atas', 'masih', 'ya', 'id', 'nomor', 'saya', 'by', 'ponsel', 'sudah', 'dukungan']</t>
  </si>
  <si>
    <t>['kemarin', 'logo', 'ya', 'id', 'nomor', 'by', 'ponsel', 'dukungan']</t>
  </si>
  <si>
    <t>['kemarin', 'logo', 'ya', 'id', 'nomor', 'by', 'ponsel', 'dukung']</t>
  </si>
  <si>
    <t>iya tobat telkomsel pakai byu sii gaada aktif</t>
  </si>
  <si>
    <t>@tanyakanrl yaa udh tobat dr telkomsel :d pake byu sii gaada masa aktif huft</t>
  </si>
  <si>
    <t>yaa udh tobat dr telkomsel  pake byu sii gaada masa aktif huft</t>
  </si>
  <si>
    <t>['yaa', 'udh', 'tobat', 'dr', 'telkomsel', 'pake', 'byu', 'sii', 'gaada', 'masa', 'aktif', 'huft']</t>
  </si>
  <si>
    <t>['iya', 'sudah', 'tobat', 'dari', 'telkomsel', 'pakai', 'byu', 'sii', 'gaada', 'masa', 'aktif', 'huft']</t>
  </si>
  <si>
    <t>['iya', 'tobat', 'telkomsel', 'pakai', 'byu', 'sii', 'gaada', 'aktif']</t>
  </si>
  <si>
    <t>pindah byu aja jaringsn telkomsel aktif kartu</t>
  </si>
  <si>
    <t>@tanyakanrl pindah ke byu aja, sama sama jaringsn telkomsel dan tidak ada masa aktif kartu.</t>
  </si>
  <si>
    <t>pindah ke byu aja sama sama jaringsn telkomsel dan tidak ada masa aktif kartu</t>
  </si>
  <si>
    <t>['pindah', 'ke', 'byu', 'aja', 'sama', 'sama', 'jaringsn', 'telkomsel', 'dan', 'tidak', 'ada', 'masa', 'aktif', 'kartu']</t>
  </si>
  <si>
    <t>['pindah', 'byu', 'aja', 'jaringsn', 'telkomsel', 'aktif', 'kartu']</t>
  </si>
  <si>
    <t>tri byu telkomsel lancar jaya aga lot bar full sinyal</t>
  </si>
  <si>
    <t>@rasqeri tri, byu sama, telkomsel lancar jaya walaupun aga lemot. barnya full sinyalnya 4g+</t>
  </si>
  <si>
    <t xml:space="preserve">tri byu sama telkomsel lancar jaya walaupun aga lemot barnya full sinyalnya </t>
  </si>
  <si>
    <t>['tri', 'byu', 'sama', 'telkomsel', 'lancar', 'jaya', 'walaupun', 'aga', 'lemot', 'barnya', 'full', 'sinyalnya']</t>
  </si>
  <si>
    <t>['tri', 'byu', 'telkomsel', 'lancar', 'jaya', 'aga', 'lemot', 'barnya', 'full', 'sinyalnya']</t>
  </si>
  <si>
    <t>['tri', 'byu', 'telkomsel', 'lancar', 'jaya', 'aga', 'lot', 'bar', 'full', 'sinyal']</t>
  </si>
  <si>
    <t>namatin netflix amp disney tags harga diskon racunbelanja smartfren byu telkomsel im axis murah tokopedia toped pulsa tokped tiket kuota xl gofood discountfess</t>
  </si>
  <si>
    <t>siap namatin netflix &amp;amp  disney+  🥴  tags: harga diskon racunbelanja 3 smartfren byu telkomsel im3 axis murah tokopedia toped pulsa tokped tiket kuota xl gofood discountfess https://t.co/0iskavczaa</t>
  </si>
  <si>
    <t>siap namatin netflix amp disney tags harga diskon racunbelanja smartfren byu telkomsel im axis murah tokopedia toped pulsa tokped tiket kuota xl gofood discountfess</t>
  </si>
  <si>
    <t>['siap', 'namatin', 'netflix', 'amp', 'disney', 'tags', 'harga', 'diskon', 'racunbelanja', 'smartfren', 'byu', 'telkomsel', 'im', 'axis', 'murah', 'tokopedia', 'toped', 'pulsa', 'tokped', 'tiket', 'kuota', 'xl', 'gofood', 'discountfess']</t>
  </si>
  <si>
    <t>['namatin', 'netflix', 'amp', 'disney', 'tags', 'harga', 'diskon', 'racunbelanja', 'smartfren', 'byu', 'telkomsel', 'im', 'axis', 'murah', 'tokopedia', 'toped', 'pulsa', 'tokped', 'tiket', 'kuota', 'xl', 'gofood', 'discountfess']</t>
  </si>
  <si>
    <t>yaahhh sayang banget kakak kalo telkomsel sinyal kakak byu anak usaha telkomsel tuh</t>
  </si>
  <si>
    <t>@kenshyi @tanyarlfes yaahhh sayang bgt kakk, tp kalo telkomsel ada sinyal ga kak? soalnya katanya byu kan anak perusahaan telkomsel tuh</t>
  </si>
  <si>
    <t>yaahhh sayang bgt kakk tp kalo telkomsel ada sinyal ga kak soalnya katanya byu kan anak perusahaan telkomsel tuh</t>
  </si>
  <si>
    <t>['yaahhh', 'sayang', 'bgt', 'kakk', 'tp', 'kalo', 'telkomsel', 'ada', 'sinyal', 'ga', 'kak', 'soalnya', 'katanya', 'byu', 'kan', 'anak', 'perusahaan', 'telkomsel', 'tuh']</t>
  </si>
  <si>
    <t>['yaahhh', 'sayang', 'banget', 'kakak', 'tapi', 'kalo', 'telkomsel', 'ada', 'sinyal', 'tidak', 'kakak', 'soalnya', 'katanya', 'byu', 'kan', 'anak', 'perusahaan', 'telkomsel', 'tuh']</t>
  </si>
  <si>
    <t>['yaahhh', 'sayang', 'banget', 'kakak', 'kalo', 'telkomsel', 'sinyal', 'kakak', 'byu', 'anak', 'perusahaan', 'telkomsel', 'tuh']</t>
  </si>
  <si>
    <t>['yaahhh', 'sayang', 'banget', 'kakak', 'kalo', 'telkomsel', 'sinyal', 'kakak', 'byu', 'anak', 'usaha', 'telkomsel', 'tuh']</t>
  </si>
  <si>
    <t>wkwkwk jelek byu telkomsel</t>
  </si>
  <si>
    <t>@imibimglia wkwkwk jelek kayak byu sama telkomsel</t>
  </si>
  <si>
    <t>wkwkwk jelek kayak byu sama telkomsel</t>
  </si>
  <si>
    <t>['wkwkwk', 'jelek', 'kayak', 'byu', 'sama', 'telkomsel']</t>
  </si>
  <si>
    <t>['wkwkwk', 'jelek', 'seperti', 'byu', 'sama', 'telkomsel']</t>
  </si>
  <si>
    <t>['wkwkwk', 'jelek', 'byu', 'telkomsel']</t>
  </si>
  <si>
    <t>pakai byu murah sinyal pakai sinyal telkomsel mana jd aman bawa mana aktif simcardnya</t>
  </si>
  <si>
    <t>@marihulu @tanyarlfes ku juga pke byu, emang murah sinyalnya pke sinyal telkomsel dimana2 ada jd aman dibawa kmn2. sama ga ada masa aktif simcardnya</t>
  </si>
  <si>
    <t>ku juga pke byu emang murah sinyalnya pke sinyal telkomsel dimana ada jd aman dibawa kmn sama ga ada masa aktif simcardnya</t>
  </si>
  <si>
    <t>['ku', 'juga', 'pke', 'byu', 'emang', 'murah', 'sinyalnya', 'pke', 'sinyal', 'telkomsel', 'dimana', 'ada', 'jd', 'aman', 'dibawa', 'kmn', 'sama', 'ga', 'ada', 'masa', 'aktif', 'simcardnya']</t>
  </si>
  <si>
    <t>['aku', 'juga', 'pakai', 'byu', 'memang', 'murah', 'sinyalnya', 'pakai', 'sinyal', 'telkomsel', 'dimana', 'ada', 'jd', 'aman', 'dibawa', 'kemana', 'sama', 'tidak', 'ada', 'masa', 'aktif', 'simcardnya']</t>
  </si>
  <si>
    <t>['pakai', 'byu', 'murah', 'sinyalnya', 'pakai', 'sinyal', 'telkomsel', 'dimana', 'jd', 'aman', 'dibawa', 'kemana', 'aktif', 'simcardnya']</t>
  </si>
  <si>
    <t>['pakai', 'byu', 'murah', 'sinyal', 'pakai', 'sinyal', 'telkomsel', 'mana', 'jd', 'aman', 'bawa', 'mana', 'aktif', 'simcardnya']</t>
  </si>
  <si>
    <t>id coba apn nya ganti pakai byu atur klo andro coba refresh jaring menu mobile networks pilih opr pilih oprator kerjasama telkomsel jepang cakap admin byunya aja biar lbh lengkap pakai roaming sg</t>
  </si>
  <si>
    <t>@vanillalas @byu_id coba apn nya ganti pke byu" di pengaturan trs klo andro coba refresh jaringannya dl di menu mobile networks pilih opr lain dulu trs pilih lg oprator yg kerjasama sm telkomsel di jepang, chat admin byunya aja biar lbh lengkap, gw pernah pke roaming sg soalnya."</t>
  </si>
  <si>
    <t>id coba apn nya ganti pke byu di pengaturan trs klo andro coba refresh jaringannya dl di menu mobile networks pilih opr lain dulu trs pilih lg oprator yg kerjasama sm telkomsel di jepang chat admin byunya aja biar lbh lengkap gw pernah pke roaming sg soalnya</t>
  </si>
  <si>
    <t>['id', 'coba', 'apn', 'nya', 'ganti', 'pke', 'byu', 'di', 'pengaturan', 'trs', 'klo', 'andro', 'coba', 'refresh', 'jaringannya', 'dl', 'di', 'menu', 'mobile', 'networks', 'pilih', 'opr', 'lain', 'dulu', 'trs', 'pilih', 'lg', 'oprator', 'yg', 'kerjasama', 'sm', 'telkomsel', 'di', 'jepang', 'chat', 'admin', 'byunya', 'aja', 'biar', 'lbh', 'lengkap', 'gw', 'pernah', 'pke', 'roaming', 'sg', 'soalnya']</t>
  </si>
  <si>
    <t>['id', 'coba', 'apn', 'nya', 'ganti', 'pakai', 'byu', 'di', 'pengaturan', 'terus', 'klo', 'andro', 'coba', 'refresh', 'jaringannya', 'dahulu', 'di', 'menu', 'mobile', 'networks', 'pilih', 'opr', 'lain', 'dulu', 'terus', 'pilih', 'lagi', 'oprator', 'yg', 'kerjasama', 'sama', 'telkomsel', 'di', 'jepang', 'percakapan', 'admin', 'byunya', 'aja', 'biar', 'lbh', 'lengkap', 'aku', 'pernah', 'pakai', 'roaming', 'sg', 'soalnya']</t>
  </si>
  <si>
    <t>['id', 'coba', 'apn', 'nya', 'ganti', 'pakai', 'byu', 'pengaturan', 'klo', 'andro', 'coba', 'refresh', 'jaringannya', 'menu', 'mobile', 'networks', 'pilih', 'opr', 'pilih', 'oprator', 'kerjasama', 'telkomsel', 'jepang', 'percakapan', 'admin', 'byunya', 'aja', 'biar', 'lbh', 'lengkap', 'pakai', 'roaming', 'sg']</t>
  </si>
  <si>
    <t>['id', 'coba', 'apn', 'nya', 'ganti', 'pakai', 'byu', 'atur', 'klo', 'andro', 'coba', 'refresh', 'jaring', 'menu', 'mobile', 'networks', 'pilih', 'opr', 'pilih', 'oprator', 'kerjasama', 'telkomsel', 'jepang', 'cakap', 'admin', 'byunya', 'aja', 'biar', 'lbh', 'lengkap', 'pakai', 'roaming', 'sg']</t>
  </si>
  <si>
    <t>trnyata krn pakai byu telkomsel sebal</t>
  </si>
  <si>
    <t>trnyata bukan krn pake byu tp emg telkomsel yg memang kampret</t>
  </si>
  <si>
    <t>['trnyata', 'bukan', 'krn', 'pake', 'byu', 'tp', 'emg', 'telkomsel', 'yg', 'memang', 'kampret']</t>
  </si>
  <si>
    <t>['trnyata', 'bukan', 'krn', 'pakai', 'byu', 'tapi', 'memang', 'telkomsel', 'yg', 'memang', 'menyebalkan']</t>
  </si>
  <si>
    <t>['trnyata', 'krn', 'pakai', 'byu', 'telkomsel', 'menyebalkan']</t>
  </si>
  <si>
    <t>['trnyata', 'krn', 'pakai', 'byu', 'telkomsel', 'sebal']</t>
  </si>
  <si>
    <t>refresh aja ngab coba ganti mode jaring ubah otomatis klo klo sinyal stabil kala suka laku aman sihh</t>
  </si>
  <si>
    <t>@barkajit @jojorasig @byu @telkomsel di refresh aja ngab coba ganti mode jaringan dlu ke 2g trs ubah lg ke 4g ato otomatis klo ada. ak klo gada sinyal atau ga stabil, berkala suka digituin aman sihh.</t>
  </si>
  <si>
    <t>di refresh aja ngab coba ganti mode jaringan dlu ke  trs ubah lg ke  ato otomatis klo ada ak klo gada sinyal atau ga stabil berkala suka digituin aman sihh</t>
  </si>
  <si>
    <t>['di', 'refresh', 'aja', 'ngab', 'coba', 'ganti', 'mode', 'jaringan', 'dlu', 'ke', 'trs', 'ubah', 'lg', 'ke', 'ato', 'otomatis', 'klo', 'ada', 'ak', 'klo', 'gada', 'sinyal', 'atau', 'ga', 'stabil', 'berkala', 'suka', 'digituin', 'aman', 'sihh']</t>
  </si>
  <si>
    <t>['di', 'refresh', 'aja', 'ngab', 'coba', 'ganti', 'mode', 'jaringan', 'dahulu', 'ke', 'terus', 'ubah', 'lagi', 'ke', 'atau', 'otomatis', 'klo', 'ada', 'aku', 'klo', 'tidak', 'sinyal', 'atau', 'tidak', 'stabil', 'berkala', 'suka', 'diperlakukan', 'aman', 'sihh']</t>
  </si>
  <si>
    <t>['refresh', 'aja', 'ngab', 'coba', 'ganti', 'mode', 'jaringan', 'ubah', 'otomatis', 'klo', 'klo', 'sinyal', 'stabil', 'berkala', 'suka', 'diperlakukan', 'aman', 'sihh']</t>
  </si>
  <si>
    <t>['refresh', 'aja', 'ngab', 'coba', 'ganti', 'mode', 'jaring', 'ubah', 'otomatis', 'klo', 'klo', 'sinyal', 'stabil', 'kala', 'suka', 'laku', 'aman', 'sihh']</t>
  </si>
  <si>
    <t>id gak nyaman banget ya kakak barkajit kalo gak sinyal ayo infoin nomor hp nomor kendala via pesan biar sakia bantu cek privasi jaga terimakasih sakia</t>
  </si>
  <si>
    <t>@barkajit @byu_id gak nyaman banget ya kak barkajit, kalo gak ada sinyal, yuk infoin nomor hp, dan nomor lain yang berkendala sama jika ada via dm, biar sakia bantu cek serta privasi terjaga. thanks :) -sakia</t>
  </si>
  <si>
    <t>id gak nyaman banget ya kak barkajit kalo gak ada sinyal yuk infoin nomor hp dan nomor lain yang berkendala sama jika ada via dm biar sakia bantu cek serta privasi terjaga thanks sakia</t>
  </si>
  <si>
    <t>['id', 'gak', 'nyaman', 'banget', 'ya', 'kak', 'barkajit', 'kalo', 'gak', 'ada', 'sinyal', 'yuk', 'infoin', 'nomor', 'hp', 'dan', 'nomor', 'lain', 'yang', 'berkendala', 'sama', 'jika', 'ada', 'via', 'dm', 'biar', 'sakia', 'bantu', 'cek', 'serta', 'privasi', 'terjaga', 'thanks', 'sakia']</t>
  </si>
  <si>
    <t>['id', 'gak', 'nyaman', 'banget', 'ya', 'kakak', 'barkajit', 'kalo', 'gak', 'ada', 'sinyal', 'ayo', 'infoin', 'nomor', 'hp', 'dan', 'nomor', 'lain', 'yang', 'berkendala', 'sama', 'jika', 'ada', 'via', 'pesan', 'biar', 'sakia', 'bantu', 'cek', 'serta', 'privasi', 'terjaga', 'terimakasih', 'sakia']</t>
  </si>
  <si>
    <t>['id', 'gak', 'nyaman', 'banget', 'ya', 'kakak', 'barkajit', 'kalo', 'gak', 'sinyal', 'ayo', 'infoin', 'nomor', 'hp', 'nomor', 'berkendala', 'via', 'pesan', 'biar', 'sakia', 'bantu', 'cek', 'privasi', 'terjaga', 'terimakasih', 'sakia']</t>
  </si>
  <si>
    <t>['id', 'gak', 'nyaman', 'banget', 'ya', 'kakak', 'barkajit', 'kalo', 'gak', 'sinyal', 'ayo', 'infoin', 'nomor', 'hp', 'nomor', 'kendala', 'via', 'pesan', 'biar', 'sakia', 'bantu', 'cek', 'privasi', 'jaga', 'terimakasih', 'sakia']</t>
  </si>
  <si>
    <t>coba pakai apn byu bro ujan make apn mayan lancar</t>
  </si>
  <si>
    <t>@barkajit @byu @telkomsel cobain pake apn byu bro, gw juga sempet kek gitu aplg lagi ujan.. make apn baru itu mayan lancar</t>
  </si>
  <si>
    <t>cobain pake apn byu bro gw juga sempet kek gitu aplg lagi ujan make apn baru itu mayan lancar</t>
  </si>
  <si>
    <t>['cobain', 'pake', 'apn', 'byu', 'bro', 'gw', 'juga', 'sempet', 'kek', 'gitu', 'aplg', 'lagi', 'ujan', 'make', 'apn', 'baru', 'itu', 'mayan', 'lancar']</t>
  </si>
  <si>
    <t>['coba', 'pakai', 'apn', 'byu', 'bro', 'aku', 'juga', 'sempat', 'seperti', 'begitu', 'apalagi', 'lagi', 'ujan', 'make', 'apn', 'baru', 'itu', 'mayan', 'lancar']</t>
  </si>
  <si>
    <t>['coba', 'pakai', 'apn', 'byu', 'bro', 'ujan', 'make', 'apn', 'mayan', 'lancar']</t>
  </si>
  <si>
    <t>as id jaring telkomsel dimanamana aman aja pakai adik id murah aktif simcardnya hahaha</t>
  </si>
  <si>
    <t>@rmdhmdn @tanyakanrl @kartu_as @simpati @telkomsel @byu_id @indihomecare krna jaringan telkomsel ada dimana-mana aman aja gitu wkwk skrng gw juga pke adiknya @byu_id murah sama ga ada masa aktif simcardnya hahaha 😆</t>
  </si>
  <si>
    <t>as id krna jaringan telkomsel ada dimanamana aman aja gitu wkwk skrng gw juga pke adiknya id murah sama ga ada masa aktif simcardnya hahaha</t>
  </si>
  <si>
    <t>['as', 'id', 'krna', 'jaringan', 'telkomsel', 'ada', 'dimanamana', 'aman', 'aja', 'gitu', 'wkwk', 'skrng', 'gw', 'juga', 'pke', 'adiknya', 'id', 'murah', 'sama', 'ga', 'ada', 'masa', 'aktif', 'simcardnya', 'hahaha']</t>
  </si>
  <si>
    <t>['as', 'id', 'karena', 'jaringan', 'telkomsel', 'ada', 'dimanamana', 'aman', 'aja', 'begitu', 'wkwk', 'sekarang', 'aku', 'juga', 'pakai', 'adiknya', 'id', 'murah', 'sama', 'tidak', 'ada', 'masa', 'aktif', 'simcardnya', 'hahaha']</t>
  </si>
  <si>
    <t>['as', 'id', 'jaringan', 'telkomsel', 'dimanamana', 'aman', 'aja', 'pakai', 'adiknya', 'id', 'murah', 'aktif', 'simcardnya', 'hahaha']</t>
  </si>
  <si>
    <t>['as', 'id', 'jaring', 'telkomsel', 'dimanamana', 'aman', 'aja', 'pakai', 'adik', 'id', 'murah', 'aktif', 'simcardnya', 'hahaha']</t>
  </si>
  <si>
    <t>pakai as zaman sd ganti id wifi rumah jatuh cinta banget keluarga telkom</t>
  </si>
  <si>
    <t>@tanyakanrl dulu pake @kartu_as pertama kali jaman sd 2011, ganti @simpati terus @telkomsel , akhirnya sekarang @byu_id , wifi rumah juga @indihomecare , jatuh cinta banget sama keluarga telkom😂</t>
  </si>
  <si>
    <t>dulu pake as pertama kali jaman sd ganti terus akhirnya sekarang id wifi rumah juga jatuh cinta banget sama keluarga telkom</t>
  </si>
  <si>
    <t>['dulu', 'pake', 'as', 'pertama', 'kali', 'jaman', 'sd', 'ganti', 'terus', 'akhirnya', 'sekarang', 'id', 'wifi', 'rumah', 'juga', 'jatuh', 'cinta', 'banget', 'sama', 'keluarga', 'telkom']</t>
  </si>
  <si>
    <t>['dulu', 'pakai', 'as', 'pertama', 'sepertinya', 'zaman', 'sd', 'ganti', 'terus', 'akhirnya', 'sekarang', 'id', 'wifi', 'rumah', 'juga', 'jatuh', 'cinta', 'banget', 'sama', 'keluarga', 'telkom']</t>
  </si>
  <si>
    <t>['pakai', 'as', 'zaman', 'sd', 'ganti', 'id', 'wifi', 'rumah', 'jatuh', 'cinta', 'banget', 'keluarga', 'telkom']</t>
  </si>
  <si>
    <t>as id hihiyyy kuota murah pilih bagi full jam</t>
  </si>
  <si>
    <t>@ratelskiss @tanyakanrl @triindonesia @indosatim3 @indosat @indihome @telkomsel @kartu_as @simpati @byu_id sama hihiyyy kuotanya juga murah2 byk pilihan gada yg dibagi, semuanya full 24 jam</t>
  </si>
  <si>
    <t>as id sama hihiyyy kuotanya juga murah byk pilihan gada yg dibagi semuanya full jam</t>
  </si>
  <si>
    <t>['as', 'id', 'sama', 'hihiyyy', 'kuotanya', 'juga', 'murah', 'byk', 'pilihan', 'gada', 'yg', 'dibagi', 'semuanya', 'full', 'jam']</t>
  </si>
  <si>
    <t>['as', 'id', 'sama', 'hihiyyy', 'kuotanya', 'juga', 'murah', 'banyak', 'pilihan', 'tidak', 'yg', 'dibagi', 'semuanya', 'full', 'jam']</t>
  </si>
  <si>
    <t>['as', 'id', 'hihiyyy', 'kuotanya', 'murah', 'pilihan', 'dibagi', 'full', 'jam']</t>
  </si>
  <si>
    <t>['as', 'id', 'hihiyyy', 'kuota', 'murah', 'pilih', 'bagi', 'full', 'jam']</t>
  </si>
  <si>
    <t>as id iya pakai byu nomor bank email dll tau nomor kecuali aman</t>
  </si>
  <si>
    <t>@clalaree01 @tanyakanrl @triindonesia @indosatim3 @indosat @indihome @telkomsel @kartu_as @simpati @byu_id iya aku juga pake by.u untuk semua nomor penting seperti bank, email dll dan gada yang tau nomor itu kecuali aku, jadi lebih aman.</t>
  </si>
  <si>
    <t>as id iya aku juga pake byu untuk semua nomor penting seperti bank email dll dan gada yang tau nomor itu kecuali aku jadi lebih aman</t>
  </si>
  <si>
    <t>['as', 'id', 'iya', 'aku', 'juga', 'pake', 'byu', 'untuk', 'semua', 'nomor', 'penting', 'seperti', 'bank', 'email', 'dll', 'dan', 'gada', 'yang', 'tau', 'nomor', 'itu', 'kecuali', 'aku', 'jadi', 'lebih', 'aman']</t>
  </si>
  <si>
    <t>['as', 'id', 'iya', 'aku', 'juga', 'pakai', 'byu', 'untuk', 'semua', 'nomor', 'penting', 'seperti', 'bank', 'email', 'dll', 'dan', 'tidak', 'yang', 'tau', 'nomor', 'itu', 'kecuali', 'aku', 'jadi', 'lebih', 'aman']</t>
  </si>
  <si>
    <t>['as', 'id', 'iya', 'pakai', 'byu', 'nomor', 'bank', 'email', 'dll', 'tau', 'nomor', 'kecuali', 'aman']</t>
  </si>
  <si>
    <t>as id mantap banget providernya wkwkwk tahan pakai byu sih aktif kaya jd sambung nomor byu</t>
  </si>
  <si>
    <t>@ratelskiss @tanyakanrl @triindonesia @indosatim3 @indosat @indihome @telkomsel @kartu_as @simpati @byu_id mantap, byk bgt providernya wkwkwk.. gw jadi akhirnya bertahan pke by.u sih krna ga ada masa aktif kaya yg lain, jd semua kesambung di nomor by.u</t>
  </si>
  <si>
    <t>as id mantap byk bgt providernya wkwkwk gw jadi akhirnya bertahan pke byu sih krna ga ada masa aktif kaya yg lain jd semua kesambung di nomor byu</t>
  </si>
  <si>
    <t>['as', 'id', 'mantap', 'byk', 'bgt', 'providernya', 'wkwkwk', 'gw', 'jadi', 'akhirnya', 'bertahan', 'pke', 'byu', 'sih', 'krna', 'ga', 'ada', 'masa', 'aktif', 'kaya', 'yg', 'lain', 'jd', 'semua', 'kesambung', 'di', 'nomor', 'byu']</t>
  </si>
  <si>
    <t>['as', 'id', 'mantap', 'banyak', 'banget', 'providernya', 'wkwkwk', 'aku', 'jadi', 'akhirnya', 'bertahan', 'pakai', 'byu', 'sih', 'karena', 'tidak', 'ada', 'masa', 'aktif', 'kaya', 'yg', 'lain', 'jd', 'semua', 'kesambung', 'di', 'nomor', 'byu']</t>
  </si>
  <si>
    <t>['as', 'id', 'mantap', 'banget', 'providernya', 'wkwkwk', 'bertahan', 'pakai', 'byu', 'sih', 'aktif', 'kaya', 'jd', 'kesambung', 'nomor', 'byu']</t>
  </si>
  <si>
    <t>['as', 'id', 'mantap', 'banget', 'providernya', 'wkwkwk', 'tahan', 'pakai', 'byu', 'sih', 'aktif', 'kaya', 'jd', 'sambung', 'nomor', 'byu']</t>
  </si>
  <si>
    <t>lancaar klo lokasi dukung telkomsel lancar sinyal byu lancar</t>
  </si>
  <si>
    <t>@sbyfess lancaar nderrr, klo dilokasi support telkomsel lancar, sinyal byu sampean pasti lancar juga..</t>
  </si>
  <si>
    <t>lancaar nderrr klo dilokasi support telkomsel lancar sinyal byu sampean pasti lancar juga</t>
  </si>
  <si>
    <t>['lancaar', 'nderrr', 'klo', 'dilokasi', 'support', 'telkomsel', 'lancar', 'sinyal', 'byu', 'sampean', 'pasti', 'lancar', 'juga']</t>
  </si>
  <si>
    <t>['lancaar', 'nderrr', 'klo', 'dilokasi', 'dukungan', 'telkomsel', 'lancar', 'sinyal', 'byu', 'kamu', 'pasti', 'lancar', 'juga']</t>
  </si>
  <si>
    <t>['lancaar', 'klo', 'dilokasi', 'dukungan', 'telkomsel', 'lancar', 'sinyal', 'byu', 'lancar']</t>
  </si>
  <si>
    <t>['lancaar', 'klo', 'lokasi', 'dukung', 'telkomsel', 'lancar', 'sinyal', 'byu', 'lancar']</t>
  </si>
  <si>
    <t>maaf ya kakak sakia infoin sim card byu gerai grapari ya kakak hubung channel byu website direct message instagram id direct message twitter id</t>
  </si>
  <si>
    <t>@saoskecapkoi maaf ya, kak. sakia infoin untuk sim card by.u mempunyai gerai sendiri dan bukan di grapari ya. kakak bisa menghubungi channel by.u di : 1. website: https://t.co/uvggjrwob5, 2. direct message instagram: @byu.id, 3. direct message twitter: @byu_id, (1/2)</t>
  </si>
  <si>
    <t>maaf ya kak sakia infoin untuk sim card byu mempunyai gerai sendiri dan bukan di grapari ya kakak bisa menghubungi channel byu di website direct message instagram id direct message twitter id</t>
  </si>
  <si>
    <t>['maaf', 'ya', 'kak', 'sakia', 'infoin', 'untuk', 'sim', 'card', 'byu', 'mempunyai', 'gerai', 'sendiri', 'dan', 'bukan', 'di', 'grapari', 'ya', 'kakak', 'bisa', 'menghubungi', 'channel', 'byu', 'di', 'website', 'direct', 'message', 'instagram', 'id', 'direct', 'message', 'twitter', 'id']</t>
  </si>
  <si>
    <t>['maaf', 'ya', 'kakak', 'sakia', 'infoin', 'untuk', 'sim', 'card', 'byu', 'mempunyai', 'gerai', 'sendiri', 'dan', 'bukan', 'di', 'grapari', 'ya', 'kakak', 'bisa', 'menghubungi', 'channel', 'byu', 'di', 'website', 'direct', 'message', 'instagram', 'id', 'direct', 'message', 'twitter', 'id']</t>
  </si>
  <si>
    <t>['maaf', 'ya', 'kakak', 'sakia', 'infoin', 'sim', 'card', 'byu', 'gerai', 'grapari', 'ya', 'kakak', 'menghubungi', 'channel', 'byu', 'website', 'direct', 'message', 'instagram', 'id', 'direct', 'message', 'twitter', 'id']</t>
  </si>
  <si>
    <t>['maaf', 'ya', 'kakak', 'sakia', 'infoin', 'sim', 'card', 'byu', 'gerai', 'grapari', 'ya', 'kakak', 'hubung', 'channel', 'byu', 'website', 'direct', 'message', 'instagram', 'id', 'direct', 'message', 'twitter', 'id']</t>
  </si>
  <si>
    <t>direct message facebook byu indonesia live cakap aplikasi byu terinstall hp kakak terimakasih sakia</t>
  </si>
  <si>
    <t>@saoskecapkoi 4. direct message facebook: byu indonesia, 5. live chat: di dalam aplikasi by.u yang terinstall di hp kakak. makasih :) -sakia (2/2)</t>
  </si>
  <si>
    <t>direct message facebook byu indonesia live chat di dalam aplikasi byu yang terinstall di hp kakak makasih sakia</t>
  </si>
  <si>
    <t>['direct', 'message', 'facebook', 'byu', 'indonesia', 'live', 'chat', 'di', 'dalam', 'aplikasi', 'byu', 'yang', 'terinstall', 'di', 'hp', 'kakak', 'makasih', 'sakia']</t>
  </si>
  <si>
    <t>['direct', 'message', 'facebook', 'byu', 'indonesia', 'live', 'percakapan', 'di', 'dalam', 'aplikasi', 'byu', 'yang', 'terinstall', 'di', 'hp', 'kakak', 'terimakasih', 'sakia']</t>
  </si>
  <si>
    <t>['direct', 'message', 'facebook', 'byu', 'indonesia', 'live', 'percakapan', 'aplikasi', 'byu', 'terinstall', 'hp', 'kakak', 'terimakasih', 'sakia']</t>
  </si>
  <si>
    <t>['direct', 'message', 'facebook', 'byu', 'indonesia', 'live', 'cakap', 'aplikasi', 'byu', 'terinstall', 'hp', 'kakak', 'terimakasih', 'sakia']</t>
  </si>
  <si>
    <t>jaring set coba deh id group raka</t>
  </si>
  <si>
    <t>@tanyakanrl kalau mau jaringan @telkomsel tapi saya set, coba deh ke @byu_id ,  satu group juga meraka</t>
  </si>
  <si>
    <t>kalau mau jaringan tapi saya set coba deh ke id satu group juga meraka</t>
  </si>
  <si>
    <t>['kalau', 'mau', 'jaringan', 'tapi', 'saya', 'set', 'coba', 'deh', 'ke', 'id', 'satu', 'group', 'juga', 'meraka']</t>
  </si>
  <si>
    <t>['jaringan', 'set', 'coba', 'deh', 'id', 'group', 'meraka']</t>
  </si>
  <si>
    <t>['jaring', 'set', 'coba', 'deh', 'id', 'group', 'raka']</t>
  </si>
  <si>
    <t>id haha iyaa kakak its work terimakasih lot kakak</t>
  </si>
  <si>
    <t>@clalaree01 @telkomsel @byu_id haha iyaa kakk udah, it's work!! thanks a lot kakk... 🙏👍</t>
  </si>
  <si>
    <t>id haha iyaa kakk udah its work thanks  lot kakk</t>
  </si>
  <si>
    <t>['id', 'haha', 'iyaa', 'kakk', 'udah', 'its', 'work', 'thanks', 'lot', 'kakk']</t>
  </si>
  <si>
    <t>['id', 'haha', 'iyaa', 'kakak', 'sudah', 'its', 'work', 'terimakasih', 'lot', 'kakak']</t>
  </si>
  <si>
    <t>['id', 'haha', 'iyaa', 'kakak', 'its', 'work', 'terimakasih', 'lot', 'kakak']</t>
  </si>
  <si>
    <t>id bentar kakak coba</t>
  </si>
  <si>
    <t>@clalaree01 @telkomsel @byu_id bntr kakk aku coba</t>
  </si>
  <si>
    <t>id bntr kakk aku coba</t>
  </si>
  <si>
    <t>['id', 'bntr', 'kakk', 'aku', 'coba']</t>
  </si>
  <si>
    <t>['id', 'bentar', 'kakak', 'aku', 'coba']</t>
  </si>
  <si>
    <t>['id', 'bentar', 'kakak', 'coba']</t>
  </si>
  <si>
    <t>pakai id mahal telkomsel mah</t>
  </si>
  <si>
    <t>@tanyakanrl gw pake @byu_id lebih mahal dari telkomsel kata gw mah 🥲</t>
  </si>
  <si>
    <t>gw pake id lebih mahal dari telkomsel kata gw mah</t>
  </si>
  <si>
    <t>['gw', 'pake', 'id', 'lebih', 'mahal', 'dari', 'telkomsel', 'kata', 'gw', 'mah']</t>
  </si>
  <si>
    <t>['aku', 'pakai', 'id', 'lebih', 'mahal', 'dari', 'telkomsel', 'kata', 'aku', 'mah']</t>
  </si>
  <si>
    <t>['pakai', 'id', 'mahal', 'telkomsel', 'mah']</t>
  </si>
  <si>
    <t>maxstream telkomsel ya byu</t>
  </si>
  <si>
    <t>maxstream cuma bisa telkomsel ya? byu pun ga bisa?😔😭</t>
  </si>
  <si>
    <t>maxstream cuma bisa telkomsel ya byu pun ga bisa</t>
  </si>
  <si>
    <t>['maxstream', 'cuma', 'bisa', 'telkomsel', 'ya', 'byu', 'pun', 'ga', 'bisa']</t>
  </si>
  <si>
    <t>['maxstream', 'cuma', 'bisa', 'telkomsel', 'ya', 'byu', 'pun', 'tidak', 'bisa']</t>
  </si>
  <si>
    <t>['maxstream', 'telkomsel', 'ya', 'byu']</t>
  </si>
  <si>
    <t>kartu byu nich</t>
  </si>
  <si>
    <t>@telkomsel kartunya harus byu nich?</t>
  </si>
  <si>
    <t>kartunya harus byu nich</t>
  </si>
  <si>
    <t>['kartunya', 'harus', 'byu', 'nich']</t>
  </si>
  <si>
    <t>['kartunya', 'byu', 'nich']</t>
  </si>
  <si>
    <t>['kartu', 'byu', 'nich']</t>
  </si>
  <si>
    <t>pakek byu include disney</t>
  </si>
  <si>
    <t>@aleggna_ @telkomsel @disneyplusid pakek byu ajaaa include disney 🤣</t>
  </si>
  <si>
    <t>pakek byu ajaaa include disney</t>
  </si>
  <si>
    <t>['pakek', 'byu', 'ajaaa', 'include', 'disney']</t>
  </si>
  <si>
    <t>['pakek', 'byu', 'saja', 'include', 'disney']</t>
  </si>
  <si>
    <t>['pakek', 'byu', 'include', 'disney']</t>
  </si>
  <si>
    <t>id yassshh jaring sih telkomsel beda si byu aktif jd ribed isi pulsa tambah aktf sinyal byutsel aja nempel hp</t>
  </si>
  <si>
    <t>@ohmycoffee_____ @tanyakanrl @byu_id yassshh, satu jaringan sih sama telkomsel tp bedanya si byu ini ga ada masa aktif, jd ga perlu ribed isi pulsa buat nambah masa aktf, asal dapet sinyal byu/tsel aja sama nempel di hp.</t>
  </si>
  <si>
    <t>id yassshh satu jaringan sih sama telkomsel tp bedanya si byu ini ga ada masa aktif jd ga perlu ribed isi pulsa buat nambah masa aktf asal dapet sinyal byutsel aja sama nempel di hp</t>
  </si>
  <si>
    <t>['id', 'yassshh', 'satu', 'jaringan', 'sih', 'sama', 'telkomsel', 'tp', 'bedanya', 'si', 'byu', 'ini', 'ga', 'ada', 'masa', 'aktif', 'jd', 'ga', 'perlu', 'ribed', 'isi', 'pulsa', 'buat', 'nambah', 'masa', 'aktf', 'asal', 'dapet', 'sinyal', 'byutsel', 'aja', 'sama', 'nempel', 'di', 'hp']</t>
  </si>
  <si>
    <t>['id', 'yassshh', 'satu', 'jaringan', 'sih', 'sama', 'telkomsel', 'tapi', 'bedanya', 'si', 'byu', 'ini', 'tidak', 'ada', 'masa', 'aktif', 'jd', 'tidak', 'perlu', 'ribed', 'isi', 'pulsa', 'buat', 'bertambah', 'masa', 'aktf', 'asal', 'dapat', 'sinyal', 'byutsel', 'aja', 'sama', 'nempel', 'di', 'hp']</t>
  </si>
  <si>
    <t>['id', 'yassshh', 'jaringan', 'sih', 'telkomsel', 'bedanya', 'si', 'byu', 'aktif', 'jd', 'ribed', 'isi', 'pulsa', 'bertambah', 'aktf', 'sinyal', 'byutsel', 'aja', 'nempel', 'hp']</t>
  </si>
  <si>
    <t>['id', 'yassshh', 'jaring', 'sih', 'telkomsel', 'beda', 'si', 'byu', 'aktif', 'jd', 'ribed', 'isi', 'pulsa', 'tambah', 'aktf', 'sinyal', 'byutsel', 'aja', 'nempel', 'hp']</t>
  </si>
  <si>
    <t>id apn nya coba ganti pakai byu huruf username pass kosongin aja airplane mode aja bentar pakai apn aman lag</t>
  </si>
  <si>
    <t>@dhaniis_ @telkomsel @byu_id itu apn nya coba diganti pake byu" huruf kecil semua, username sama pass kosongin aja.. airplane mode aja bentaran, ak pke apn itu aman ga lag2"</t>
  </si>
  <si>
    <t>id itu apn nya coba diganti pake byu huruf kecil semua username sama pass kosongin aja airplane mode aja bentaran ak pke apn itu aman ga lag</t>
  </si>
  <si>
    <t>['id', 'itu', 'apn', 'nya', 'coba', 'diganti', 'pake', 'byu', 'huruf', 'kecil', 'semua', 'username', 'sama', 'pass', 'kosongin', 'aja', 'airplane', 'mode', 'aja', 'bentaran', 'ak', 'pke', 'apn', 'itu', 'aman', 'ga', 'lag']</t>
  </si>
  <si>
    <t>['id', 'itu', 'apn', 'nya', 'coba', 'diganti', 'pakai', 'byu', 'huruf', 'kecil', 'semua', 'username', 'sama', 'pass', 'kosongin', 'aja', 'airplane', 'mode', 'aja', 'bentaran', 'aku', 'pakai', 'apn', 'itu', 'aman', 'tidak', 'lag']</t>
  </si>
  <si>
    <t>['id', 'apn', 'nya', 'coba', 'diganti', 'pakai', 'byu', 'huruf', 'username', 'pass', 'kosongin', 'aja', 'airplane', 'mode', 'aja', 'bentaran', 'pakai', 'apn', 'aman', 'lag']</t>
  </si>
  <si>
    <t>['id', 'apn', 'nya', 'coba', 'ganti', 'pakai', 'byu', 'huruf', 'username', 'pass', 'kosongin', 'aja', 'airplane', 'mode', 'aja', 'bentar', 'pakai', 'apn', 'aman', 'lag']</t>
  </si>
  <si>
    <t>pakai id sinyal krn telkomsel enak banget banyak stay dalam rumah wifi beli kuota klo pergi aja kuota unlimited gak bagi</t>
  </si>
  <si>
    <t>@tanyakanrl pake @byu_id sinyalnya juga satsetsatset krn dri telkomsel juga dan enak bgt buat gue yg kebanyakan stay didalam rumah dan ada wifi. jadi beli kuota klo mau pergi aja. kuotanya bisa satu hari unlimited gak dibagi2 😍</t>
  </si>
  <si>
    <t>pake id sinyalnya juga satsetsatset krn dri telkomsel juga dan enak bgt buat gue yg kebanyakan stay didalam rumah dan ada wifi jadi beli kuota klo mau pergi aja kuotanya bisa satu hari unlimited gak dibagi</t>
  </si>
  <si>
    <t>['pake', 'id', 'sinyalnya', 'juga', 'satsetsatset', 'krn', 'dri', 'telkomsel', 'juga', 'dan', 'enak', 'bgt', 'buat', 'gue', 'yg', 'kebanyakan', 'stay', 'didalam', 'rumah', 'dan', 'ada', 'wifi', 'jadi', 'beli', 'kuota', 'klo', 'mau', 'pergi', 'aja', 'kuotanya', 'bisa', 'satu', 'hari', 'unlimited', 'gak', 'dibagi']</t>
  </si>
  <si>
    <t>['pakai', 'id', 'sinyalnya', 'juga', 'segera', 'krn', 'dari', 'telkomsel', 'juga', 'dan', 'enak', 'banget', 'buat', 'aku', 'yg', 'kebanyakan', 'stay', 'didalam', 'rumah', 'dan', 'ada', 'wifi', 'jadi', 'beli', 'kuota', 'klo', 'mau', 'pergi', 'aja', 'kuotanya', 'bisa', 'satu', 'hari', 'unlimited', 'gak', 'dibagi']</t>
  </si>
  <si>
    <t>['pakai', 'id', 'sinyalnya', 'krn', 'telkomsel', 'enak', 'banget', 'kebanyakan', 'stay', 'didalam', 'rumah', 'wifi', 'beli', 'kuota', 'klo', 'pergi', 'aja', 'kuotanya', 'unlimited', 'gak', 'dibagi']</t>
  </si>
  <si>
    <t>['pakai', 'id', 'sinyal', 'krn', 'telkomsel', 'enak', 'banget', 'banyak', 'stay', 'dalam', 'rumah', 'wifi', 'beli', 'kuota', 'klo', 'pergi', 'aja', 'kuota', 'unlimited', 'gak', 'bagi']</t>
  </si>
  <si>
    <t>id refresh coba kakak pindahin mode mode otomatis klo langsung stabil sinyal coba apn nya ganti pakai byu ngeleg</t>
  </si>
  <si>
    <t>@barkajit @byu_id @telkomsel di refresh coba bang, pindahin dulu ke mode 2g trs balik lg ke mode 4g atau otomatis klo ada.. biasanya gw langsung stabil sinyalnya cobain.. apn nya juga ganti gw pake 'byu' ga ngeleg</t>
  </si>
  <si>
    <t>id di refresh coba bang pindahin dulu ke mode  trs balik lg ke mode  atau otomatis klo ada biasanya gw langsung stabil sinyalnya cobain apn nya juga ganti gw pake byu ga ngeleg</t>
  </si>
  <si>
    <t>['id', 'di', 'refresh', 'coba', 'bang', 'pindahin', 'dulu', 'ke', 'mode', 'trs', 'balik', 'lg', 'ke', 'mode', 'atau', 'otomatis', 'klo', 'ada', 'biasanya', 'gw', 'langsung', 'stabil', 'sinyalnya', 'cobain', 'apn', 'nya', 'juga', 'ganti', 'gw', 'pake', 'byu', 'ga', 'ngeleg']</t>
  </si>
  <si>
    <t>['id', 'di', 'refresh', 'coba', 'kakak', 'pindahin', 'dulu', 'ke', 'mode', 'terus', 'balik', 'lagi', 'ke', 'mode', 'atau', 'otomatis', 'klo', 'ada', 'biasanya', 'aku', 'langsung', 'stabil', 'sinyalnya', 'coba', 'apn', 'nya', 'juga', 'ganti', 'aku', 'pakai', 'byu', 'tidak', 'ngeleg']</t>
  </si>
  <si>
    <t>['id', 'refresh', 'coba', 'kakak', 'pindahin', 'mode', 'mode', 'otomatis', 'klo', 'langsung', 'stabil', 'sinyalnya', 'coba', 'apn', 'nya', 'ganti', 'pakai', 'byu', 'ngeleg']</t>
  </si>
  <si>
    <t>['id', 'refresh', 'coba', 'kakak', 'pindahin', 'mode', 'mode', 'otomatis', 'klo', 'langsung', 'stabil', 'sinyal', 'coba', 'apn', 'nya', 'ganti', 'pakai', 'byu', 'ngeleg']</t>
  </si>
  <si>
    <t>gak mahal pakai aja id krn pakai jaring telkomsel auto harga kuota murah gak main</t>
  </si>
  <si>
    <t>@tanyakanrl mau yg gak mahal? pakai aja @byu_id krn doi pke jaringan telkomsel yg auto satset udah gitu harga kuota murahnya gak main-main!</t>
  </si>
  <si>
    <t>mau yg gak mahal pakai aja id krn doi pke jaringan telkomsel yg auto satset udah gitu harga kuota murahnya gak mainmain</t>
  </si>
  <si>
    <t>['mau', 'yg', 'gak', 'mahal', 'pakai', 'aja', 'id', 'krn', 'doi', 'pke', 'jaringan', 'telkomsel', 'yg', 'auto', 'satset', 'udah', 'gitu', 'harga', 'kuota', 'murahnya', 'gak', 'mainmain']</t>
  </si>
  <si>
    <t>['mau', 'yg', 'gak', 'mahal', 'pakai', 'aja', 'id', 'krn', 'dia', 'pakai', 'jaringan', 'telkomsel', 'yg', 'auto', 'segera', 'sudah', 'begitu', 'harga', 'kuota', 'murahnya', 'gak', 'main']</t>
  </si>
  <si>
    <t>['gak', 'mahal', 'pakai', 'aja', 'id', 'krn', 'pakai', 'jaringan', 'telkomsel', 'auto', 'harga', 'kuota', 'murahnya', 'gak', 'main']</t>
  </si>
  <si>
    <t>['gak', 'mahal', 'pakai', 'aja', 'id', 'krn', 'pakai', 'jaring', 'telkomsel', 'auto', 'harga', 'kuota', 'murah', 'gak', 'main']</t>
  </si>
  <si>
    <t>pakai byu bandung musim ujan bagus aja sinyal provider selimut sosmedan ujan mantap hahahaha</t>
  </si>
  <si>
    <t>@burgerwithbeef @nesverland @telkomsel @indosat sama gw juga pake byu, di bandung lg musim ujan juga bagus aja sinyal ni provider satu.. selimutan sambil sosmedan pas ujan emang mantep hahahaha</t>
  </si>
  <si>
    <t>sama gw juga pake byu di bandung lg musim ujan juga bagus aja sinyal ni provider satu selimutan sambil sosmedan pas ujan emang mantep hahahaha</t>
  </si>
  <si>
    <t>['sama', 'gw', 'juga', 'pake', 'byu', 'di', 'bandung', 'lg', 'musim', 'ujan', 'juga', 'bagus', 'aja', 'sinyal', 'ni', 'provider', 'satu', 'selimutan', 'sambil', 'sosmedan', 'pas', 'ujan', 'emang', 'mantep', 'hahahaha']</t>
  </si>
  <si>
    <t>['sama', 'aku', 'juga', 'pakai', 'byu', 'di', 'bandung', 'lagi', 'musim', 'ujan', 'juga', 'bagus', 'aja', 'sinyal', 'ini', 'provider', 'satu', 'selimutan', 'sambil', 'sosmedan', 'saat', 'ujan', 'memang', 'mantap', 'hahahaha']</t>
  </si>
  <si>
    <t>['pakai', 'byu', 'bandung', 'musim', 'ujan', 'bagus', 'aja', 'sinyal', 'provider', 'selimutan', 'sosmedan', 'ujan', 'mantap', 'hahahaha']</t>
  </si>
  <si>
    <t>['pakai', 'byu', 'bandung', 'musim', 'ujan', 'bagus', 'aja', 'sinyal', 'provider', 'selimut', 'sosmedan', 'ujan', 'mantap', 'hahahaha']</t>
  </si>
  <si>
    <t>pakenya byu wkwkwk sinyal telkomsel harga murmer</t>
  </si>
  <si>
    <t>@tanyakanrl pakenya byu wkwkwk sinyal telkomsel harganya jauh lebih murmer</t>
  </si>
  <si>
    <t>pakenya byu wkwkwk sinyal telkomsel harganya jauh lebih murmer</t>
  </si>
  <si>
    <t>['pakenya', 'byu', 'wkwkwk', 'sinyal', 'telkomsel', 'harganya', 'jauh', 'lebih', 'murmer']</t>
  </si>
  <si>
    <t>['pakenya', 'byu', 'wkwkwk', 'sinyal', 'telkomsel', 'harganya', 'murmer']</t>
  </si>
  <si>
    <t>['pakenya', 'byu', 'wkwkwk', 'sinyal', 'telkomsel', 'harga', 'murmer']</t>
  </si>
  <si>
    <t>id iya bts dekat pengaruh klo mati listrik sinyal hp langsung cari bts dekat refresh aja sih jaring ganti mode jaring</t>
  </si>
  <si>
    <t>@moringaflowers @byu_id @telkomsel iya biasanya bts terdekat lo berpengaruh klo mati listrik, biasanya sinyal hp lo langsung cari bts terdekat lainnya.. biasanya gw sambil refresh aja sih jaringannya, ganti mode jaringan dlu ke 2g trs balik lagi ke 4g</t>
  </si>
  <si>
    <t xml:space="preserve">id iya biasanya bts terdekat lo berpengaruh klo mati listrik biasanya sinyal hp lo langsung cari bts terdekat lainnya biasanya gw sambil refresh aja sih jaringannya ganti mode jaringan dlu ke  trs balik lagi ke </t>
  </si>
  <si>
    <t>['id', 'iya', 'biasanya', 'bts', 'terdekat', 'lo', 'berpengaruh', 'klo', 'mati', 'listrik', 'biasanya', 'sinyal', 'hp', 'lo', 'langsung', 'cari', 'bts', 'terdekat', 'lainnya', 'biasanya', 'gw', 'sambil', 'refresh', 'aja', 'sih', 'jaringannya', 'ganti', 'mode', 'jaringan', 'dlu', 'ke', 'trs', 'balik', 'lagi', 'ke']</t>
  </si>
  <si>
    <t>['id', 'iya', 'biasanya', 'bts', 'terdekat', 'kamu', 'berpengaruh', 'klo', 'mati', 'listrik', 'biasanya', 'sinyal', 'hp', 'kamu', 'langsung', 'cari', 'bts', 'terdekat', 'lainnya', 'biasanya', 'aku', 'sambil', 'refresh', 'aja', 'sih', 'jaringannya', 'ganti', 'mode', 'jaringan', 'dahulu', 'ke', 'terus', 'balik', 'lagi', 'ke']</t>
  </si>
  <si>
    <t>['id', 'iya', 'bts', 'terdekat', 'berpengaruh', 'klo', 'mati', 'listrik', 'sinyal', 'hp', 'langsung', 'cari', 'bts', 'terdekat', 'refresh', 'aja', 'sih', 'jaringannya', 'ganti', 'mode', 'jaringan']</t>
  </si>
  <si>
    <t>['id', 'iya', 'bts', 'dekat', 'pengaruh', 'klo', 'mati', 'listrik', 'sinyal', 'hp', 'langsung', 'cari', 'bts', 'dekat', 'refresh', 'aja', 'sih', 'jaring', 'ganti', 'mode', 'jaring']</t>
  </si>
  <si>
    <t>pakai id aja jaring telkomsel murah kartu telkomsel</t>
  </si>
  <si>
    <t>pake @byu_id aja, soalnya cuman ada jaringan telkomsel disini. lebih murah dari kartu telkomsel</t>
  </si>
  <si>
    <t>pake id aja soalnya cuman ada jaringan telkomsel disini lebih murah dari kartu telkomsel</t>
  </si>
  <si>
    <t>['pake', 'id', 'aja', 'soalnya', 'cuman', 'ada', 'jaringan', 'telkomsel', 'disini', 'lebih', 'murah', 'dari', 'kartu', 'telkomsel']</t>
  </si>
  <si>
    <t>['pakai', 'id', 'aja', 'soalnya', 'hanya', 'ada', 'jaringan', 'telkomsel', 'disini', 'lebih', 'murah', 'dari', 'kartu', 'telkomsel']</t>
  </si>
  <si>
    <t>['pakai', 'id', 'aja', 'jaringan', 'telkomsel', 'murah', 'kartu', 'telkomsel']</t>
  </si>
  <si>
    <t>['pakai', 'id', 'aja', 'jaring', 'telkomsel', 'murah', 'kartu', 'telkomsel']</t>
  </si>
  <si>
    <t>byu solusi nder paket jangkau sinyal telkomsel</t>
  </si>
  <si>
    <t>@tanyakanrl byu adalah solusi nder, paketannya lebih terjangkau tapi sinyal telkomsel punya</t>
  </si>
  <si>
    <t>byu adalah solusi nder paketannya lebih terjangkau tapi sinyal telkomsel punya</t>
  </si>
  <si>
    <t>['byu', 'adalah', 'solusi', 'nder', 'paketannya', 'lebih', 'terjangkau', 'tapi', 'sinyal', 'telkomsel', 'punya']</t>
  </si>
  <si>
    <t>['byu', 'solusi', 'nder', 'paketannya', 'terjangkau', 'sinyal', 'telkomsel']</t>
  </si>
  <si>
    <t>['byu', 'solusi', 'nder', 'paket', 'jangkau', 'sinyal', 'telkomsel']</t>
  </si>
  <si>
    <t>id tenang kakak dhanis rekan id bantu biar normal ya kakak tunggu chika</t>
  </si>
  <si>
    <t>@dhaniis_ @byu_id tenang, kak dhanis. rekan kami @byu_id  pasti bisa bantu biar semua kembali normal ya kak. ditunggu :) -chika</t>
  </si>
  <si>
    <t>id tenang kak dhanis rekan kami id pasti bisa bantu biar semua kembali normal ya kak ditunggu chika</t>
  </si>
  <si>
    <t>['id', 'tenang', 'kak', 'dhanis', 'rekan', 'kami', 'id', 'pasti', 'bisa', 'bantu', 'biar', 'semua', 'kembali', 'normal', 'ya', 'kak', 'ditunggu', 'chika']</t>
  </si>
  <si>
    <t>['id', 'tenang', 'kakak', 'dhanis', 'rekan', 'kami', 'id', 'pasti', 'bisa', 'bantu', 'biar', 'semua', 'kembali', 'normal', 'ya', 'kakak', 'ditunggu', 'chika']</t>
  </si>
  <si>
    <t>['id', 'tenang', 'kakak', 'dhanis', 'rekan', 'id', 'bantu', 'biar', 'normal', 'ya', 'kakak', 'ditunggu', 'chika']</t>
  </si>
  <si>
    <t>['id', 'tenang', 'kakak', 'dhanis', 'rekan', 'id', 'bantu', 'biar', 'normal', 'ya', 'kakak', 'tunggu', 'chika']</t>
  </si>
  <si>
    <t>id sinyal full iya paket abrek sih gera loading gak lohh</t>
  </si>
  <si>
    <t>@telkomsel @byu_id padahal sinyal full yaa dan paketan seabrek!! kenapa sih!? pergerakan loading gak sebaik @telkomsel gitu lohh!!</t>
  </si>
  <si>
    <t>id padahal sinyal full yaa dan paketan seabrek kenapa sih pergerakan loading gak sebaik gitu lohh</t>
  </si>
  <si>
    <t>['id', 'padahal', 'sinyal', 'full', 'yaa', 'dan', 'paketan', 'seabrek', 'kenapa', 'sih', 'pergerakan', 'loading', 'gak', 'sebaik', 'gitu', 'lohh']</t>
  </si>
  <si>
    <t>['id', 'padahal', 'sinyal', 'full', 'iya', 'dan', 'paketan', 'seabrek', 'kenapa', 'sih', 'pergerakan', 'loading', 'gak', 'sebaik', 'begitu', 'lohh']</t>
  </si>
  <si>
    <t>['id', 'sinyal', 'full', 'iya', 'paketan', 'seabrek', 'sih', 'pergerakan', 'loading', 'gak', 'lohh']</t>
  </si>
  <si>
    <t>['id', 'sinyal', 'full', 'iya', 'paket', 'abrek', 'sih', 'gera', 'loading', 'gak', 'lohh']</t>
  </si>
  <si>
    <t>kakak dan gak nyaman ya jaring gak stabil coba bantu ya rekan id terimakasih chika</t>
  </si>
  <si>
    <t>@dhaniis_ duh kak danis dibuat gak nyaman ya sama jaringan yang gak stabil. coba dibantu ya rekan @byu_id. makasih :) -chika</t>
  </si>
  <si>
    <t>duh kak danis dibuat gak nyaman ya sama jaringan yang gak stabil coba dibantu ya rekan id makasih chika</t>
  </si>
  <si>
    <t>['duh', 'kak', 'danis', 'dibuat', 'gak', 'nyaman', 'ya', 'sama', 'jaringan', 'yang', 'gak', 'stabil', 'coba', 'dibantu', 'ya', 'rekan', 'id', 'makasih', 'chika']</t>
  </si>
  <si>
    <t>['duh', 'kakak', 'danis', 'dibuat', 'gak', 'nyaman', 'ya', 'sama', 'jaringan', 'yang', 'gak', 'stabil', 'coba', 'dibantu', 'ya', 'rekan', 'id', 'terimakasih', 'chika']</t>
  </si>
  <si>
    <t>['kakak', 'danis', 'gak', 'nyaman', 'ya', 'jaringan', 'gak', 'stabil', 'coba', 'dibantu', 'ya', 'rekan', 'id', 'terimakasih', 'chika']</t>
  </si>
  <si>
    <t>['kakak', 'dan', 'gak', 'nyaman', 'ya', 'jaring', 'gak', 'stabil', 'coba', 'bantu', 'ya', 'rekan', 'id', 'terimakasih', 'chika']</t>
  </si>
  <si>
    <t>sih jaring byu simpati telkomsel loh</t>
  </si>
  <si>
    <t>kenapa sih jaringan by.u kok tidak sebaik simpati??!! padahal sama-sama punya telkomsel loh!! @simpati @byu @telkomsel</t>
  </si>
  <si>
    <t>kenapa sih jaringan byu kok tidak sebaik simpati padahal samasama punya telkomsel loh</t>
  </si>
  <si>
    <t>['kenapa', 'sih', 'jaringan', 'byu', 'kok', 'tidak', 'sebaik', 'simpati', 'padahal', 'samasama', 'punya', 'telkomsel', 'loh']</t>
  </si>
  <si>
    <t>['kenapa', 'sih', 'jaringan', 'byu', 'kok', 'tidak', 'sebaik', 'simpati', 'padahal', 'sama', 'punya', 'telkomsel', 'loh']</t>
  </si>
  <si>
    <t>['sih', 'jaringan', 'byu', 'simpati', 'telkomsel', 'loh']</t>
  </si>
  <si>
    <t>['sih', 'jaring', 'byu', 'simpati', 'telkomsel', 'loh']</t>
  </si>
  <si>
    <t>xl daerah provider telkomsel byu</t>
  </si>
  <si>
    <t>@convomfs xl, di daerah ku provider telkomsel termasuk byu ini e terus.</t>
  </si>
  <si>
    <t>xl di daerah ku provider telkomsel termasuk byu ini  terus</t>
  </si>
  <si>
    <t>['xl', 'di', 'daerah', 'ku', 'provider', 'telkomsel', 'termasuk', 'byu', 'ini', 'terus']</t>
  </si>
  <si>
    <t>['xl', 'di', 'daerah', 'aku', 'provider', 'telkomsel', 'termasuk', 'byu', 'ini', 'terus']</t>
  </si>
  <si>
    <t>['xl', 'daerah', 'provider', 'telkomsel', 'byu']</t>
  </si>
  <si>
    <t>kendala layan byu kakak bar hubung via direct message twitter id live cakap aplikasi byu terinstall hp kakak terimakasih zidane</t>
  </si>
  <si>
    <t>@barkajit kalau kendalanya pada layanan by.u, kak bar bisa hubungi via direct message twitter: @byu_id atau live chat: di dalam aplikasi by.u yang terinstall di hp kakak. makasih :) -zidane</t>
  </si>
  <si>
    <t>kalau kendalanya pada layanan byu kak bar bisa hubungi via direct message twitter id atau live chat di dalam aplikasi byu yang terinstall di hp kakak makasih zidane</t>
  </si>
  <si>
    <t>['kalau', 'kendalanya', 'pada', 'layanan', 'byu', 'kak', 'bar', 'bisa', 'hubungi', 'via', 'direct', 'message', 'twitter', 'id', 'atau', 'live', 'chat', 'di', 'dalam', 'aplikasi', 'byu', 'yang', 'terinstall', 'di', 'hp', 'kakak', 'makasih', 'zidane']</t>
  </si>
  <si>
    <t>['kalau', 'kendalanya', 'pada', 'layanan', 'byu', 'kakak', 'bar', 'bisa', 'hubungi', 'via', 'direct', 'message', 'twitter', 'id', 'atau', 'live', 'percakapan', 'di', 'dalam', 'aplikasi', 'byu', 'yang', 'terinstall', 'di', 'hp', 'kakak', 'terimakasih', 'zidane']</t>
  </si>
  <si>
    <t>['kendalanya', 'layanan', 'byu', 'kakak', 'bar', 'hubungi', 'via', 'direct', 'message', 'twitter', 'id', 'live', 'percakapan', 'aplikasi', 'byu', 'terinstall', 'hp', 'kakak', 'terimakasih', 'zidane']</t>
  </si>
  <si>
    <t>['kendala', 'layan', 'byu', 'kakak', 'bar', 'hubung', 'via', 'direct', 'message', 'twitter', 'id', 'live', 'cakap', 'aplikasi', 'byu', 'terinstall', 'hp', 'kakak', 'terimakasih', 'zidane']</t>
  </si>
  <si>
    <t>deh mati listrik sinyal suka langsung drop ngilang gilir nyala listrik suka banget stabil sinyal komplain mana or should change my provider instead id</t>
  </si>
  <si>
    <t>kenapa deh tiap mati listrik sinyalnya suka langsung drop ngilang, pas giliran nyala lagi listriknya, suka lama bgt stabilnya ini sinyal. entah ini harus komplain kemana 😭 or should i change my provider instead? @byu_id @telkomsel</t>
  </si>
  <si>
    <t>kenapa deh tiap mati listrik sinyalnya suka langsung drop ngilang pas giliran nyala lagi listriknya suka lama bgt stabilnya ini sinyal entah ini harus komplain kemana or should  change my provider instead id</t>
  </si>
  <si>
    <t>['kenapa', 'deh', 'tiap', 'mati', 'listrik', 'sinyalnya', 'suka', 'langsung', 'drop', 'ngilang', 'pas', 'giliran', 'nyala', 'lagi', 'listriknya', 'suka', 'lama', 'bgt', 'stabilnya', 'ini', 'sinyal', 'entah', 'ini', 'harus', 'komplain', 'kemana', 'or', 'should', 'change', 'my', 'provider', 'instead', 'id']</t>
  </si>
  <si>
    <t>['kenapa', 'deh', 'tiap', 'mati', 'listrik', 'sinyalnya', 'suka', 'langsung', 'drop', 'ngilang', 'saat', 'giliran', 'nyala', 'lagi', 'listriknya', 'suka', 'lama', 'banget', 'stabilnya', 'ini', 'sinyal', 'entah', 'ini', 'harus', 'komplain', 'kemana', 'or', 'should', 'change', 'my', 'provider', 'instead', 'id']</t>
  </si>
  <si>
    <t>['deh', 'mati', 'listrik', 'sinyalnya', 'suka', 'langsung', 'drop', 'ngilang', 'giliran', 'nyala', 'listriknya', 'suka', 'banget', 'stabilnya', 'sinyal', 'komplain', 'kemana', 'or', 'should', 'change', 'my', 'provider', 'instead', 'id']</t>
  </si>
  <si>
    <t>['deh', 'mati', 'listrik', 'sinyal', 'suka', 'langsung', 'drop', 'ngilang', 'gilir', 'nyala', 'listrik', 'suka', 'banget', 'stabil', 'sinyal', 'komplain', 'mana', 'or', 'should', 'change', 'my', 'provider', 'instead', 'id']</t>
  </si>
  <si>
    <t>malem banget coba deh kakak pakai apn byu isi aja byu username passwrd kosongin aja habis restart hp langsung lancar</t>
  </si>
  <si>
    <t>@shinkerbelle @telkomsel td malem sama bgt, coba deh kak pake apn byu isi aja 'byu' username passwrd kosongin aja abis itu restart hp lgsg lancar lg di aku</t>
  </si>
  <si>
    <t>td malem sama bgt coba deh kak pake apn byu isi aja byu username passwrd kosongin aja abis itu restart hp lgsg lancar lg di aku</t>
  </si>
  <si>
    <t>['td', 'malem', 'sama', 'bgt', 'coba', 'deh', 'kak', 'pake', 'apn', 'byu', 'isi', 'aja', 'byu', 'username', 'passwrd', 'kosongin', 'aja', 'abis', 'itu', 'restart', 'hp', 'lgsg', 'lancar', 'lg', 'di', 'aku']</t>
  </si>
  <si>
    <t>['tadi', 'malem', 'sama', 'banget', 'coba', 'deh', 'kakak', 'pakai', 'apn', 'byu', 'isi', 'aja', 'byu', 'username', 'passwrd', 'kosongin', 'aja', 'habis', 'itu', 'restart', 'hp', 'langsung', 'lancar', 'lagi', 'di', 'aku']</t>
  </si>
  <si>
    <t>['malem', 'banget', 'coba', 'deh', 'kakak', 'pakai', 'apn', 'byu', 'isi', 'aja', 'byu', 'username', 'passwrd', 'kosongin', 'aja', 'habis', 'restart', 'hp', 'langsung', 'lancar']</t>
  </si>
  <si>
    <t>id refresh kala aja aman klo refresh jaring hihihiyy</t>
  </si>
  <si>
    <t>@kookoobakery @triindonesia @telkomsel @byu_id sambil di refresh berkala aja, biasanya gw aman klo sambil di refresh jaringannya hihihiyy</t>
  </si>
  <si>
    <t>id sambil di refresh berkala aja biasanya gw aman klo sambil di refresh jaringannya hihihiyy</t>
  </si>
  <si>
    <t>['id', 'sambil', 'di', 'refresh', 'berkala', 'aja', 'biasanya', 'gw', 'aman', 'klo', 'sambil', 'di', 'refresh', 'jaringannya', 'hihihiyy']</t>
  </si>
  <si>
    <t>['id', 'sambil', 'di', 'refresh', 'berkala', 'aja', 'biasanya', 'aku', 'aman', 'klo', 'sambil', 'di', 'refresh', 'jaringannya', 'hihihiyy']</t>
  </si>
  <si>
    <t>['id', 'refresh', 'berkala', 'aja', 'aman', 'klo', 'refresh', 'jaringannya', 'hihihiyy']</t>
  </si>
  <si>
    <t>['id', 'refresh', 'kala', 'aja', 'aman', 'klo', 'refresh', 'jaring', 'hihihiyy']</t>
  </si>
  <si>
    <t>wifi telkomsel byu gembel asuk sinyal</t>
  </si>
  <si>
    <t>ga wifi, ga telkomsel, ga byu, gembel semua asuk sinyalnya</t>
  </si>
  <si>
    <t>ga wifi ga telkomsel ga byu gembel semua asuk sinyalnya</t>
  </si>
  <si>
    <t>['ga', 'wifi', 'ga', 'telkomsel', 'ga', 'byu', 'gembel', 'semua', 'asuk', 'sinyalnya']</t>
  </si>
  <si>
    <t>['tidak', 'wifi', 'tidak', 'telkomsel', 'tidak', 'byu', 'gembel', 'semua', 'asuk', 'sinyalnya']</t>
  </si>
  <si>
    <t>['wifi', 'telkomsel', 'byu', 'gembel', 'asuk', 'sinyalnya']</t>
  </si>
  <si>
    <t>['wifi', 'telkomsel', 'byu', 'gembel', 'asuk', 'sinyal']</t>
  </si>
  <si>
    <t>kakak bell langsung curhatin id yah biar tangan kait sehat rasya</t>
  </si>
  <si>
    <t>@shinkerbelle kak bell, bisa langsung curhatin ke @byu_id yah biar segera ditangani sama pihak terkait. sehat selalu :) -rasya</t>
  </si>
  <si>
    <t>kak bell bisa langsung curhatin ke id yah biar segera ditangani sama pihak terkait sehat selalu rasya</t>
  </si>
  <si>
    <t>['kak', 'bell', 'bisa', 'langsung', 'curhatin', 'ke', 'id', 'yah', 'biar', 'segera', 'ditangani', 'sama', 'pihak', 'terkait', 'sehat', 'selalu', 'rasya']</t>
  </si>
  <si>
    <t>['kakak', 'bell', 'bisa', 'langsung', 'curhatin', 'ke', 'id', 'yah', 'biar', 'segera', 'ditangani', 'sama', 'pihak', 'terkait', 'sehat', 'selalu', 'rasya']</t>
  </si>
  <si>
    <t>['kakak', 'bell', 'langsung', 'curhatin', 'id', 'yah', 'biar', 'ditangani', 'terkait', 'sehat', 'rasya']</t>
  </si>
  <si>
    <t>['kakak', 'bell', 'langsung', 'curhatin', 'id', 'yah', 'biar', 'tangan', 'kait', 'sehat', 'rasya']</t>
  </si>
  <si>
    <t>min ubah nomor byu kartu halo</t>
  </si>
  <si>
    <t>min apakah bisa mengubah nomor byu ke kartu halo? @telkomsel</t>
  </si>
  <si>
    <t>min apakah bisa mengubah nomor byu ke kartu halo</t>
  </si>
  <si>
    <t>['min', 'apakah', 'bisa', 'mengubah', 'nomor', 'byu', 'ke', 'kartu', 'halo']</t>
  </si>
  <si>
    <t>['min', 'mengubah', 'nomor', 'byu', 'kartu', 'halo']</t>
  </si>
  <si>
    <t>['min', 'ubah', 'nomor', 'byu', 'kartu', 'halo']</t>
  </si>
  <si>
    <t>id pakai byu aman aja ya klo stabil ganti mode jaring deh in biar refresh jaring aman aja tuhh dicobaa</t>
  </si>
  <si>
    <t>@kookoobakery @triindonesia @telkomsel @byu_id ko gw pake byu aman2 aja ya wkwk, klo ga stabil gw ganti dulu mode jaringannya ke 2g trs balik lg deh ke 4g in, biar ke refresh jaringannya.. aman aja tuhh smpe skrng, bisa dicobaa..</t>
  </si>
  <si>
    <t>id ko gw pake byu aman aja ya wkwk klo ga stabil gw ganti dulu mode jaringannya ke  trs balik lg deh ke  in biar ke refresh jaringannya aman aja tuhh smpe skrng bisa dicobaa</t>
  </si>
  <si>
    <t>['id', 'ko', 'gw', 'pake', 'byu', 'aman', 'aja', 'ya', 'wkwk', 'klo', 'ga', 'stabil', 'gw', 'ganti', 'dulu', 'mode', 'jaringannya', 'ke', 'trs', 'balik', 'lg', 'deh', 'ke', 'in', 'biar', 'ke', 'refresh', 'jaringannya', 'aman', 'aja', 'tuhh', 'smpe', 'skrng', 'bisa', 'dicobaa']</t>
  </si>
  <si>
    <t>['id', 'kok', 'aku', 'pakai', 'byu', 'aman', 'aja', 'ya', 'wkwk', 'klo', 'tidak', 'stabil', 'aku', 'ganti', 'dulu', 'mode', 'jaringannya', 'ke', 'terus', 'balik', 'lagi', 'deh', 'ke', 'in', 'biar', 'ke', 'refresh', 'jaringannya', 'aman', 'aja', 'tuhh', 'sampai', 'sekarang', 'bisa', 'dicobaa']</t>
  </si>
  <si>
    <t>['id', 'pakai', 'byu', 'aman', 'aja', 'ya', 'klo', 'stabil', 'ganti', 'mode', 'jaringannya', 'deh', 'in', 'biar', 'refresh', 'jaringannya', 'aman', 'aja', 'tuhh', 'dicobaa']</t>
  </si>
  <si>
    <t>['id', 'pakai', 'byu', 'aman', 'aja', 'ya', 'klo', 'stabil', 'ganti', 'mode', 'jaring', 'deh', 'in', 'biar', 'refresh', 'jaring', 'aman', 'aja', 'tuhh', 'dicobaa']</t>
  </si>
  <si>
    <t>id nya min</t>
  </si>
  <si>
    <t>@telkomsel @aandamayanto @byu_id nya juga min...</t>
  </si>
  <si>
    <t>id nya juga min</t>
  </si>
  <si>
    <t>['id', 'nya', 'juga', 'min']</t>
  </si>
  <si>
    <t>['id', 'nya', 'min']</t>
  </si>
  <si>
    <t>convert pulsa vincell update rate februari telkomsel three indosat byu xl axis smartfren wa</t>
  </si>
  <si>
    <t>convert pulsa vincell :  update rate 25 februari: - telkomsel = 0.82-0.85 - three           = 0.86-0.88 - indosat       = 0.86-0.88 - byu                = 0.78-0.80 - xl / axis      = 0.75-0.77 - smartfren = 0.82-0.85  cp : @jualanvincell wa : 085269851202 #zonauang #zonabu</t>
  </si>
  <si>
    <t>convert pulsa vincell update rate februari telkomsel three indosat byu xl axis smartfren cp wa</t>
  </si>
  <si>
    <t>['convert', 'pulsa', 'vincell', 'update', 'rate', 'februari', 'telkomsel', 'three', 'indosat', 'byu', 'xl', 'axis', 'smartfren', 'cp', 'wa']</t>
  </si>
  <si>
    <t>['convert', 'pulsa', 'vincell', 'update', 'rate', 'februari', 'telkomsel', 'three', 'indosat', 'byu', 'xl', 'axis', 'smartfren', 'wa']</t>
  </si>
  <si>
    <t>hallo id main ping msmana loading sih anak nya nya jaring menyeluruhtapi daerah jakarta utara ajahmasih temu beginihadeuhhh</t>
  </si>
  <si>
    <t>hallo @byu_id ini gimana dah ? maen @genshinimpact ping 999ms,mana loading pula.  boleh sih anak nya @telkomsel yang kata nya jaringan menyeluruh,tapi di daerah jakarta utara ajah,masih ajah nemuin hal begini.hadeuhhh. https://t.co/cbsfejjtmb</t>
  </si>
  <si>
    <t>hallo id ini gimana dah maen ping msmana loading pula boleh sih anak nya yang kata nya jaringan menyeluruhtapi di daerah jakarta utara ajahmasih ajah nemuin hal beginihadeuhhh</t>
  </si>
  <si>
    <t>['hallo', 'id', 'ini', 'gimana', 'dah', 'maen', 'ping', 'msmana', 'loading', 'pula', 'boleh', 'sih', 'anak', 'nya', 'yang', 'kata', 'nya', 'jaringan', 'menyeluruhtapi', 'di', 'daerah', 'jakarta', 'utara', 'ajahmasih', 'ajah', 'nemuin', 'hal', 'beginihadeuhhh']</t>
  </si>
  <si>
    <t>['hallo', 'id', 'ini', 'bagaimana', 'sudah', 'main', 'ping', 'msmana', 'loading', 'pula', 'boleh', 'sih', 'anak', 'nya', 'yang', 'kata', 'nya', 'jaringan', 'menyeluruhtapi', 'di', 'daerah', 'jakarta', 'utara', 'ajahmasih', 'saja', 'menemukan', 'hal', 'beginihadeuhhh']</t>
  </si>
  <si>
    <t>['hallo', 'id', 'main', 'ping', 'msmana', 'loading', 'sih', 'anak', 'nya', 'nya', 'jaringan', 'menyeluruhtapi', 'daerah', 'jakarta', 'utara', 'ajahmasih', 'menemukan', 'beginihadeuhhh']</t>
  </si>
  <si>
    <t>['hallo', 'id', 'main', 'ping', 'msmana', 'loading', 'sih', 'anak', 'nya', 'nya', 'jaring', 'menyeluruhtapi', 'daerah', 'jakarta', 'utara', 'ajahmasih', 'temu', 'beginihadeuhhh']</t>
  </si>
  <si>
    <t>halo kakak kalo layan produk byu langsung bicara rekan byu id ya garra</t>
  </si>
  <si>
    <t>@pyhumn halo, kak. kalo buat layanan dan produk by.u bisa langsung obrolin sama rekan aku di by.u @byu_id ya :) -garra</t>
  </si>
  <si>
    <t>halo kak kalo buat layanan dan produk byu bisa langsung obrolin sama rekan aku di byu id ya garra</t>
  </si>
  <si>
    <t>['halo', 'kak', 'kalo', 'buat', 'layanan', 'dan', 'produk', 'byu', 'bisa', 'langsung', 'obrolin', 'sama', 'rekan', 'aku', 'di', 'byu', 'id', 'ya', 'garra']</t>
  </si>
  <si>
    <t>['halo', 'kakak', 'kalo', 'buat', 'layanan', 'dan', 'produk', 'byu', 'bisa', 'langsung', 'bicarakan', 'sama', 'rekan', 'aku', 'di', 'byu', 'id', 'ya', 'garra']</t>
  </si>
  <si>
    <t>['halo', 'kakak', 'kalo', 'layanan', 'produk', 'byu', 'langsung', 'bicarakan', 'rekan', 'byu', 'id', 'ya', 'garra']</t>
  </si>
  <si>
    <t>['halo', 'kakak', 'kalo', 'layan', 'produk', 'byu', 'langsung', 'bicara', 'rekan', 'byu', 'id', 'ya', 'garra']</t>
  </si>
  <si>
    <t>kalo pakai id aja jaring telkomsel mantul paket</t>
  </si>
  <si>
    <t>@bdngfess kalo aku pake @byu_id sama aja jaringannya telkomsel ko dan lebih mantul paketannya</t>
  </si>
  <si>
    <t>kalo aku pake id sama aja jaringannya telkomsel ko dan lebih mantul paketannya</t>
  </si>
  <si>
    <t>['kalo', 'aku', 'pake', 'id', 'sama', 'aja', 'jaringannya', 'telkomsel', 'ko', 'dan', 'lebih', 'mantul', 'paketannya']</t>
  </si>
  <si>
    <t>['kalo', 'aku', 'pakai', 'id', 'sama', 'aja', 'jaringannya', 'telkomsel', 'kok', 'dan', 'lebih', 'mantul', 'paketannya']</t>
  </si>
  <si>
    <t>['kalo', 'pakai', 'id', 'aja', 'jaringannya', 'telkomsel', 'mantul', 'paketannya']</t>
  </si>
  <si>
    <t>['kalo', 'pakai', 'id', 'aja', 'jaring', 'telkomsel', 'mantul', 'paket']</t>
  </si>
  <si>
    <t>ehe terimakasih info min putry jujur tau sayang pulsa kurang ribu kalo fitur otomatis pasang kaya provider byu xixi</t>
  </si>
  <si>
    <t>@telkomsel ehe makasih infonya min putry!! jujur baru tau👍🏻 tapi masih menyayangkan pulsaku yang berkurang 20rb lebih karena ini😩 akan lebih baik kalo fitur tsb otomatis terpasang kaya provider byu🙏🏻 xixi</t>
  </si>
  <si>
    <t>ehe makasih infonya min putry jujur baru tau tapi masih menyayangkan pulsaku yang berkurang rb lebih karena ini akan lebih baik kalo fitur tsb otomatis terpasang kaya provider byu xixi</t>
  </si>
  <si>
    <t>['ehe', 'makasih', 'infonya', 'min', 'putry', 'jujur', 'baru', 'tau', 'tapi', 'masih', 'menyayangkan', 'pulsaku', 'yang', 'berkurang', 'rb', 'lebih', 'karena', 'ini', 'akan', 'lebih', 'baik', 'kalo', 'fitur', 'tsb', 'otomatis', 'terpasang', 'kaya', 'provider', 'byu', 'xixi']</t>
  </si>
  <si>
    <t>['ehe', 'terimakasih', 'infonya', 'min', 'putry', 'jujur', 'baru', 'tau', 'tapi', 'masih', 'menyayangkan', 'pulsaku', 'yang', 'berkurang', 'ribu', 'lebih', 'karena', 'ini', 'akan', 'lebih', 'baik', 'kalo', 'fitur', 'tersebut', 'otomatis', 'terpasang', 'kaya', 'provider', 'byu', 'xixi']</t>
  </si>
  <si>
    <t>['ehe', 'terimakasih', 'infonya', 'min', 'putry', 'jujur', 'tau', 'menyayangkan', 'pulsaku', 'berkurang', 'ribu', 'kalo', 'fitur', 'otomatis', 'terpasang', 'kaya', 'provider', 'byu', 'xixi']</t>
  </si>
  <si>
    <t>['ehe', 'terimakasih', 'info', 'min', 'putry', 'jujur', 'tau', 'sayang', 'pulsa', 'kurang', 'ribu', 'kalo', 'fitur', 'otomatis', 'pasang', 'kaya', 'provider', 'byu', 'xixi']</t>
  </si>
  <si>
    <t>marah banget telkomsel pulsa sedot byu aja auto matiin pakai data kalo paket</t>
  </si>
  <si>
    <t>marah bgt telkomsel pulsaku kesedot😡😡😡 knp kamu ngga kayak byu aja yang auto matiin pemakaian data kalo lagi ngga paketan?!</t>
  </si>
  <si>
    <t>marah bgt telkomsel pulsaku kesedot knp kamu ngga kayak byu aja yang auto matiin pemakaian data kalo lagi ngga paketan</t>
  </si>
  <si>
    <t>['marah', 'bgt', 'telkomsel', 'pulsaku', 'kesedot', 'knp', 'kamu', 'ngga', 'kayak', 'byu', 'aja', 'yang', 'auto', 'matiin', 'pemakaian', 'data', 'kalo', 'lagi', 'ngga', 'paketan']</t>
  </si>
  <si>
    <t>['marah', 'banget', 'telkomsel', 'pulsaku', 'kesedot', 'kenapa', 'kamu', 'tidak', 'seperti', 'byu', 'aja', 'yang', 'auto', 'matiin', 'pemakaian', 'data', 'kalo', 'lagi', 'tidak', 'paketan']</t>
  </si>
  <si>
    <t>['marah', 'banget', 'telkomsel', 'pulsaku', 'kesedot', 'byu', 'aja', 'auto', 'matiin', 'pemakaian', 'data', 'kalo', 'paketan']</t>
  </si>
  <si>
    <t>['marah', 'banget', 'telkomsel', 'pulsa', 'sedot', 'byu', 'aja', 'auto', 'matiin', 'pakai', 'data', 'kalo', 'paket']</t>
  </si>
  <si>
    <t>halo min id sms kode verifikasi telkomsel daftar apa sdh coba hubung respon</t>
  </si>
  <si>
    <t>halo min @telkomsel @byu_id , baru saja saya dapat sms kode verifikasi dari telkomsel padahal sedang tidak mendaftar apapun  saya sdh coba hubungi 188 dan 155 tapi tidak ada respon</t>
  </si>
  <si>
    <t>halo min id baru saja saya dapat sms kode verifikasi dari telkomsel padahal sedang tidak mendaftar apapun saya sdh coba hubungi dan tapi tidak ada respon</t>
  </si>
  <si>
    <t>['halo', 'min', 'id', 'baru', 'saja', 'saya', 'dapat', 'sms', 'kode', 'verifikasi', 'dari', 'telkomsel', 'padahal', 'sedang', 'tidak', 'mendaftar', 'apapun', 'saya', 'sdh', 'coba', 'hubungi', 'dan', 'tapi', 'tidak', 'ada', 'respon']</t>
  </si>
  <si>
    <t>['halo', 'min', 'id', 'sms', 'kode', 'verifikasi', 'telkomsel', 'mendaftar', 'apapun', 'sdh', 'coba', 'hubungi', 'respon']</t>
  </si>
  <si>
    <t>['halo', 'min', 'id', 'sms', 'kode', 'verifikasi', 'telkomsel', 'daftar', 'apa', 'sdh', 'coba', 'hubung', 'respon']</t>
  </si>
  <si>
    <t>yaudah tau klo id tuh ya kartu internet pakai sinyal telkomsel beli simcardpulsakuota dll batas amp tinggal klik app aja kerja butuh internet amp suka scrolling socmed sih naksirlah</t>
  </si>
  <si>
    <t>trus yaudah akhirnya dia tau klo @byu_id ini tuh ya kartu internet pertama yg pake sinyalnya telkomsel. beli simcard,pulsa,kuota dll tanpa batas &amp;amp  semua tinggal klik di satu app aja. buat dia yg apa2 kerja butuh internet &amp;amp  doyan scrolling segala macem socmed sih pasti naksirlah🤣 https://t.co/hsjldlscfs</t>
  </si>
  <si>
    <t>trus yaudah akhirnya dia tau klo id ini tuh ya kartu internet pertama yg pake sinyalnya telkomsel beli simcardpulsakuota dll tanpa batas amp semua tinggal klik di satu app aja buat dia yg apa kerja butuh internet amp doyan scrolling segala macem socmed sih pasti naksirlah</t>
  </si>
  <si>
    <t>['trus', 'yaudah', 'akhirnya', 'dia', 'tau', 'klo', 'id', 'ini', 'tuh', 'ya', 'kartu', 'internet', 'pertama', 'yg', 'pake', 'sinyalnya', 'telkomsel', 'beli', 'simcardpulsakuota', 'dll', 'tanpa', 'batas', 'amp', 'semua', 'tinggal', 'klik', 'di', 'satu', 'app', 'aja', 'buat', 'dia', 'yg', 'apa', 'kerja', 'butuh', 'internet', 'amp', 'doyan', 'scrolling', 'segala', 'macem', 'socmed', 'sih', 'pasti', 'naksirlah']</t>
  </si>
  <si>
    <t>['terus', 'yaudah', 'akhirnya', 'dia', 'tau', 'klo', 'id', 'ini', 'tuh', 'ya', 'kartu', 'internet', 'pertama', 'yg', 'pakai', 'sinyalnya', 'telkomsel', 'beli', 'simcardpulsakuota', 'dll', 'tanpa', 'batas', 'amp', 'semua', 'tinggal', 'klik', 'di', 'satu', 'app', 'aja', 'buat', 'dia', 'yg', 'apa', 'kerja', 'butuh', 'internet', 'amp', 'suka', 'scrolling', 'segala', 'macam', 'socmed', 'sih', 'pasti', 'naksirlah']</t>
  </si>
  <si>
    <t>['yaudah', 'tau', 'klo', 'id', 'tuh', 'ya', 'kartu', 'internet', 'pakai', 'sinyalnya', 'telkomsel', 'beli', 'simcardpulsakuota', 'dll', 'batas', 'amp', 'tinggal', 'klik', 'app', 'aja', 'kerja', 'butuh', 'internet', 'amp', 'suka', 'scrolling', 'socmed', 'sih', 'naksirlah']</t>
  </si>
  <si>
    <t>['yaudah', 'tau', 'klo', 'id', 'tuh', 'ya', 'kartu', 'internet', 'pakai', 'sinyal', 'telkomsel', 'beli', 'simcardpulsakuota', 'dll', 'batas', 'amp', 'tinggal', 'klik', 'app', 'aja', 'kerja', 'butuh', 'internet', 'amp', 'suka', 'scrolling', 'socmed', 'sih', 'naksirlah']</t>
  </si>
  <si>
    <t>kalo byu ambil kalo telkomsel langsung sedot fuck produk tsel</t>
  </si>
  <si>
    <t>@tanyakanrl kalo byu gk diambil tapi kalo telkomsel langsung disedot anjir walaupun mereka sama2 produk tsel</t>
  </si>
  <si>
    <t>kalo byu gk diambil tapi kalo telkomsel langsung disedot anjir walaupun mereka sama produk tsel</t>
  </si>
  <si>
    <t>['kalo', 'byu', 'gk', 'diambil', 'tapi', 'kalo', 'telkomsel', 'langsung', 'disedot', 'anjir', 'walaupun', 'mereka', 'sama', 'produk', 'tsel']</t>
  </si>
  <si>
    <t>['kalo', 'byu', 'tidak', 'diambil', 'tapi', 'kalo', 'telkomsel', 'langsung', 'disedot', 'fuck', 'walaupun', 'mereka', 'sama', 'produk', 'tsel']</t>
  </si>
  <si>
    <t>['kalo', 'byu', 'diambil', 'kalo', 'telkomsel', 'langsung', 'disedot', 'fuck', 'produk', 'tsel']</t>
  </si>
  <si>
    <t>['kalo', 'byu', 'ambil', 'kalo', 'telkomsel', 'langsung', 'sedot', 'fuck', 'produk', 'tsel']</t>
  </si>
  <si>
    <t>id pakai byu refresh aja coba jaring pindahin mode balikin mode otomatis dehh gituin klo stabil pindah lokasi aman sihh udahnya lancar</t>
  </si>
  <si>
    <t>@aiboism @telkomsel @byu_id gw pake byu, di refresh aja coba jaringannya, pindahin dulu ke mode 2g trs lanjut balikin ke mode 4g atau otomatis dehh, biasanya gw gituin klo lagi ga stabil atau pindah lokasi, aman sihh udahnya lancar lagii</t>
  </si>
  <si>
    <t>id gw pake byu di refresh aja coba jaringannya pindahin dulu ke mode  trs lanjut balikin ke mode  atau otomatis dehh biasanya gw gituin klo lagi ga stabil atau pindah lokasi aman sihh udahnya lancar lagii</t>
  </si>
  <si>
    <t>['id', 'gw', 'pake', 'byu', 'di', 'refresh', 'aja', 'coba', 'jaringannya', 'pindahin', 'dulu', 'ke', 'mode', 'trs', 'lanjut', 'balikin', 'ke', 'mode', 'atau', 'otomatis', 'dehh', 'biasanya', 'gw', 'gituin', 'klo', 'lagi', 'ga', 'stabil', 'atau', 'pindah', 'lokasi', 'aman', 'sihh', 'udahnya', 'lancar', 'lagii']</t>
  </si>
  <si>
    <t>['id', 'aku', 'pakai', 'byu', 'di', 'refresh', 'aja', 'coba', 'jaringannya', 'pindahin', 'dulu', 'ke', 'mode', 'terus', 'lanjut', 'balikin', 'ke', 'mode', 'atau', 'otomatis', 'dehh', 'biasanya', 'aku', 'gituin', 'klo', 'lagi', 'tidak', 'stabil', 'atau', 'pindah', 'lokasi', 'aman', 'sihh', 'udahnya', 'lancar', 'lagi']</t>
  </si>
  <si>
    <t>['id', 'pakai', 'byu', 'refresh', 'aja', 'coba', 'jaringannya', 'pindahin', 'mode', 'balikin', 'mode', 'otomatis', 'dehh', 'gituin', 'klo', 'stabil', 'pindah', 'lokasi', 'aman', 'sihh', 'udahnya', 'lancar']</t>
  </si>
  <si>
    <t>['id', 'pakai', 'byu', 'refresh', 'aja', 'coba', 'jaring', 'pindahin', 'mode', 'balikin', 'mode', 'otomatis', 'dehh', 'gituin', 'klo', 'stabil', 'pindah', 'lokasi', 'aman', 'sihh', 'udahnya', 'lancar']</t>
  </si>
  <si>
    <t>min aja provider gaada sinyal lot tsel isi kuota gb lho by gb expired id</t>
  </si>
  <si>
    <t>min, yang bener-bener aja ini 2 provider kalian bener2 gaada sinyal + lemot 🙂 saya tsel baru isi kuota 17gb lho, by u masih ada 3,5gb belom expired  @telkomsel @byu_id https://t.co/rsekekrhts</t>
  </si>
  <si>
    <t>min yang benerbener aja ini provider kalian bener gaada sinyal lemot saya tsel baru isi kuota gb lho by  masih ada gb belom expired id</t>
  </si>
  <si>
    <t>['min', 'yang', 'benerbener', 'aja', 'ini', 'provider', 'kalian', 'bener', 'gaada', 'sinyal', 'lemot', 'saya', 'tsel', 'baru', 'isi', 'kuota', 'gb', 'lho', 'by', 'masih', 'ada', 'gb', 'belom', 'expired', 'id']</t>
  </si>
  <si>
    <t>['min', 'yang', 'benar', 'aja', 'ini', 'provider', 'kalian', 'benar', 'gaada', 'sinyal', 'lemot', 'saya', 'tsel', 'baru', 'isi', 'kuota', 'gb', 'lho', 'by', 'masih', 'ada', 'gb', 'belum', 'expired', 'id']</t>
  </si>
  <si>
    <t>['min', 'aja', 'provider', 'gaada', 'sinyal', 'lemot', 'tsel', 'isi', 'kuota', 'gb', 'lho', 'by', 'gb', 'expired', 'id']</t>
  </si>
  <si>
    <t>['min', 'aja', 'provider', 'gaada', 'sinyal', 'lot', 'tsel', 'isi', 'kuota', 'gb', 'lho', 'by', 'gb', 'expired', 'id']</t>
  </si>
  <si>
    <t>pakai id</t>
  </si>
  <si>
    <t>@tanyakanrl pakai @telkomsel dan @byu_id</t>
  </si>
  <si>
    <t>pakai dan id</t>
  </si>
  <si>
    <t>['pakai', 'dan', 'id']</t>
  </si>
  <si>
    <t>['pakai', 'id']</t>
  </si>
  <si>
    <t>id oke sih sekua bagus cepat selesai</t>
  </si>
  <si>
    <t>@jojorasig @donisap22910953 @telkomsel @byu_id oke sih, udah bisa sekua disini, jadi baguslah cepat diselesaikan</t>
  </si>
  <si>
    <t>id oke sih udah bisa sekua disini jadi baguslah cepat diselesaikan</t>
  </si>
  <si>
    <t>['id', 'oke', 'sih', 'udah', 'bisa', 'sekua', 'disini', 'jadi', 'baguslah', 'cepat', 'diselesaikan']</t>
  </si>
  <si>
    <t>['id', 'oke', 'sih', 'sudah', 'bisa', 'sekua', 'disini', 'jadi', 'baguslah', 'cepat', 'diselesaikan']</t>
  </si>
  <si>
    <t>['id', 'oke', 'sih', 'sekua', 'baguslah', 'cepat', 'diselesaikan']</t>
  </si>
  <si>
    <t>['id', 'oke', 'sih', 'sekua', 'bagus', 'cepat', 'selesai']</t>
  </si>
  <si>
    <t>id jgn ngedadak kakak klo nonaktifin paket mbps nya alam klo aktif jam nunggu habis aktif proses nonaktif jam</t>
  </si>
  <si>
    <t>@annlistyana @telkomsel @byu_id jgn ngedadak kak klo mau di nonaktifin paket mbps nya, soalnya pengalaman gw klo masa aktifnya kurang dari 24jam emg harus nunggu abis masa aktifnya soalnya proses nonaktifkannya itu 24jam</t>
  </si>
  <si>
    <t>id jgn ngedadak kak klo mau di nonaktifin paket mbps nya soalnya pengalaman gw klo masa aktifnya kurang dari jam emg harus nunggu abis masa aktifnya soalnya proses nonaktifkannya itu jam</t>
  </si>
  <si>
    <t>['id', 'jgn', 'ngedadak', 'kak', 'klo', 'mau', 'di', 'nonaktifin', 'paket', 'mbps', 'nya', 'soalnya', 'pengalaman', 'gw', 'klo', 'masa', 'aktifnya', 'kurang', 'dari', 'jam', 'emg', 'harus', 'nunggu', 'abis', 'masa', 'aktifnya', 'soalnya', 'proses', 'nonaktifkannya', 'itu', 'jam']</t>
  </si>
  <si>
    <t>['id', 'jgn', 'ngedadak', 'kakak', 'klo', 'mau', 'di', 'nonaktifin', 'paket', 'mbps', 'nya', 'soalnya', 'pengalaman', 'aku', 'klo', 'masa', 'aktifnya', 'kurang', 'dari', 'jam', 'memang', 'harus', 'nunggu', 'habis', 'masa', 'aktifnya', 'soalnya', 'proses', 'nonaktifkannya', 'itu', 'jam']</t>
  </si>
  <si>
    <t>['id', 'jgn', 'ngedadak', 'kakak', 'klo', 'nonaktifin', 'paket', 'mbps', 'nya', 'pengalaman', 'klo', 'aktifnya', 'jam', 'nunggu', 'habis', 'aktifnya', 'proses', 'nonaktifkannya', 'jam']</t>
  </si>
  <si>
    <t>['id', 'jgn', 'ngedadak', 'kakak', 'klo', 'nonaktifin', 'paket', 'mbps', 'nya', 'alam', 'klo', 'aktif', 'jam', 'nunggu', 'habis', 'aktif', 'proses', 'nonaktif', 'jam']</t>
  </si>
  <si>
    <t>klo lokasi sinyal telkomsel bagus byu bagus jaring refresh coba ganti mode jaring otomatis</t>
  </si>
  <si>
    <t>@tiralmissu biasanya klo dilokasi lo sinyal telkomsel bagus, byu juga bagus krna 1 jaringan.. lo refresh coba ganti mode jaringan ke 2g terus balik ke 4g atau otomatis</t>
  </si>
  <si>
    <t>biasanya klo dilokasi lo sinyal telkomsel bagus byu juga bagus krna jaringan lo refresh coba ganti mode jaringan ke  terus balik ke  atau otomatis</t>
  </si>
  <si>
    <t>['biasanya', 'klo', 'dilokasi', 'lo', 'sinyal', 'telkomsel', 'bagus', 'byu', 'juga', 'bagus', 'krna', 'jaringan', 'lo', 'refresh', 'coba', 'ganti', 'mode', 'jaringan', 'ke', 'terus', 'balik', 'ke', 'atau', 'otomatis']</t>
  </si>
  <si>
    <t>['biasanya', 'klo', 'dilokasi', 'kamu', 'sinyal', 'telkomsel', 'bagus', 'byu', 'juga', 'bagus', 'karena', 'jaringan', 'kamu', 'refresh', 'coba', 'ganti', 'mode', 'jaringan', 'ke', 'terus', 'balik', 'ke', 'atau', 'otomatis']</t>
  </si>
  <si>
    <t>['klo', 'dilokasi', 'sinyal', 'telkomsel', 'bagus', 'byu', 'bagus', 'jaringan', 'refresh', 'coba', 'ganti', 'mode', 'jaringan', 'otomatis']</t>
  </si>
  <si>
    <t>['klo', 'lokasi', 'sinyal', 'telkomsel', 'bagus', 'byu', 'bagus', 'jaring', 'refresh', 'coba', 'ganti', 'mode', 'jaring', 'otomatis']</t>
  </si>
  <si>
    <t>byu mah klo lokasi dukung sinyal telkomsel byu aman krn pakai jaring telkomsel bawa kmna kartu byu aman</t>
  </si>
  <si>
    <t>@eunoialyn byu mah klo dilokasinya support sinyal telkomsel, byu aman.. krn dia pake jaringan telkomsel, gw bawa kmna2 ni kartu byu aman kok</t>
  </si>
  <si>
    <t>byu mah klo dilokasinya support sinyal telkomsel byu aman krn dia pake jaringan telkomsel gw bawa kmna ni kartu byu aman kok</t>
  </si>
  <si>
    <t>['byu', 'mah', 'klo', 'dilokasinya', 'support', 'sinyal', 'telkomsel', 'byu', 'aman', 'krn', 'dia', 'pake', 'jaringan', 'telkomsel', 'gw', 'bawa', 'kmna', 'ni', 'kartu', 'byu', 'aman', 'kok']</t>
  </si>
  <si>
    <t>['byu', 'mah', 'klo', 'dilokasinya', 'dukungan', 'sinyal', 'telkomsel', 'byu', 'aman', 'krn', 'dia', 'pakai', 'jaringan', 'telkomsel', 'aku', 'bawa', 'kmna', 'ini', 'kartu', 'byu', 'aman', 'kok']</t>
  </si>
  <si>
    <t>['byu', 'mah', 'klo', 'dilokasinya', 'dukungan', 'sinyal', 'telkomsel', 'byu', 'aman', 'krn', 'pakai', 'jaringan', 'telkomsel', 'bawa', 'kmna', 'kartu', 'byu', 'aman']</t>
  </si>
  <si>
    <t>['byu', 'mah', 'klo', 'lokasi', 'dukung', 'sinyal', 'telkomsel', 'byu', 'aman', 'krn', 'pakai', 'jaring', 'telkomsel', 'bawa', 'kmna', 'kartu', 'byu', 'aman']</t>
  </si>
  <si>
    <t>iya si byu aktif murah sih sinyal bagus pakai jaring tsel</t>
  </si>
  <si>
    <t>@vousmevoyezhx @thefolken @romiemocka @tanyarlfes @telkomsel iya si byu ga ada masa aktifnya dia, lebih murah juga sih.. sinyalnya bagus krna pake jaringan tsel..</t>
  </si>
  <si>
    <t>iya si byu ga ada masa aktifnya dia lebih murah juga sih sinyalnya bagus krna pake jaringan tsel</t>
  </si>
  <si>
    <t>['iya', 'si', 'byu', 'ga', 'ada', 'masa', 'aktifnya', 'dia', 'lebih', 'murah', 'juga', 'sih', 'sinyalnya', 'bagus', 'krna', 'pake', 'jaringan', 'tsel']</t>
  </si>
  <si>
    <t>['iya', 'si', 'byu', 'tidak', 'ada', 'masa', 'aktifnya', 'dia', 'lebih', 'murah', 'juga', 'sih', 'sinyalnya', 'bagus', 'karena', 'pakai', 'jaringan', 'tsel']</t>
  </si>
  <si>
    <t>['iya', 'si', 'byu', 'aktifnya', 'murah', 'sih', 'sinyalnya', 'bagus', 'pakai', 'jaringan', 'tsel']</t>
  </si>
  <si>
    <t>['iya', 'si', 'byu', 'aktif', 'murah', 'sih', 'sinyal', 'bagus', 'pakai', 'jaring', 'tsel']</t>
  </si>
  <si>
    <t>sumpah parah nonaktif paket habis kuota suruh nunggu aktif habis beli paket dipake aktif malam nonaktifin id</t>
  </si>
  <si>
    <t>sumpah parah minta nonaktif paketan yg udh abis kuota malah disuruh nunggu sampe masa aktif abis. padahal udh beli paketan baru. ngga bisa dipake karena yg lama masih aktif. udh dari semalem minta nonaktifin pdhl. @telkomsel @byu_id https://t.co/skwm16gb5a</t>
  </si>
  <si>
    <t>sumpah parah minta nonaktif paketan yg udh abis kuota malah disuruh nunggu sampe masa aktif abis padahal udh beli paketan baru ngga bisa dipake karena yg lama masih aktif udh dari semalem minta nonaktifin pdhl id</t>
  </si>
  <si>
    <t>['sumpah', 'parah', 'minta', 'nonaktif', 'paketan', 'yg', 'udh', 'abis', 'kuota', 'malah', 'disuruh', 'nunggu', 'sampe', 'masa', 'aktif', 'abis', 'padahal', 'udh', 'beli', 'paketan', 'baru', 'ngga', 'bisa', 'dipake', 'karena', 'yg', 'lama', 'masih', 'aktif', 'udh', 'dari', 'semalem', 'minta', 'nonaktifin', 'pdhl', 'id']</t>
  </si>
  <si>
    <t>['sumpah', 'parah', 'minta', 'nonaktif', 'paketan', 'yg', 'sudah', 'habis', 'kuota', 'malah', 'disuruh', 'nunggu', 'sampai', 'masa', 'aktif', 'habis', 'padahal', 'sudah', 'beli', 'paketan', 'baru', 'tidak', 'bisa', 'dipake', 'karena', 'yg', 'lama', 'masih', 'aktif', 'sudah', 'dari', 'semalam', 'minta', 'nonaktifin', 'padahal', 'id']</t>
  </si>
  <si>
    <t>['sumpah', 'parah', 'nonaktif', 'paketan', 'habis', 'kuota', 'disuruh', 'nunggu', 'aktif', 'habis', 'beli', 'paketan', 'dipake', 'aktif', 'semalam', 'nonaktifin', 'id']</t>
  </si>
  <si>
    <t>['sumpah', 'parah', 'nonaktif', 'paket', 'habis', 'kuota', 'suruh', 'nunggu', 'aktif', 'habis', 'beli', 'paket', 'dipake', 'aktif', 'malam', 'nonaktifin', 'id']</t>
  </si>
  <si>
    <t>id id switch pakai byu aja nder wkwkwk jaring sinyal stabil</t>
  </si>
  <si>
    <t>@luzim_id @triindonesia @telkomsel @byu_id @indosatcare @indosatim3 switch pake byu dulu aja nder wkwkwk, jaringan sama sinyalnya lebih stabil di gw 😄</t>
  </si>
  <si>
    <t>id id switch pake byu dulu aja nder wkwkwk jaringan sama sinyalnya lebih stabil di gw</t>
  </si>
  <si>
    <t>['id', 'id', 'switch', 'pake', 'byu', 'dulu', 'aja', 'nder', 'wkwkwk', 'jaringan', 'sama', 'sinyalnya', 'lebih', 'stabil', 'di', 'gw']</t>
  </si>
  <si>
    <t>['id', 'id', 'switch', 'pakai', 'byu', 'dulu', 'aja', 'nder', 'wkwkwk', 'jaringan', 'sama', 'sinyalnya', 'lebih', 'stabil', 'di', 'aku']</t>
  </si>
  <si>
    <t>['id', 'id', 'switch', 'pakai', 'byu', 'aja', 'nder', 'wkwkwk', 'jaringan', 'sinyalnya', 'stabil']</t>
  </si>
  <si>
    <t>['id', 'id', 'switch', 'pakai', 'byu', 'aja', 'nder', 'wkwkwk', 'jaring', 'sinyal', 'stabil']</t>
  </si>
  <si>
    <t>id malam pakai byu coba pakai apn byu bro mode pesawat bentar ane lancar sosmedan si mayan</t>
  </si>
  <si>
    <t>@nangzen_ @donisap22910953 @telkomsel @byu_id gw semalem jg sama pake byu, bisa coba pake apn byu bro terus mode pesawat bentar.. di ane dah lancar lg buat sosmedan si mayan</t>
  </si>
  <si>
    <t>id gw semalem jg sama pake byu bisa coba pake apn byu bro terus mode pesawat bentar di ane dah lancar lg buat sosmedan si mayan</t>
  </si>
  <si>
    <t>['id', 'gw', 'semalem', 'jg', 'sama', 'pake', 'byu', 'bisa', 'coba', 'pake', 'apn', 'byu', 'bro', 'terus', 'mode', 'pesawat', 'bentar', 'di', 'ane', 'dah', 'lancar', 'lg', 'buat', 'sosmedan', 'si', 'mayan']</t>
  </si>
  <si>
    <t>['id', 'aku', 'semalam', 'juga', 'sama', 'pakai', 'byu', 'bisa', 'coba', 'pakai', 'apn', 'byu', 'bro', 'terus', 'mode', 'pesawat', 'bentar', 'di', 'ane', 'sudah', 'lancar', 'lagi', 'buat', 'sosmedan', 'si', 'mayan']</t>
  </si>
  <si>
    <t>['id', 'semalam', 'pakai', 'byu', 'coba', 'pakai', 'apn', 'byu', 'bro', 'mode', 'pesawat', 'bentar', 'ane', 'lancar', 'sosmedan', 'si', 'mayan']</t>
  </si>
  <si>
    <t>['id', 'malam', 'pakai', 'byu', 'coba', 'pakai', 'apn', 'byu', 'bro', 'mode', 'pesawat', 'bentar', 'ane', 'lancar', 'sosmedan', 'si', 'mayan']</t>
  </si>
  <si>
    <t>id hijrah byu aktif beli aktif kejar tenggang isi pulsa</t>
  </si>
  <si>
    <t>@ikiniam @infotwitwor_ @telkomsel @byu_id udah hijrah ke byu hampir 3 taun yg ga ada masa aktif, ga perlu beli masa aktif kejar2an sama masa tenggang hrs isi pulsa wkwk</t>
  </si>
  <si>
    <t>id udah hijrah ke byu hampir taun yg ga ada masa aktif ga perlu beli masa aktif kejaran sama masa tenggang hrs isi pulsa wkwk</t>
  </si>
  <si>
    <t>['id', 'udah', 'hijrah', 'ke', 'byu', 'hampir', 'taun', 'yg', 'ga', 'ada', 'masa', 'aktif', 'ga', 'perlu', 'beli', 'masa', 'aktif', 'kejaran', 'sama', 'masa', 'tenggang', 'hrs', 'isi', 'pulsa', 'wkwk']</t>
  </si>
  <si>
    <t>['id', 'sudah', 'hijrah', 'ke', 'byu', 'hampir', 'tahun', 'yg', 'tidak', 'ada', 'masa', 'aktif', 'tidak', 'perlu', 'beli', 'masa', 'aktif', 'kejaran', 'sama', 'masa', 'tenggang', 'harus', 'isi', 'pulsa', 'wkwk']</t>
  </si>
  <si>
    <t>['id', 'hijrah', 'byu', 'aktif', 'beli', 'aktif', 'kejaran', 'tenggang', 'isi', 'pulsa']</t>
  </si>
  <si>
    <t>['id', 'hijrah', 'byu', 'aktif', 'beli', 'aktif', 'kejar', 'tenggang', 'isi', 'pulsa']</t>
  </si>
  <si>
    <t>byu pakai jaring telkomsel segi harga murah byu sih bonus</t>
  </si>
  <si>
    <t>@pram45066102 @infotwitwor_ byu yg pake jaringan telkomsel wkwk, tp dari segi harga murah byu sih trs banyak bonusnya juga 😄</t>
  </si>
  <si>
    <t>byu yg pake jaringan telkomsel wkwk tp dari segi harga murah byu sih trs banyak bonusnya juga</t>
  </si>
  <si>
    <t>['byu', 'yg', 'pake', 'jaringan', 'telkomsel', 'wkwk', 'tp', 'dari', 'segi', 'harga', 'murah', 'byu', 'sih', 'trs', 'banyak', 'bonusnya', 'juga']</t>
  </si>
  <si>
    <t>['byu', 'yg', 'pakai', 'jaringan', 'telkomsel', 'wkwk', 'tapi', 'dari', 'segi', 'harga', 'murah', 'byu', 'sih', 'terus', 'banyak', 'bonusnya', 'juga']</t>
  </si>
  <si>
    <t>['byu', 'pakai', 'jaringan', 'telkomsel', 'segi', 'harga', 'murah', 'byu', 'sih', 'bonusnya']</t>
  </si>
  <si>
    <t>['byu', 'pakai', 'jaring', 'telkomsel', 'segi', 'harga', 'murah', 'byu', 'sih', 'bonus']</t>
  </si>
  <si>
    <t>tbk id klo jaring lokasi si bro stabil tsel jd make tsel make by nyaman klo by aktif plus jaring stabil lokasi iya</t>
  </si>
  <si>
    <t>@daddydut2 @infotwitwor_ @indosat @triindonesia @xlaxiata_tbk @telkomsel @byu_id klo jaringan gmna lokasi jg si bro, karena di gw yg stabil  itu tsel jd dari dulu make tsel skrg make by u nyaman krna klo by u gada masa aktif plus jaringan paling stabil (di lokasi gw yak)</t>
  </si>
  <si>
    <t>tbk id klo jaringan gmna lokasi jg si bro karena di gw yg stabil itu tsel jd dari dulu make tsel skrg make by  nyaman krna klo by  gada masa aktif plus jaringan paling stabil di lokasi gw yak</t>
  </si>
  <si>
    <t>['tbk', 'id', 'klo', 'jaringan', 'gmna', 'lokasi', 'jg', 'si', 'bro', 'karena', 'di', 'gw', 'yg', 'stabil', 'itu', 'tsel', 'jd', 'dari', 'dulu', 'make', 'tsel', 'skrg', 'make', 'by', 'nyaman', 'krna', 'klo', 'by', 'gada', 'masa', 'aktif', 'plus', 'jaringan', 'paling', 'stabil', 'di', 'lokasi', 'gw', 'yak']</t>
  </si>
  <si>
    <t>['tbk', 'id', 'klo', 'jaringan', 'bagaimana', 'lokasi', 'juga', 'si', 'bro', 'karena', 'di', 'aku', 'yg', 'stabil', 'itu', 'tsel', 'jd', 'dari', 'dulu', 'make', 'tsel', 'sekarang', 'make', 'by', 'nyaman', 'karena', 'klo', 'by', 'tidak', 'masa', 'aktif', 'plus', 'jaringan', 'paling', 'stabil', 'di', 'lokasi', 'aku', 'iya']</t>
  </si>
  <si>
    <t>['tbk', 'id', 'klo', 'jaringan', 'lokasi', 'si', 'bro', 'stabil', 'tsel', 'jd', 'make', 'tsel', 'make', 'by', 'nyaman', 'klo', 'by', 'aktif', 'plus', 'jaringan', 'stabil', 'lokasi', 'iya']</t>
  </si>
  <si>
    <t>['tbk', 'id', 'klo', 'jaring', 'lokasi', 'si', 'bro', 'stabil', 'tsel', 'jd', 'make', 'tsel', 'make', 'by', 'nyaman', 'klo', 'by', 'aktif', 'plus', 'jaring', 'stabil', 'lokasi', 'iya']</t>
  </si>
  <si>
    <t>sinyal tri parah kemarin pagi hilang komplain suruh pindah sim mode pesawat vs id</t>
  </si>
  <si>
    <t>sinyal tri parah dari kemarin pagi hilang komplain cuma disuruh pindah sim sama mode pesawat @triindonesia vs @telkomsel @byu_id @indosatcare @indosatim3 https://t.co/sxidjphapd</t>
  </si>
  <si>
    <t>sinyal tri parah dari kemarin pagi hilang komplain cuma disuruh pindah sim sama mode pesawat vs id</t>
  </si>
  <si>
    <t>['sinyal', 'tri', 'parah', 'dari', 'kemarin', 'pagi', 'hilang', 'komplain', 'cuma', 'disuruh', 'pindah', 'sim', 'sama', 'mode', 'pesawat', 'vs', 'id']</t>
  </si>
  <si>
    <t>['sinyal', 'tri', 'parah', 'kemarin', 'pagi', 'hilang', 'komplain', 'disuruh', 'pindah', 'sim', 'mode', 'pesawat', 'vs', 'id']</t>
  </si>
  <si>
    <t>['sinyal', 'tri', 'parah', 'kemarin', 'pagi', 'hilang', 'komplain', 'suruh', 'pindah', 'sim', 'mode', 'pesawat', 'vs', 'id']</t>
  </si>
  <si>
    <t>fess telkomselklo jangkau paket pakai byu aja</t>
  </si>
  <si>
    <t>@itera_fess telkomsel,klo mau yg lebih terjangkau paketannya pake byu aja</t>
  </si>
  <si>
    <t>fess telkomselklo mau yg lebih terjangkau paketannya pake byu aja</t>
  </si>
  <si>
    <t>['fess', 'telkomselklo', 'mau', 'yg', 'lebih', 'terjangkau', 'paketannya', 'pake', 'byu', 'aja']</t>
  </si>
  <si>
    <t>['fess', 'telkomselklo', 'mau', 'yg', 'lebih', 'terjangkau', 'paketannya', 'pakai', 'byu', 'aja']</t>
  </si>
  <si>
    <t>['fess', 'telkomselklo', 'terjangkau', 'paketannya', 'pakai', 'byu', 'aja']</t>
  </si>
  <si>
    <t>['fess', 'telkomselklo', 'jangkau', 'paket', 'pakai', 'byu', 'aja']</t>
  </si>
  <si>
    <t>nih pakai id desember kemarin beli pulsa pulsa masuk berkalikali komplain jawab balik kesal jd ikhlasin aja</t>
  </si>
  <si>
    <t>@gataubingungwoi @kegblgnunfaedh @telkomsel aku jg sama nih :( tp aku pake @byu_id desember kemaren beli pulsa. pulsanya ga masuk berkali-kali aku komplain jawabannya sama trus sampe sekarang belum dibalikin. lama2 kesel jd ikhlasin aja.</t>
  </si>
  <si>
    <t>aku jg sama nih tp aku pake id desember kemaren beli pulsa pulsanya ga masuk berkalikali aku komplain jawabannya sama trus sampe sekarang belum dibalikin lama kesel jd ikhlasin aja</t>
  </si>
  <si>
    <t>['aku', 'jg', 'sama', 'nih', 'tp', 'aku', 'pake', 'id', 'desember', 'kemaren', 'beli', 'pulsa', 'pulsanya', 'ga', 'masuk', 'berkalikali', 'aku', 'komplain', 'jawabannya', 'sama', 'trus', 'sampe', 'sekarang', 'belum', 'dibalikin', 'lama', 'kesel', 'jd', 'ikhlasin', 'aja']</t>
  </si>
  <si>
    <t>['aku', 'juga', 'sama', 'nih', 'tapi', 'aku', 'pakai', 'id', 'desember', 'kemarin', 'beli', 'pulsa', 'pulsanya', 'tidak', 'masuk', 'berkalikali', 'aku', 'komplain', 'jawabannya', 'sama', 'terus', 'sampai', 'sekarang', 'belum', 'dibalikkan', 'lama', 'kesal', 'jd', 'ikhlasin', 'aja']</t>
  </si>
  <si>
    <t>['nih', 'pakai', 'id', 'desember', 'kemarin', 'beli', 'pulsa', 'pulsanya', 'masuk', 'berkalikali', 'komplain', 'jawabannya', 'dibalikkan', 'kesal', 'jd', 'ikhlasin', 'aja']</t>
  </si>
  <si>
    <t>['nih', 'pakai', 'id', 'desember', 'kemarin', 'beli', 'pulsa', 'pulsa', 'masuk', 'berkalikali', 'komplain', 'jawab', 'balik', 'kesal', 'jd', 'ikhlasin', 'aja']</t>
  </si>
  <si>
    <t>kakak kmren jam sinyal ilang id nih kena daerah kakak kemarin bagus nih sinyal iya pakai internet aneh banget nih id</t>
  </si>
  <si>
    <t>@donisap22910953 @telkomsel sama bang, dari kmren, jam 9 tiba2 sinyal ilang @byu_id juga nih kena, satu daerah kita bang, dari kemaren belom bagus2 nih sinyal, masa iya harus pake yang lain buat bisa internet, aneh banget dah nih @telkomsel @byu_id</t>
  </si>
  <si>
    <t>sama bang dari kmren jam tiba sinyal ilang id juga nih kena satu daerah kita bang dari kemaren belom bagus nih sinyal masa iya harus pake yang lain buat bisa internet aneh banget dah nih id</t>
  </si>
  <si>
    <t>['sama', 'bang', 'dari', 'kmren', 'jam', 'tiba', 'sinyal', 'ilang', 'id', 'juga', 'nih', 'kena', 'satu', 'daerah', 'kita', 'bang', 'dari', 'kemaren', 'belom', 'bagus', 'nih', 'sinyal', 'masa', 'iya', 'harus', 'pake', 'yang', 'lain', 'buat', 'bisa', 'internet', 'aneh', 'banget', 'dah', 'nih', 'id']</t>
  </si>
  <si>
    <t>['sama', 'kakak', 'dari', 'kmren', 'jam', 'tiba', 'sinyal', 'ilang', 'id', 'juga', 'nih', 'kena', 'satu', 'daerah', 'kita', 'kakak', 'dari', 'kemarin', 'belum', 'bagus', 'nih', 'sinyal', 'masa', 'iya', 'harus', 'pakai', 'yang', 'lain', 'buat', 'bisa', 'internet', 'aneh', 'banget', 'sudah', 'nih', 'id']</t>
  </si>
  <si>
    <t>['kakak', 'kmren', 'jam', 'sinyal', 'ilang', 'id', 'nih', 'kena', 'daerah', 'kakak', 'kemarin', 'bagus', 'nih', 'sinyal', 'iya', 'pakai', 'internet', 'aneh', 'banget', 'nih', 'id']</t>
  </si>
  <si>
    <t>id beny sedih kakak alami kendala jaring tolong kasih tau nomor kendala tanggal jadi lokasi nomor kendala via pesan biar beny bantu terimakasih beny</t>
  </si>
  <si>
    <t>@deddysetyadiii @byu_id beny jadi sedih kakak jadi ngalamin kendala jaringan :( tolong kasih tau nomor yang berkendala, tanggal kejadian, lokasi dan nomor lain yang berkendala sama via dm biar bisa beny bantuin. makasih :) -beny</t>
  </si>
  <si>
    <t>id beny jadi sedih kakak jadi ngalamin kendala jaringan tolong kasih tau nomor yang berkendala tanggal kejadian lokasi dan nomor lain yang berkendala sama via dm biar bisa beny bantuin makasih beny</t>
  </si>
  <si>
    <t>['id', 'beny', 'jadi', 'sedih', 'kakak', 'jadi', 'ngalamin', 'kendala', 'jaringan', 'tolong', 'kasih', 'tau', 'nomor', 'yang', 'berkendala', 'tanggal', 'kejadian', 'lokasi', 'dan', 'nomor', 'lain', 'yang', 'berkendala', 'sama', 'via', 'dm', 'biar', 'bisa', 'beny', 'bantuin', 'makasih', 'beny']</t>
  </si>
  <si>
    <t>['id', 'beny', 'jadi', 'sedih', 'kakak', 'jadi', 'mengalami', 'kendala', 'jaringan', 'tolong', 'kasih', 'tau', 'nomor', 'yang', 'berkendala', 'tanggal', 'kejadian', 'lokasi', 'dan', 'nomor', 'lain', 'yang', 'berkendala', 'sama', 'via', 'pesan', 'biar', 'bisa', 'beny', 'membantu', 'terimakasih', 'beny']</t>
  </si>
  <si>
    <t>['id', 'beny', 'sedih', 'kakak', 'mengalami', 'kendala', 'jaringan', 'tolong', 'kasih', 'tau', 'nomor', 'berkendala', 'tanggal', 'kejadian', 'lokasi', 'nomor', 'berkendala', 'via', 'pesan', 'biar', 'beny', 'membantu', 'terimakasih', 'beny']</t>
  </si>
  <si>
    <t>['id', 'beny', 'sedih', 'kakak', 'alami', 'kendala', 'jaring', 'tolong', 'kasih', 'tau', 'nomor', 'kendala', 'tanggal', 'jadi', 'lokasi', 'nomor', 'kendala', 'via', 'pesan', 'biar', 'beny', 'bantu', 'terimakasih', 'beny']</t>
  </si>
  <si>
    <t>id maaf min banyak pansos wilayah ds krajan kec purwasari kabupaten karawang udeh signalnye bikin resah malu ame teman rekomendasiin pakek byu pakek jaring chek foto speed nye mohon tindak lanjut</t>
  </si>
  <si>
    <t>@byu_id @byu sorry min, jangan kebanyakan pansos, untuk wilayah ds krajan kec. purwasari kabupaten karawang udeh 3 hari signalnye bikin resah. gw jadi malu ame temen² yang gw rekomendasiin pakek by.u pakek jaringan @telkomsel. chek foto, masa speed nye segitu doang. mohon ditindak lanjuti..! https://t.co/1umlinxxsa</t>
  </si>
  <si>
    <t>id sorry min jangan kebanyakan pansos untuk wilayah ds krajan kec purwasari kabupaten karawang udeh hari signalnye bikin resah gw jadi malu ame temen yang gw rekomendasiin pakek byu pakek jaringan chek foto masa speed nye segitu doang mohon ditindak lanjuti</t>
  </si>
  <si>
    <t>['id', 'sorry', 'min', 'jangan', 'kebanyakan', 'pansos', 'untuk', 'wilayah', 'ds', 'krajan', 'kec', 'purwasari', 'kabupaten', 'karawang', 'udeh', 'hari', 'signalnye', 'bikin', 'resah', 'gw', 'jadi', 'malu', 'ame', 'temen', 'yang', 'gw', 'rekomendasiin', 'pakek', 'byu', 'pakek', 'jaringan', 'chek', 'foto', 'masa', 'speed', 'nye', 'segitu', 'doang', 'mohon', 'ditindak', 'lanjuti']</t>
  </si>
  <si>
    <t>['id', 'maaf', 'min', 'jangan', 'kebanyakan', 'pansos', 'untuk', 'wilayah', 'ds', 'krajan', 'kec', 'purwasari', 'kabupaten', 'karawang', 'udeh', 'hari', 'signalnye', 'bikin', 'resah', 'aku', 'jadi', 'malu', 'ame', 'teman', 'yang', 'aku', 'rekomendasiin', 'pakek', 'byu', 'pakek', 'jaringan', 'chek', 'foto', 'masa', 'speed', 'nye', 'begitu', 'hanya', 'mohon', 'ditindak', 'lanjuti']</t>
  </si>
  <si>
    <t>['id', 'maaf', 'min', 'kebanyakan', 'pansos', 'wilayah', 'ds', 'krajan', 'kec', 'purwasari', 'kabupaten', 'karawang', 'udeh', 'signalnye', 'bikin', 'resah', 'malu', 'ame', 'teman', 'rekomendasiin', 'pakek', 'byu', 'pakek', 'jaringan', 'chek', 'foto', 'speed', 'nye', 'mohon', 'ditindak', 'lanjuti']</t>
  </si>
  <si>
    <t>['id', 'maaf', 'min', 'banyak', 'pansos', 'wilayah', 'ds', 'krajan', 'kec', 'purwasari', 'kabupaten', 'karawang', 'udeh', 'signalnye', 'bikin', 'resah', 'malu', 'ame', 'teman', 'rekomendasiin', 'pakek', 'byu', 'pakek', 'jaring', 'chek', 'foto', 'speed', 'nye', 'mohon', 'tindak', 'lanjut']</t>
  </si>
  <si>
    <t>id lanjur beli telkomsel</t>
  </si>
  <si>
    <t>@triskalalala @wiispaaaaaa @byu_id wah sudah terlanjur beli telkomsel 🗿</t>
  </si>
  <si>
    <t>id wah sudah terlanjur beli telkomsel</t>
  </si>
  <si>
    <t>['id', 'wah', 'sudah', 'terlanjur', 'beli', 'telkomsel']</t>
  </si>
  <si>
    <t>['id', 'terlanjur', 'beli', 'telkomsel']</t>
  </si>
  <si>
    <t>['id', 'lanjur', 'beli', 'telkomsel']</t>
  </si>
  <si>
    <t>jaring kencengpaket internet murahkadang bonus terimakasih tbk kalo id dehmehong lelet</t>
  </si>
  <si>
    <t>@infotwitwor_ jaringan kenceng,paket internet murah,kadang ada bonusnya terimakasih @indosat @triindonesia @xlaxiata_tbk . kalo @telkomsel apalagi @byu_id ga dulu deh,mehong dan lelet</t>
  </si>
  <si>
    <t>jaringan kencengpaket internet murahkadang ada bonusnya terimakasih tbk kalo apalagi id ga dulu dehmehong dan lelet</t>
  </si>
  <si>
    <t>['jaringan', 'kencengpaket', 'internet', 'murahkadang', 'ada', 'bonusnya', 'terimakasih', 'tbk', 'kalo', 'apalagi', 'id', 'ga', 'dulu', 'dehmehong', 'dan', 'lelet']</t>
  </si>
  <si>
    <t>['jaringan', 'kencengpaket', 'internet', 'murahkadang', 'ada', 'bonusnya', 'terimakasih', 'tbk', 'kalo', 'apalagi', 'id', 'tidak', 'dulu', 'dehmehong', 'dan', 'lelet']</t>
  </si>
  <si>
    <t>['jaringan', 'kencengpaket', 'internet', 'murahkadang', 'bonusnya', 'terimakasih', 'tbk', 'kalo', 'id', 'dehmehong', 'lelet']</t>
  </si>
  <si>
    <t>['jaring', 'kencengpaket', 'internet', 'murahkadang', 'bonus', 'terimakasih', 'tbk', 'kalo', 'id', 'dehmehong', 'lelet']</t>
  </si>
  <si>
    <t>id kakak langsung pesan id pesan instagram id ya terimakasih sabil</t>
  </si>
  <si>
    <t>@rochanto @byu_id kakak bisa langsung dm ke @byu_id atau dm ke instagram @byu.id ya. makasih😊 -sabil</t>
  </si>
  <si>
    <t>id kakak bisa langsung dm ke id atau dm ke instagram id ya makasih sabil</t>
  </si>
  <si>
    <t>['id', 'kakak', 'bisa', 'langsung', 'dm', 'ke', 'id', 'atau', 'dm', 'ke', 'instagram', 'id', 'ya', 'makasih', 'sabil']</t>
  </si>
  <si>
    <t>['id', 'kakak', 'bisa', 'langsung', 'pesan', 'ke', 'id', 'atau', 'pesan', 'ke', 'instagram', 'id', 'ya', 'terimakasih', 'sabil']</t>
  </si>
  <si>
    <t>['id', 'kakak', 'langsung', 'pesan', 'id', 'pesan', 'instagram', 'id', 'ya', 'terimakasih', 'sabil']</t>
  </si>
  <si>
    <t>@telkomsel @byu_id gmna caranya</t>
  </si>
  <si>
    <t>id gmna caranya</t>
  </si>
  <si>
    <t>['id', 'gmna', 'caranya']</t>
  </si>
  <si>
    <t>['id', 'bagaimana', 'caranya']</t>
  </si>
  <si>
    <t>kalo jaring byunya kendala konfirmasi rekan joan langsung channel id iya joan</t>
  </si>
  <si>
    <t>@rochanto kalo jaringan by.unya kendala, konfirmasi ke rekan joan langsung di channel @byu_id yaa :) -joan</t>
  </si>
  <si>
    <t>kalo jaringan byunya kendala konfirmasi ke rekan joan langsung di channel id yaa joan</t>
  </si>
  <si>
    <t>['kalo', 'jaringan', 'byunya', 'kendala', 'konfirmasi', 'ke', 'rekan', 'joan', 'langsung', 'di', 'channel', 'id', 'yaa', 'joan']</t>
  </si>
  <si>
    <t>['kalo', 'jaringan', 'byunya', 'kendala', 'konfirmasi', 'ke', 'rekan', 'joan', 'langsung', 'di', 'channel', 'id', 'iya', 'joan']</t>
  </si>
  <si>
    <t>['kalo', 'jaringan', 'byunya', 'kendala', 'konfirmasi', 'rekan', 'joan', 'langsung', 'channel', 'id', 'iya', 'joan']</t>
  </si>
  <si>
    <t>['kalo', 'jaring', 'byunya', 'kendala', 'konfirmasi', 'rekan', 'joan', 'langsung', 'channel', 'id', 'iya', 'joan']</t>
  </si>
  <si>
    <t>jaring byu smlm tdk internetan sblmnya modem dpindh hp ttep tdk pket intrnt unlimitd smpai maret id</t>
  </si>
  <si>
    <t>ini knp jaringan byu, dr smlm, tdk bisa bwt internetan sblmnya di modem dn skrg dpindh ke hp ttep tdk bisa. pdhal pket intrnt unlimitd smpai 01 maret 2023. @byu_id @telkomsel @telkomselflash https://t.co/1dgygmc4be</t>
  </si>
  <si>
    <t>ini knp jaringan byu dr smlm tdk bisa bwt internetan sblmnya di modem dn skrg dpindh ke hp ttep tdk bisa pdhal pket intrnt unlimitd smpai maret id</t>
  </si>
  <si>
    <t>['ini', 'knp', 'jaringan', 'byu', 'dr', 'smlm', 'tdk', 'bisa', 'bwt', 'internetan', 'sblmnya', 'di', 'modem', 'dn', 'skrg', 'dpindh', 'ke', 'hp', 'ttep', 'tdk', 'bisa', 'pdhal', 'pket', 'intrnt', 'unlimitd', 'smpai', 'maret', 'id']</t>
  </si>
  <si>
    <t>['ini', 'kenapa', 'jaringan', 'byu', 'dari', 'smlm', 'tdk', 'bisa', 'buat', 'internetan', 'sblmnya', 'di', 'modem', 'dan', 'sekarang', 'dpindh', 'ke', 'hp', 'ttep', 'tdk', 'bisa', 'padahal', 'pket', 'intrnt', 'unlimitd', 'smpai', 'maret', 'id']</t>
  </si>
  <si>
    <t>['jaringan', 'byu', 'smlm', 'tdk', 'internetan', 'sblmnya', 'modem', 'dpindh', 'hp', 'ttep', 'tdk', 'pket', 'intrnt', 'unlimitd', 'smpai', 'maret', 'id']</t>
  </si>
  <si>
    <t>['jaring', 'byu', 'smlm', 'tdk', 'internetan', 'sblmnya', 'modem', 'dpindh', 'hp', 'ttep', 'tdk', 'pket', 'intrnt', 'unlimitd', 'smpai', 'maret', 'id']</t>
  </si>
  <si>
    <t>iya benerrr enak pakai byu murceuu sinyal bagus bawa mana</t>
  </si>
  <si>
    <t>@anneivano02 @ademala21 @telkomsel iya benerrr, udah paling enak pke byu murceuu sinyalnya bagus dibawa kemana2</t>
  </si>
  <si>
    <t>iya benerrr udah paling enak pke byu murceuu sinyalnya bagus dibawa kemana</t>
  </si>
  <si>
    <t>['iya', 'benerrr', 'udah', 'paling', 'enak', 'pke', 'byu', 'murceuu', 'sinyalnya', 'bagus', 'dibawa', 'kemana']</t>
  </si>
  <si>
    <t>['iya', 'benerrr', 'sudah', 'paling', 'enak', 'pakai', 'byu', 'murceuu', 'sinyalnya', 'bagus', 'dibawa', 'kemana']</t>
  </si>
  <si>
    <t>['iya', 'benerrr', 'enak', 'pakai', 'byu', 'murceuu', 'sinyalnya', 'bagus', 'dibawa', 'kemana']</t>
  </si>
  <si>
    <t>['iya', 'benerrr', 'enak', 'pakai', 'byu', 'murceuu', 'sinyal', 'bagus', 'bawa', 'mana']</t>
  </si>
  <si>
    <t>byu ampas banget login seks aja masuk stuck halaman opening pertahanin byu telpon orangtua ribu sekianbln kartu utama pakai liveon telkomsel ampun mahal amp cepat banget habis kuota</t>
  </si>
  <si>
    <t>@dimzz78 @infotwitwor_ @indosatim3 byu ampas bgt emang. buat login ml aja gk bisa masuk stuck di halaman opening. pertahanin byu cuma buat telponan sm ortu 1rb sekian/bln. kartu utama skrg pake live.on. telkomsel ampun mahalnya &amp;amp  cpt bgt abis kuotanya</t>
  </si>
  <si>
    <t>byu ampas bgt emang buat login ml aja gk bisa masuk stuck di halaman opening pertahanin byu cuma buat telponan sm ortu rb sekianbln kartu utama skrg pake liveon telkomsel ampun mahalnya amp cpt bgt abis kuotanya</t>
  </si>
  <si>
    <t>['byu', 'ampas', 'bgt', 'emang', 'buat', 'login', 'ml', 'aja', 'gk', 'bisa', 'masuk', 'stuck', 'di', 'halaman', 'opening', 'pertahanin', 'byu', 'cuma', 'buat', 'telponan', 'sm', 'ortu', 'rb', 'sekianbln', 'kartu', 'utama', 'skrg', 'pake', 'liveon', 'telkomsel', 'ampun', 'mahalnya', 'amp', 'cpt', 'bgt', 'abis', 'kuotanya']</t>
  </si>
  <si>
    <t>['byu', 'ampas', 'banget', 'memang', 'buat', 'login', 'seks', 'aja', 'tidak', 'bisa', 'masuk', 'stuck', 'di', 'halaman', 'opening', 'pertahanin', 'byu', 'cuma', 'buat', 'telponan', 'sama', 'orangtua', 'ribu', 'sekianbln', 'kartu', 'utama', 'sekarang', 'pakai', 'liveon', 'telkomsel', 'ampun', 'mahalnya', 'amp', 'cepat', 'banget', 'habis', 'kuotanya']</t>
  </si>
  <si>
    <t>['byu', 'ampas', 'banget', 'login', 'seks', 'aja', 'masuk', 'stuck', 'halaman', 'opening', 'pertahanin', 'byu', 'telponan', 'orangtua', 'ribu', 'sekianbln', 'kartu', 'utama', 'pakai', 'liveon', 'telkomsel', 'ampun', 'mahalnya', 'amp', 'cepat', 'banget', 'habis', 'kuotanya']</t>
  </si>
  <si>
    <t>['byu', 'ampas', 'banget', 'login', 'seks', 'aja', 'masuk', 'stuck', 'halaman', 'opening', 'pertahanin', 'byu', 'telpon', 'orangtua', 'ribu', 'sekianbln', 'kartu', 'utama', 'pakai', 'liveon', 'telkomsel', 'ampun', 'mahal', 'amp', 'cepat', 'banget', 'habis', 'kuota']</t>
  </si>
  <si>
    <t>pakai byu solutip kala tsel roket ahaha</t>
  </si>
  <si>
    <t>@onlypho @telkomsel pake byu dooong. solutip dikala tsel meroket ahaha</t>
  </si>
  <si>
    <t>pake byu dooong solutip dikala tsel meroket ahaha</t>
  </si>
  <si>
    <t>['pake', 'byu', 'dooong', 'solutip', 'dikala', 'tsel', 'meroket', 'ahaha']</t>
  </si>
  <si>
    <t>['pakai', 'byu', 'dooong', 'solutip', 'dikala', 'tsel', 'meroket', 'ahaha']</t>
  </si>
  <si>
    <t>['pakai', 'byu', 'solutip', 'dikala', 'tsel', 'meroket', 'ahaha']</t>
  </si>
  <si>
    <t>['pakai', 'byu', 'solutip', 'kala', 'tsel', 'roket', 'ahaha']</t>
  </si>
  <si>
    <t>kakak klo kampung pakai byu telkomsel si aktif kartu nempel telepon</t>
  </si>
  <si>
    <t>@reydemtion @infotwitwor_ @triindonesia sama dong kak, klo di kampung aku pake byu dari telkomsel juga si dan ga ada masa aktif selama kartunya nempel di hape https://t.co/6ynmuyejxw</t>
  </si>
  <si>
    <t>sama dong kak klo di kampung aku pake byu dari telkomsel juga si dan ga ada masa aktif selama kartunya nempel di hape</t>
  </si>
  <si>
    <t>['sama', 'dong', 'kak', 'klo', 'di', 'kampung', 'aku', 'pake', 'byu', 'dari', 'telkomsel', 'juga', 'si', 'dan', 'ga', 'ada', 'masa', 'aktif', 'selama', 'kartunya', 'nempel', 'di', 'hape']</t>
  </si>
  <si>
    <t>['sama', 'dong', 'kakak', 'klo', 'di', 'kampung', 'aku', 'pakai', 'byu', 'dari', 'telkomsel', 'juga', 'si', 'dan', 'tidak', 'ada', 'masa', 'aktif', 'selama', 'kartunya', 'nempel', 'di', 'telepon']</t>
  </si>
  <si>
    <t>['kakak', 'klo', 'kampung', 'pakai', 'byu', 'telkomsel', 'si', 'aktif', 'kartunya', 'nempel', 'telepon']</t>
  </si>
  <si>
    <t>['kakak', 'klo', 'kampung', 'pakai', 'byu', 'telkomsel', 'si', 'aktif', 'kartu', 'nempel', 'telepon']</t>
  </si>
  <si>
    <t>halo anak sasing nih unpam bagus sinyal wkwkwk pakai telkomsel lumayan sih temenku pakai byu</t>
  </si>
  <si>
    <t>@unpamfess_ halo aku anak sasing juga nih. keknya unpam g ada yg bagus sinyalnya wkwkwk pke telkomsel lumayan sih daripada yg lain, tpi temenku pke byu jga bsa</t>
  </si>
  <si>
    <t>halo aku anak sasing juga nih keknya unpam  ada yg bagus sinyalnya wkwkwk pke telkomsel lumayan sih daripada yg lain tpi temenku pke byu jga bsa</t>
  </si>
  <si>
    <t>['halo', 'aku', 'anak', 'sasing', 'juga', 'nih', 'keknya', 'unpam', 'ada', 'yg', 'bagus', 'sinyalnya', 'wkwkwk', 'pke', 'telkomsel', 'lumayan', 'sih', 'daripada', 'yg', 'lain', 'tpi', 'temenku', 'pke', 'byu', 'jga', 'bsa']</t>
  </si>
  <si>
    <t>['halo', 'aku', 'anak', 'sasing', 'juga', 'nih', 'sepertinya', 'unpam', 'ada', 'yg', 'bagus', 'sinyalnya', 'wkwkwk', 'pakai', 'telkomsel', 'lumayan', 'sih', 'daripada', 'yg', 'lain', 'tapi', 'temenku', 'pakai', 'byu', 'juga', 'bisa']</t>
  </si>
  <si>
    <t>['halo', 'anak', 'sasing', 'nih', 'unpam', 'bagus', 'sinyalnya', 'wkwkwk', 'pakai', 'telkomsel', 'lumayan', 'sih', 'temenku', 'pakai', 'byu']</t>
  </si>
  <si>
    <t>['halo', 'anak', 'sasing', 'nih', 'unpam', 'bagus', 'sinyal', 'wkwkwk', 'pakai', 'telkomsel', 'lumayan', 'sih', 'temenku', 'pakai', 'byu']</t>
  </si>
  <si>
    <t>id cek update ya kakak kalo sial background app syncing kbmb streaming kuota utama sedot pastiin kill app kuno</t>
  </si>
  <si>
    <t>@baimbaimann @byu_id @telkomsel @vidio cek update ya mas. jadi kalo lagi apes background app syncing meski cuma beberapa kb/mb pas lagi kita streaming siap siap kuota utama kesedot. jadi harus pastiin kill semua app. agak kuno emang.  https://t.co/5959x2fssn</t>
  </si>
  <si>
    <t>id cek update ya mas jadi kalo lagi apes background app syncing meski cuma beberapa kbmb pas lagi kita streaming siap siap kuota utama kesedot jadi harus pastiin kill semua app agak kuno emang</t>
  </si>
  <si>
    <t>['id', 'cek', 'update', 'ya', 'mas', 'jadi', 'kalo', 'lagi', 'apes', 'background', 'app', 'syncing', 'meski', 'cuma', 'beberapa', 'kbmb', 'pas', 'lagi', 'kita', 'streaming', 'siap', 'siap', 'kuota', 'utama', 'kesedot', 'jadi', 'harus', 'pastiin', 'kill', 'semua', 'app', 'agak', 'kuno', 'emang']</t>
  </si>
  <si>
    <t>['id', 'cek', 'update', 'ya', 'kakak', 'jadi', 'kalo', 'lagi', 'sial', 'background', 'app', 'syncing', 'meski', 'cuma', 'beberapa', 'kbmb', 'saat', 'lagi', 'kita', 'streaming', 'siap', 'siap', 'kuota', 'utama', 'kesedot', 'jadi', 'harus', 'pastiin', 'kill', 'semua', 'app', 'agak', 'kuno', 'memang']</t>
  </si>
  <si>
    <t>['id', 'cek', 'update', 'ya', 'kakak', 'kalo', 'sial', 'background', 'app', 'syncing', 'kbmb', 'streaming', 'kuota', 'utama', 'kesedot', 'pastiin', 'kill', 'app', 'kuno']</t>
  </si>
  <si>
    <t>['id', 'cek', 'update', 'ya', 'kakak', 'kalo', 'sial', 'background', 'app', 'syncing', 'kbmb', 'streaming', 'kuota', 'utama', 'sedot', 'pastiin', 'kill', 'app', 'kuno']</t>
  </si>
  <si>
    <t>id tau byu kuota topping streamingnya aktif dnsproxyvpn kuota sesuai topping kepake kendala lapor csnya kasih tau bantu langsung aman sih</t>
  </si>
  <si>
    <t>@fauziamth @byu_id @telkomsel @vidio setau gw di byu kuota topping streamingnya asal ga aktif dns/proxy/vpn gitu kuotanya bisa sesuai topping yg kepake, pernah kendala yg sama.. gw lapor ke csnya dikasih tau begitu, sekalian dibantu, langsung aman sih..</t>
  </si>
  <si>
    <t>id setau gw di byu kuota topping streamingnya asal ga aktif dnsproxyvpn gitu kuotanya bisa sesuai topping yg kepake pernah kendala yg sama gw lapor ke csnya dikasih tau begitu sekalian dibantu langsung aman sih</t>
  </si>
  <si>
    <t>['id', 'setau', 'gw', 'di', 'byu', 'kuota', 'topping', 'streamingnya', 'asal', 'ga', 'aktif', 'dnsproxyvpn', 'gitu', 'kuotanya', 'bisa', 'sesuai', 'topping', 'yg', 'kepake', 'pernah', 'kendala', 'yg', 'sama', 'gw', 'lapor', 'ke', 'csnya', 'dikasih', 'tau', 'begitu', 'sekalian', 'dibantu', 'langsung', 'aman', 'sih']</t>
  </si>
  <si>
    <t>['id', 'setau', 'aku', 'di', 'byu', 'kuota', 'topping', 'streamingnya', 'asal', 'tidak', 'aktif', 'dnsproxyvpn', 'begitu', 'kuotanya', 'bisa', 'sesuai', 'topping', 'yg', 'kepake', 'pernah', 'kendala', 'yg', 'sama', 'aku', 'lapor', 'ke', 'csnya', 'dikasih', 'tau', 'begitu', 'sekalian', 'dibantu', 'langsung', 'aman', 'sih']</t>
  </si>
  <si>
    <t>['id', 'setau', 'byu', 'kuota', 'topping', 'streamingnya', 'aktif', 'dnsproxyvpn', 'kuotanya', 'sesuai', 'topping', 'kepake', 'kendala', 'lapor', 'csnya', 'dikasih', 'tau', 'dibantu', 'langsung', 'aman', 'sih']</t>
  </si>
  <si>
    <t>['id', 'tau', 'byu', 'kuota', 'topping', 'streamingnya', 'aktif', 'dnsproxyvpn', 'kuota', 'sesuai', 'topping', 'kepake', 'kendala', 'lapor', 'csnya', 'kasih', 'tau', 'bantu', 'langsung', 'aman', 'sih']</t>
  </si>
  <si>
    <t>wlau kadang kluh ksah ttep aja bhong klo kepkiran pakai urus klo hrian khwatir pktn cepat habis mumer ya juara pakai klo cari pktn ddkn mumer shri ya id</t>
  </si>
  <si>
    <t>@infotwitwor_ wlau kdang emg ada kluh ksah, tpi ttep aja gk bsa bhong klo @telkomsel yg bkal kepkiran prtma kli buat di pke saat ada urusan pnting, nah klo mau hrian tnpa khwatir pktn cpet abis dan mumer ya juaranya ku ttp pke @smartfrencare tpi klo mau cri pktn ddkn dan mumer shri ya @byu_id</t>
  </si>
  <si>
    <t>wlau kdang emg ada kluh ksah tpi ttep aja gk bsa bhong klo yg bkal kepkiran prtma kli buat di pke saat ada urusan pnting nah klo mau hrian tnpa khwatir pktn cpet abis dan mumer ya juaranya ku ttp pke tpi klo mau cri pktn ddkn dan mumer shri ya id</t>
  </si>
  <si>
    <t>['wlau', 'kdang', 'emg', 'ada', 'kluh', 'ksah', 'tpi', 'ttep', 'aja', 'gk', 'bsa', 'bhong', 'klo', 'yg', 'bkal', 'kepkiran', 'prtma', 'kli', 'buat', 'di', 'pke', 'saat', 'ada', 'urusan', 'pnting', 'nah', 'klo', 'mau', 'hrian', 'tnpa', 'khwatir', 'pktn', 'cpet', 'abis', 'dan', 'mumer', 'ya', 'juaranya', 'ku', 'ttp', 'pke', 'tpi', 'klo', 'mau', 'cri', 'pktn', 'ddkn', 'dan', 'mumer', 'shri', 'ya', 'id']</t>
  </si>
  <si>
    <t>['wlau', 'kadang', 'memang', 'ada', 'kluh', 'ksah', 'tapi', 'ttep', 'aja', 'tidak', 'bisa', 'bhong', 'klo', 'yg', 'akan', 'kepkiran', 'pertama', 'mungkin', 'buat', 'di', 'pakai', 'saat', 'ada', 'urusan', 'penting', 'nah', 'klo', 'mau', 'hrian', 'tanpa', 'khwatir', 'pktn', 'cepat', 'habis', 'dan', 'mumer', 'ya', 'juaranya', 'aku', 'tetap', 'pakai', 'tapi', 'klo', 'mau', 'cari', 'pktn', 'ddkn', 'dan', 'mumer', 'shri', 'ya', 'id']</t>
  </si>
  <si>
    <t>['wlau', 'kadang', 'kluh', 'ksah', 'ttep', 'aja', 'bhong', 'klo', 'kepkiran', 'pakai', 'urusan', 'klo', 'hrian', 'khwatir', 'pktn', 'cepat', 'habis', 'mumer', 'ya', 'juaranya', 'pakai', 'klo', 'cari', 'pktn', 'ddkn', 'mumer', 'shri', 'ya', 'id']</t>
  </si>
  <si>
    <t>['wlau', 'kadang', 'kluh', 'ksah', 'ttep', 'aja', 'bhong', 'klo', 'kepkiran', 'pakai', 'urus', 'klo', 'hrian', 'khwatir', 'pktn', 'cepat', 'habis', 'mumer', 'ya', 'juara', 'pakai', 'klo', 'cari', 'pktn', 'ddkn', 'mumer', 'shri', 'ya', 'id']</t>
  </si>
  <si>
    <t>iya pakai setia telkomsel byu nyaman coba pakai provider harga jauuuuh paket andal nih share hehehe</t>
  </si>
  <si>
    <t>@eonniiiiii @infotwitwor_ nah iya sama, saya awalnya pemakai setia telkomsel + byu. tapi jadi nyaman setelah coba2 pakai provider lain. dan harganya jauuuuh. ini paket andalan saya nih saya share hehehe... https://t.co/ver4j2noct</t>
  </si>
  <si>
    <t>nah iya sama saya awalnya pemakai setia telkomsel byu tapi jadi nyaman setelah coba pakai provider lain dan harganya jauuuuh ini paket andalan saya nih saya share hehehe</t>
  </si>
  <si>
    <t>['nah', 'iya', 'sama', 'saya', 'awalnya', 'pemakai', 'setia', 'telkomsel', 'byu', 'tapi', 'jadi', 'nyaman', 'setelah', 'coba', 'pakai', 'provider', 'lain', 'dan', 'harganya', 'jauuuuh', 'ini', 'paket', 'andalan', 'saya', 'nih', 'saya', 'share', 'hehehe']</t>
  </si>
  <si>
    <t>['iya', 'pemakai', 'setia', 'telkomsel', 'byu', 'nyaman', 'coba', 'pakai', 'provider', 'harganya', 'jauuuuh', 'paket', 'andalan', 'nih', 'share', 'hehehe']</t>
  </si>
  <si>
    <t>['iya', 'pakai', 'setia', 'telkomsel', 'byu', 'nyaman', 'coba', 'pakai', 'provider', 'harga', 'jauuuuh', 'paket', 'andal', 'nih', 'share', 'hehehe']</t>
  </si>
  <si>
    <t>asli user paket data mb bulan ganti atur gak pindah haluan id pindah adeknya</t>
  </si>
  <si>
    <t>@infotwitwor_ aslinya saya user @telkomsel sejak paket data 500 mb bisa buat sebulan, tapi sejak ganti aturan gak jelas ini pindah haluan ke @byu_id. yang punya masalah mungkin bisa pindah ke adeknya ini</t>
  </si>
  <si>
    <t>aslinya saya user sejak paket data mb bisa buat sebulan tapi sejak ganti aturan gak jelas ini pindah haluan ke id yang punya masalah mungkin bisa pindah ke adeknya ini</t>
  </si>
  <si>
    <t>['aslinya', 'saya', 'user', 'sejak', 'paket', 'data', 'mb', 'bisa', 'buat', 'sebulan', 'tapi', 'sejak', 'ganti', 'aturan', 'gak', 'jelas', 'ini', 'pindah', 'haluan', 'ke', 'id', 'yang', 'punya', 'masalah', 'mungkin', 'bisa', 'pindah', 'ke', 'adeknya', 'ini']</t>
  </si>
  <si>
    <t>['aslinya', 'user', 'paket', 'data', 'mb', 'sebulan', 'ganti', 'aturan', 'gak', 'pindah', 'haluan', 'id', 'pindah', 'adeknya']</t>
  </si>
  <si>
    <t>['asli', 'user', 'paket', 'data', 'mb', 'bulan', 'ganti', 'atur', 'gak', 'pindah', 'haluan', 'id', 'pindah', 'adeknya']</t>
  </si>
  <si>
    <t>aktif kaya id yah keluarga</t>
  </si>
  <si>
    <t>@infotwitwor_ masa aktif @telkomsel kenapa ga kaya @byu_id yah, masih satu keluarga kan?</t>
  </si>
  <si>
    <t>masa aktif kenapa ga kaya id yah masih satu keluarga kan</t>
  </si>
  <si>
    <t>['masa', 'aktif', 'kenapa', 'ga', 'kaya', 'id', 'yah', 'masih', 'satu', 'keluarga', 'kan']</t>
  </si>
  <si>
    <t>['masa', 'aktif', 'kenapa', 'tidak', 'kaya', 'id', 'yah', 'masih', 'satu', 'keluarga', 'kan']</t>
  </si>
  <si>
    <t>['aktif', 'kaya', 'id', 'yah', 'keluarga']</t>
  </si>
  <si>
    <t>setting internet telkomsel set hotspot iphone telkomsel apn axis full speed smartfren apn apn byu cepat setting apn xl iphone setting internet xl setting apn xl speed up internet with apn</t>
  </si>
  <si>
    <t>setting internet telkomsel  set hotspot iphone telkomsel  apn axis 4g full speed 2021  smartfren apn  apn byu tercepat  setting apn xl iphone  setting internet xl  setting apn xl 4g  speed up internet with apn https://t.co/spcb3ywlid</t>
  </si>
  <si>
    <t>setting internet telkomsel set hotspot iphone telkomsel apn axis  full speed smartfren apn apn byu tercepat setting apn xl iphone setting internet xl setting apn xl  speed up internet with apn</t>
  </si>
  <si>
    <t>['setting', 'internet', 'telkomsel', 'set', 'hotspot', 'iphone', 'telkomsel', 'apn', 'axis', 'full', 'speed', 'smartfren', 'apn', 'apn', 'byu', 'tercepat', 'setting', 'apn', 'xl', 'iphone', 'setting', 'internet', 'xl', 'setting', 'apn', 'xl', 'speed', 'up', 'internet', 'with', 'apn']</t>
  </si>
  <si>
    <t>['setting', 'internet', 'telkomsel', 'set', 'hotspot', 'iphone', 'telkomsel', 'apn', 'axis', 'full', 'speed', 'smartfren', 'apn', 'apn', 'byu', 'cepat', 'setting', 'apn', 'xl', 'iphone', 'setting', 'internet', 'xl', 'setting', 'apn', 'xl', 'speed', 'up', 'internet', 'with', 'apn']</t>
  </si>
  <si>
    <t>suka promo kuota nder smsnyaa minus ya pribadi jelek sinyal rumah kuliah jakarta baguss byu sebelas belas telkomsel lancarr paket cari lancar mnrtku mending byu</t>
  </si>
  <si>
    <t>@tanyarlfes 3 suka ada promo kuota nder dr smsnyaa, minusnya apa ya kalau aku pribadi akhir akhir ini malah jelek sinyalnya waktu di rmh tapi pas udh di tempat kuliah (jkt) baguss. byu sebelas dua belas telkomsel lah, lancarr juga walau paketannya dikit kalau nyari lancar mnrtku mending byu</t>
  </si>
  <si>
    <t>suka ada promo kuota nder dr smsnyaa minusnya apa ya kalau aku pribadi akhir akhir ini malah jelek sinyalnya waktu di rmh tapi pas udh di tempat kuliah jkt baguss byu sebelas dua belas telkomsel lah lancarr juga walau paketannya dikit kalau nyari lancar mnrtku mending byu</t>
  </si>
  <si>
    <t>['suka', 'ada', 'promo', 'kuota', 'nder', 'dr', 'smsnyaa', 'minusnya', 'apa', 'ya', 'kalau', 'aku', 'pribadi', 'akhir', 'akhir', 'ini', 'malah', 'jelek', 'sinyalnya', 'waktu', 'di', 'rmh', 'tapi', 'pas', 'udh', 'di', 'tempat', 'kuliah', 'jkt', 'baguss', 'byu', 'sebelas', 'dua', 'belas', 'telkomsel', 'lah', 'lancarr', 'juga', 'walau', 'paketannya', 'dikit', 'kalau', 'nyari', 'lancar', 'mnrtku', 'mending', 'byu']</t>
  </si>
  <si>
    <t>['suka', 'ada', 'promo', 'kuota', 'nder', 'dari', 'smsnyaa', 'minusnya', 'apa', 'ya', 'kalau', 'aku', 'pribadi', 'akhir', 'akhir', 'ini', 'malah', 'jelek', 'sinyalnya', 'waktu', 'di', 'rumah', 'tapi', 'saat', 'sudah', 'di', 'tempat', 'kuliah', 'jakarta', 'baguss', 'byu', 'sebelas', 'dua', 'belas', 'telkomsel', 'lah', 'lancarr', 'juga', 'walau', 'paketannya', 'sedikit', 'kalau', 'mencari', 'lancar', 'mnrtku', 'mending', 'byu']</t>
  </si>
  <si>
    <t>['suka', 'promo', 'kuota', 'nder', 'smsnyaa', 'minusnya', 'ya', 'pribadi', 'jelek', 'sinyalnya', 'rumah', 'kuliah', 'jakarta', 'baguss', 'byu', 'sebelas', 'belas', 'telkomsel', 'lancarr', 'paketannya', 'mencari', 'lancar', 'mnrtku', 'mending', 'byu']</t>
  </si>
  <si>
    <t>['suka', 'promo', 'kuota', 'nder', 'smsnyaa', 'minus', 'ya', 'pribadi', 'jelek', 'sinyal', 'rumah', 'kuliah', 'jakarta', 'baguss', 'byu', 'sebelas', 'belas', 'telkomsel', 'lancarr', 'paket', 'cari', 'lancar', 'mnrtku', 'mending', 'byu']</t>
  </si>
  <si>
    <t>sinyal koyo jembut he id kon anak telkomsel opo anak lonte</t>
  </si>
  <si>
    <t>sinyal mu kok koyo jembut he @byu_id kon anak e telkomsel opo anak e lonte?</t>
  </si>
  <si>
    <t>sinyal mu kok koyo jembut he id kon anak  telkomsel opo anak  lonte</t>
  </si>
  <si>
    <t>['sinyal', 'mu', 'kok', 'koyo', 'jembut', 'he', 'id', 'kon', 'anak', 'telkomsel', 'opo', 'anak', 'lonte']</t>
  </si>
  <si>
    <t>['sinyal', 'kamu', 'kok', 'koyo', 'jembut', 'he', 'id', 'kon', 'anak', 'telkomsel', 'opo', 'anak', 'lonte']</t>
  </si>
  <si>
    <t>['sinyal', 'koyo', 'jembut', 'he', 'id', 'kon', 'anak', 'telkomsel', 'opo', 'anak', 'lonte']</t>
  </si>
  <si>
    <t>gak pakai kuota khusus streaming id amp aja sedot kuota utama kuota bulan habis streaming tanding epl amsyong</t>
  </si>
  <si>
    <t>gak lagi-lagi pake kuota khusus streaming dari @byu_id &amp;amp  @telkomsel. sama aja yang kesedot kuota utama. kuota buat sebulan habis buat streaming 2 pertandingan epl @vidio doang. amsyong.</t>
  </si>
  <si>
    <t>gak lagilagi pake kuota khusus streaming dari id amp sama aja yang kesedot kuota utama kuota buat sebulan habis buat streaming pertandingan epl doang amsyong</t>
  </si>
  <si>
    <t>['gak', 'lagilagi', 'pake', 'kuota', 'khusus', 'streaming', 'dari', 'id', 'amp', 'sama', 'aja', 'yang', 'kesedot', 'kuota', 'utama', 'kuota', 'buat', 'sebulan', 'habis', 'buat', 'streaming', 'pertandingan', 'epl', 'doang', 'amsyong']</t>
  </si>
  <si>
    <t>['gak', 'lagi', 'pakai', 'kuota', 'khusus', 'streaming', 'dari', 'id', 'amp', 'sama', 'aja', 'yang', 'kesedot', 'kuota', 'utama', 'kuota', 'buat', 'sebulan', 'habis', 'buat', 'streaming', 'pertandingan', 'epl', 'hanya', 'amsyong']</t>
  </si>
  <si>
    <t>['gak', 'pakai', 'kuota', 'khusus', 'streaming', 'id', 'amp', 'aja', 'kesedot', 'kuota', 'utama', 'kuota', 'sebulan', 'habis', 'streaming', 'pertandingan', 'epl', 'amsyong']</t>
  </si>
  <si>
    <t>['gak', 'pakai', 'kuota', 'khusus', 'streaming', 'id', 'amp', 'aja', 'sedot', 'kuota', 'utama', 'kuota', 'bulan', 'habis', 'streaming', 'tanding', 'epl', 'amsyong']</t>
  </si>
  <si>
    <t>id but know who you are kwaaang kwaaaang</t>
  </si>
  <si>
    <t>@hptografi @jeromepolin @telkomsel @byu_id @myxl but i know who you are kwaaang kwaaaang 😂😂</t>
  </si>
  <si>
    <t>id but  know who you are kwaaang kwaaaang</t>
  </si>
  <si>
    <t>['id', 'but', 'know', 'who', 'you', 'are', 'kwaaang', 'kwaaaang']</t>
  </si>
  <si>
    <t>direct message facebook byu indonesia live cakap aplikasi byu terinstall hp kakak terimakasih micha</t>
  </si>
  <si>
    <t>@mufasa9512 4. direct message facebook: byu indonesia, 5. live chat: di dalam aplikasi by.u yang terinstall di hp kakak. makasih :) -micha(2/2)</t>
  </si>
  <si>
    <t>direct message facebook byu indonesia live chat di dalam aplikasi byu yang terinstall di hp kakak makasih micha</t>
  </si>
  <si>
    <t>['direct', 'message', 'facebook', 'byu', 'indonesia', 'live', 'chat', 'di', 'dalam', 'aplikasi', 'byu', 'yang', 'terinstall', 'di', 'hp', 'kakak', 'makasih', 'micha']</t>
  </si>
  <si>
    <t>['direct', 'message', 'facebook', 'byu', 'indonesia', 'live', 'percakapan', 'di', 'dalam', 'aplikasi', 'byu', 'yang', 'terinstall', 'di', 'hp', 'kakak', 'terimakasih', 'micha']</t>
  </si>
  <si>
    <t>['direct', 'message', 'facebook', 'byu', 'indonesia', 'live', 'percakapan', 'aplikasi', 'byu', 'terinstall', 'hp', 'kakak', 'terimakasih', 'micha']</t>
  </si>
  <si>
    <t>['direct', 'message', 'facebook', 'byu', 'indonesia', 'live', 'cakap', 'aplikasi', 'byu', 'terinstall', 'hp', 'kakak', 'terimakasih', 'micha']</t>
  </si>
  <si>
    <t>id ganggu ya kakak aellenn kendalaseputar produk aplikasi byu bantu tangan resmi channel byu help center website direct message instagram id direct message twitter id</t>
  </si>
  <si>
    <t>@mufasa9512 @byu_id keganggu ya kak aellenn, kendalaseputar produk dan aplikasi by.u, bisa dibantu penanganan resmi melalui channel by.u help center melalui: 1. website: https://t.co/uvggjrwob5, 2. direct message instagram: @byu.id, 3. direct message twitter: @byu_id, (1/2)</t>
  </si>
  <si>
    <t>id keganggu ya kak aellenn kendalaseputar produk dan aplikasi byu bisa dibantu penanganan resmi melalui channel byu help center melalui website direct message instagram id direct message twitter id</t>
  </si>
  <si>
    <t>['id', 'keganggu', 'ya', 'kak', 'aellenn', 'kendalaseputar', 'produk', 'dan', 'aplikasi', 'byu', 'bisa', 'dibantu', 'penanganan', 'resmi', 'melalui', 'channel', 'byu', 'help', 'center', 'melalui', 'website', 'direct', 'message', 'instagram', 'id', 'direct', 'message', 'twitter', 'id']</t>
  </si>
  <si>
    <t>['id', 'keganggu', 'ya', 'kakak', 'aellenn', 'kendalaseputar', 'produk', 'dan', 'aplikasi', 'byu', 'bisa', 'dibantu', 'penanganan', 'resmi', 'melalui', 'channel', 'byu', 'help', 'center', 'melalui', 'website', 'direct', 'message', 'instagram', 'id', 'direct', 'message', 'twitter', 'id']</t>
  </si>
  <si>
    <t>['id', 'keganggu', 'ya', 'kakak', 'aellenn', 'kendalaseputar', 'produk', 'aplikasi', 'byu', 'dibantu', 'penanganan', 'resmi', 'channel', 'byu', 'help', 'center', 'website', 'direct', 'message', 'instagram', 'id', 'direct', 'message', 'twitter', 'id']</t>
  </si>
  <si>
    <t>['id', 'ganggu', 'ya', 'kakak', 'aellenn', 'kendalaseputar', 'produk', 'aplikasi', 'byu', 'bantu', 'tangan', 'resmi', 'channel', 'byu', 'help', 'center', 'website', 'direct', 'message', 'instagram', 'id', 'direct', 'message', 'twitter', 'id']</t>
  </si>
  <si>
    <t>mohon id</t>
  </si>
  <si>
    <t>plis dong ini kenapaa @telkomsel @byu_id https://t.co/cwkficnbps</t>
  </si>
  <si>
    <t>plis dong ini kenapaa id</t>
  </si>
  <si>
    <t>['plis', 'dong', 'ini', 'kenapaa', 'id']</t>
  </si>
  <si>
    <t>['mohon', 'dong', 'ini', 'kenapa', 'id']</t>
  </si>
  <si>
    <t>['mohon', 'id']</t>
  </si>
  <si>
    <t>id wadidaw minmin nih versi anonim</t>
  </si>
  <si>
    <t>@fitsalma @jeromepolin @telkomsel @byu_id @myxl wadidaw... minmin juga ada nih versi anonim 🤣😂 https://t.co/gfj2pcpb4i</t>
  </si>
  <si>
    <t>id wadidaw minmin juga ada nih versi anonim</t>
  </si>
  <si>
    <t>['id', 'wadidaw', 'minmin', 'juga', 'ada', 'nih', 'versi', 'anonim']</t>
  </si>
  <si>
    <t>['id', 'wadidaw', 'minmin', 'nih', 'versi', 'anonim']</t>
  </si>
  <si>
    <t>halo min ya paket disney byu id</t>
  </si>
  <si>
    <t>halo min ini kenapa ya kok paketan disney+ di byu ga bisa gini? pdhl bulan sebelumnya bisa @telkomsel @byu_id https://t.co/3fpoujxgjm</t>
  </si>
  <si>
    <t>halo min ini kenapa ya kok paketan disney di byu ga bisa gini pdhl bulan sebelumnya bisa id</t>
  </si>
  <si>
    <t>['halo', 'min', 'ini', 'kenapa', 'ya', 'kok', 'paketan', 'disney', 'di', 'byu', 'ga', 'bisa', 'gini', 'pdhl', 'bulan', 'sebelumnya', 'bisa', 'id']</t>
  </si>
  <si>
    <t>['halo', 'min', 'ini', 'kenapa', 'ya', 'kok', 'paketan', 'disney', 'di', 'byu', 'tidak', 'bisa', 'begini', 'padahal', 'bulan', 'sebelumnya', 'bisa', 'id']</t>
  </si>
  <si>
    <t>['halo', 'min', 'ya', 'paketan', 'disney', 'byu', 'id']</t>
  </si>
  <si>
    <t>['halo', 'min', 'ya', 'paket', 'disney', 'byu', 'id']</t>
  </si>
  <si>
    <t>pakai byu coba telkomsel tuh</t>
  </si>
  <si>
    <t>@dennyours pake byu coba, kan sama2 telkomsel tuh</t>
  </si>
  <si>
    <t>pake byu coba kan sama telkomsel tuh</t>
  </si>
  <si>
    <t>['pake', 'byu', 'coba', 'kan', 'sama', 'telkomsel', 'tuh']</t>
  </si>
  <si>
    <t>['pakai', 'byu', 'coba', 'kan', 'sama', 'telkomsel', 'tuh']</t>
  </si>
  <si>
    <t>['pakai', 'byu', 'coba', 'telkomsel', 'tuh']</t>
  </si>
  <si>
    <t>id bentar deh mamer</t>
  </si>
  <si>
    <t>@hptografi @jeromepolin @telkomsel @byu_id @myxl eh eh bentar deh aku juga mo mamer dong 😂 https://t.co/joiyq7iafx</t>
  </si>
  <si>
    <t>id eh eh bentar deh aku juga mo mamer dong</t>
  </si>
  <si>
    <t>['id', 'eh', 'eh', 'bentar', 'deh', 'aku', 'juga', 'mo', 'mamer', 'dong']</t>
  </si>
  <si>
    <t>['id', 'malah', 'malah', 'bentar', 'deh', 'aku', 'juga', 'mau', 'mamer', 'dong']</t>
  </si>
  <si>
    <t>['id', 'bentar', 'deh', 'mamer']</t>
  </si>
  <si>
    <t>kapok gak isi paket tri mending telkomsel id</t>
  </si>
  <si>
    <t>@3careindonesia kapok gak bakal gw isi paket tri mending telkomsel @byu_id</t>
  </si>
  <si>
    <t>kapok gak bakal gw isi paket tri mending telkomsel id</t>
  </si>
  <si>
    <t>['kapok', 'gak', 'bakal', 'gw', 'isi', 'paket', 'tri', 'mending', 'telkomsel', 'id']</t>
  </si>
  <si>
    <t>['kapok', 'gak', 'bakal', 'aku', 'isi', 'paket', 'tri', 'mending', 'telkomsel', 'id']</t>
  </si>
  <si>
    <t>['kapok', 'gak', 'isi', 'paket', 'tri', 'mending', 'telkomsel', 'id']</t>
  </si>
  <si>
    <t>id pakai xl mah bapuk</t>
  </si>
  <si>
    <t>@hptografi @jeromepolin @telkomsel @byu_id @myxl jangan pake xl dia mah bapuk 🤭</t>
  </si>
  <si>
    <t>id jangan pake xl dia mah bapuk</t>
  </si>
  <si>
    <t>['id', 'jangan', 'pake', 'xl', 'dia', 'mah', 'bapuk']</t>
  </si>
  <si>
    <t>['id', 'jangan', 'pakai', 'xl', 'dia', 'mah', 'bapuk']</t>
  </si>
  <si>
    <t>['id', 'pakai', 'xl', 'mah', 'bapuk']</t>
  </si>
  <si>
    <t>iya nih mbak minmin pakai id prioritas</t>
  </si>
  <si>
    <t>@fitsalma @jeromepolin iya nih mba, minmin pake @telkomsel dan @byu_id soalnya 😂 jadi bukan @myxl prioritas 🤣</t>
  </si>
  <si>
    <t>iya nih mba minmin pake dan id soalnya jadi bukan prioritas</t>
  </si>
  <si>
    <t>['iya', 'nih', 'mba', 'minmin', 'pake', 'dan', 'id', 'soalnya', 'jadi', 'bukan', 'prioritas']</t>
  </si>
  <si>
    <t>['iya', 'nih', 'mbak', 'minmin', 'pakai', 'dan', 'id', 'soalnya', 'jadi', 'bukan', 'prioritas']</t>
  </si>
  <si>
    <t>['iya', 'nih', 'mbak', 'minmin', 'pakai', 'id', 'prioritas']</t>
  </si>
  <si>
    <t>sinyal byu pakai sinyal telkomsel harga worth it ya aktif pusing beli pulsa</t>
  </si>
  <si>
    <t>@jougiou pdhal sinyal byu pke sinyal telkomsel wkwk. tp soal harga emng worth it ya, ga ada masa aktif ga pusing beli pulsa</t>
  </si>
  <si>
    <t>pdhal sinyal byu pke sinyal telkomsel wkwk tp soal harga emng worth it ya ga ada masa aktif ga pusing beli pulsa</t>
  </si>
  <si>
    <t>['pdhal', 'sinyal', 'byu', 'pke', 'sinyal', 'telkomsel', 'wkwk', 'tp', 'soal', 'harga', 'emng', 'worth', 'it', 'ya', 'ga', 'ada', 'masa', 'aktif', 'ga', 'pusing', 'beli', 'pulsa']</t>
  </si>
  <si>
    <t>['padahal', 'sinyal', 'byu', 'pakai', 'sinyal', 'telkomsel', 'wkwk', 'tapi', 'soal', 'harga', 'memang', 'worth', 'it', 'ya', 'tidak', 'ada', 'masa', 'aktif', 'tidak', 'pusing', 'beli', 'pulsa']</t>
  </si>
  <si>
    <t>['sinyal', 'byu', 'pakai', 'sinyal', 'telkomsel', 'harga', 'worth', 'it', 'ya', 'aktif', 'pusing', 'beli', 'pulsa']</t>
  </si>
  <si>
    <t>pakai byu paket bulan gb rebu gratis langgan disney bebas akses tiktok zona nyaman jaring lokasi stabil</t>
  </si>
  <si>
    <t>@kurniawanisme @mikiarlan @telkomsel pake byu paket bulanan yg 75gb 150rebuan dah dpt gratis langganan disney sm bebas akses tiktok tiap hari udah paling zona nyaman, jaringan di lokasi w paling stabil jg</t>
  </si>
  <si>
    <t>pake byu paket bulanan yg gb rebuan dah dpt gratis langganan disney sm bebas akses tiktok tiap hari udah paling zona nyaman jaringan di lokasi  paling stabil jg</t>
  </si>
  <si>
    <t>['pake', 'byu', 'paket', 'bulanan', 'yg', 'gb', 'rebuan', 'dah', 'dpt', 'gratis', 'langganan', 'disney', 'sm', 'bebas', 'akses', 'tiktok', 'tiap', 'hari', 'udah', 'paling', 'zona', 'nyaman', 'jaringan', 'di', 'lokasi', 'paling', 'stabil', 'jg']</t>
  </si>
  <si>
    <t>['pakai', 'byu', 'paket', 'bulanan', 'yg', 'gb', 'rebuan', 'sudah', 'dapat', 'gratis', 'langganan', 'disney', 'sama', 'bebas', 'akses', 'tiktok', 'tiap', 'hari', 'sudah', 'paling', 'zona', 'nyaman', 'jaringan', 'di', 'lokasi', 'paling', 'stabil', 'juga']</t>
  </si>
  <si>
    <t>['pakai', 'byu', 'paket', 'bulanan', 'gb', 'rebuan', 'gratis', 'langganan', 'disney', 'bebas', 'akses', 'tiktok', 'zona', 'nyaman', 'jaringan', 'lokasi', 'stabil']</t>
  </si>
  <si>
    <t>['pakai', 'byu', 'paket', 'bulan', 'gb', 'rebu', 'gratis', 'langgan', 'disney', 'bebas', 'akses', 'tiktok', 'zona', 'nyaman', 'jaring', 'lokasi', 'stabil']</t>
  </si>
  <si>
    <t>id nih janji ya hilang sinyal barengbareng parah malam parah jalan raya dapetin sinyal</t>
  </si>
  <si>
    <t>@telkomsel sama @byu_id nih janjian ya hilang sinyal bareng-bareng??? biasanya udah parah, malam ini makin parah lagi, sampe harus keluar ke jalan raya buat dapetin sinyal. 😤</t>
  </si>
  <si>
    <t>sama id nih janjian ya hilang sinyal barengbareng biasanya udah parah malam ini makin parah lagi sampe harus keluar ke jalan raya buat dapetin sinyal</t>
  </si>
  <si>
    <t>['sama', 'id', 'nih', 'janjian', 'ya', 'hilang', 'sinyal', 'barengbareng', 'biasanya', 'udah', 'parah', 'malam', 'ini', 'makin', 'parah', 'lagi', 'sampe', 'harus', 'keluar', 'ke', 'jalan', 'raya', 'buat', 'dapetin', 'sinyal']</t>
  </si>
  <si>
    <t>['sama', 'id', 'nih', 'janjian', 'ya', 'hilang', 'sinyal', 'barengbareng', 'biasanya', 'sudah', 'parah', 'malam', 'ini', 'makin', 'parah', 'lagi', 'sampai', 'harus', 'keluar', 'ke', 'jalan', 'raya', 'buat', 'dapetin', 'sinyal']</t>
  </si>
  <si>
    <t>['id', 'nih', 'janjian', 'ya', 'hilang', 'sinyal', 'barengbareng', 'parah', 'malam', 'parah', 'jalan', 'raya', 'dapetin', 'sinyal']</t>
  </si>
  <si>
    <t>['id', 'nih', 'janji', 'ya', 'hilang', 'sinyal', 'barengbareng', 'parah', 'malam', 'parah', 'jalan', 'raya', 'dapetin', 'sinyal']</t>
  </si>
  <si>
    <t>ganti pakai byu wkwkwk rumah bagus pakai byu jaring telkomsel enak bawa kmna</t>
  </si>
  <si>
    <t>@yaelahdora ganti lg pake byu wkwkwk, gw juga dirumah yg bagus pke byu, 1 jaringan soalnya sm telkomsel enak bisa dibawa kmna mna//</t>
  </si>
  <si>
    <t>ganti lg pake byu wkwkwk gw juga dirumah yg bagus pke byu jaringan soalnya sm telkomsel enak bisa dibawa kmna mna</t>
  </si>
  <si>
    <t>['ganti', 'lg', 'pake', 'byu', 'wkwkwk', 'gw', 'juga', 'dirumah', 'yg', 'bagus', 'pke', 'byu', 'jaringan', 'soalnya', 'sm', 'telkomsel', 'enak', 'bisa', 'dibawa', 'kmna', 'mna']</t>
  </si>
  <si>
    <t>['ganti', 'lagi', 'pakai', 'byu', 'wkwkwk', 'aku', 'juga', 'dirumah', 'yg', 'bagus', 'pakai', 'byu', 'jaringan', 'soalnya', 'sama', 'telkomsel', 'enak', 'bisa', 'dibawa', 'kmna', 'mana']</t>
  </si>
  <si>
    <t>['ganti', 'pakai', 'byu', 'wkwkwk', 'dirumah', 'bagus', 'pakai', 'byu', 'jaringan', 'telkomsel', 'enak', 'dibawa', 'kmna']</t>
  </si>
  <si>
    <t>['ganti', 'pakai', 'byu', 'wkwkwk', 'rumah', 'bagus', 'pakai', 'byu', 'jaring', 'telkomsel', 'enak', 'bawa', 'kmna']</t>
  </si>
  <si>
    <t>byu mana sinyal telkomsel bagus byu bagus jaring bawa jalan bagus sihh nih sinyal ajak hahaha</t>
  </si>
  <si>
    <t>@yndadhtr byu dimana sinyal telkomsel bagus, pasti byu bagus juga soalnya 1 jaringan.. dibawa jalan2 juga bagus sihh nih sinyal bisa diajak2 hahaha</t>
  </si>
  <si>
    <t>byu dimana sinyal telkomsel bagus pasti byu bagus juga soalnya jaringan dibawa jalan juga bagus sihh nih sinyal bisa diajak hahaha</t>
  </si>
  <si>
    <t>['byu', 'dimana', 'sinyal', 'telkomsel', 'bagus', 'pasti', 'byu', 'bagus', 'juga', 'soalnya', 'jaringan', 'dibawa', 'jalan', 'juga', 'bagus', 'sihh', 'nih', 'sinyal', 'bisa', 'diajak', 'hahaha']</t>
  </si>
  <si>
    <t>['byu', 'dimana', 'sinyal', 'telkomsel', 'bagus', 'byu', 'bagus', 'jaringan', 'dibawa', 'jalan', 'bagus', 'sihh', 'nih', 'sinyal', 'diajak', 'hahaha']</t>
  </si>
  <si>
    <t>['byu', 'mana', 'sinyal', 'telkomsel', 'bagus', 'byu', 'bagus', 'jaring', 'bawa', 'jalan', 'bagus', 'sihh', 'nih', 'sinyal', 'ajak', 'hahaha']</t>
  </si>
  <si>
    <t>ya migrasi byu telkomsel prabayar</t>
  </si>
  <si>
    <t>@telkomsel bisa ga ya, migrasi dari byu ke telkomsel prabayar?</t>
  </si>
  <si>
    <t>bisa ga ya migrasi dari byu ke telkomsel prabayar</t>
  </si>
  <si>
    <t>['bisa', 'ga', 'ya', 'migrasi', 'dari', 'byu', 'ke', 'telkomsel', 'prabayar']</t>
  </si>
  <si>
    <t>['bisa', 'tidak', 'ya', 'migrasi', 'dari', 'byu', 'ke', 'telkomsel', 'prabayar']</t>
  </si>
  <si>
    <t>['ya', 'migrasi', 'byu', 'telkomsel', 'prabayar']</t>
  </si>
  <si>
    <t>sabar akibat id sinyal</t>
  </si>
  <si>
    <t>hari ini banyak bersabar akibat @simpati @byu_id @telkomsel yang sinyalnya kayak 💩💩💩</t>
  </si>
  <si>
    <t>hari ini banyak bersabar akibat id yang sinyalnya kayak</t>
  </si>
  <si>
    <t>['hari', 'ini', 'banyak', 'bersabar', 'akibat', 'id', 'yang', 'sinyalnya', 'kayak']</t>
  </si>
  <si>
    <t>['hari', 'ini', 'banyak', 'bersabar', 'akibat', 'id', 'yang', 'sinyalnya', 'seperti']</t>
  </si>
  <si>
    <t>['bersabar', 'akibat', 'id', 'sinyalnya']</t>
  </si>
  <si>
    <t>['sabar', 'akibat', 'id', 'sinyal']</t>
  </si>
  <si>
    <t>byu telkomsel versi downgrade banget</t>
  </si>
  <si>
    <t>byu = telkomsel versi downgrade... banget.</t>
  </si>
  <si>
    <t>['byu', 'telkomsel', 'versi', 'downgrade', 'banget']</t>
  </si>
  <si>
    <t>setting internet telkomsel  set hotspot iphone telkomsel  apn axis 4g full speed 2021  smartfren apn  apn byu tercepat  setting apn xl iphone  setting internet xl  setting apn xl 4g  speed up internet with apn https://t.co/uilpl2ankc</t>
  </si>
  <si>
    <t>id id telkomsel daerah</t>
  </si>
  <si>
    <t>@byu_id apakah @byu_id  bisa 5g kalau telkomsel di daerah itu sudah 5g?</t>
  </si>
  <si>
    <t xml:space="preserve">id apakah id bisa  kalau telkomsel di daerah itu sudah </t>
  </si>
  <si>
    <t>['id', 'apakah', 'id', 'bisa', 'kalau', 'telkomsel', 'di', 'daerah', 'itu', 'sudah']</t>
  </si>
  <si>
    <t>['id', 'id', 'telkomsel', 'daerah']</t>
  </si>
  <si>
    <t>id jaring ane disko telkomsel oke</t>
  </si>
  <si>
    <t>@byu_id jaringan ane disko, padahal telkomsel oke🥲</t>
  </si>
  <si>
    <t>id jaringan ane disko padahal telkomsel oke</t>
  </si>
  <si>
    <t>['id', 'jaringan', 'ane', 'disko', 'padahal', 'telkomsel', 'oke']</t>
  </si>
  <si>
    <t>['id', 'jaringan', 'ane', 'disko', 'telkomsel', 'oke']</t>
  </si>
  <si>
    <t>['id', 'jaring', 'ane', 'disko', 'telkomsel', 'oke']</t>
  </si>
  <si>
    <t>convert pulsa vincell :  update rate 9 februari: - telkomsel = 0.82-0.85 - three           = 0.86-0.88 - indosat       = 0.86-0.88 - byu                = 0.78-0.80 - xl / axis      = 0.75-0.77 - smartfren = 0.80-0.82  cp : @jualanvincell wa : 085269851202 #zonauang #zonabu</t>
  </si>
  <si>
    <t>id ngakuin telkomselnya siapaa help</t>
  </si>
  <si>
    <t>@byu_id ngakuin @telkomsel. yg telkomselnya nggak. ini yg bener siapaa help😭😭 https://t.co/3n784v2lli</t>
  </si>
  <si>
    <t>id ngakuin yg telkomselnya nggak ini yg bener siapaa help</t>
  </si>
  <si>
    <t>['id', 'ngakuin', 'yg', 'telkomselnya', 'nggak', 'ini', 'yg', 'bener', 'siapaa', 'help']</t>
  </si>
  <si>
    <t>['id', 'ngakuin', 'yg', 'telkomselnya', 'tidak', 'ini', 'yg', 'benar', 'siapaa', 'help']</t>
  </si>
  <si>
    <t>['id', 'ngakuin', 'telkomselnya', 'siapaa', 'help']</t>
  </si>
  <si>
    <t>id lot ganti apn nya pakai byu kakak airplane sebentarr coba aman pakai apn</t>
  </si>
  <si>
    <t>@topaknasionalis @byu_id @telkomsel lemot, ganti apn nya pake 'byu' bang trs airplane sebentarr.. cobain, di gw aman pake apn itu</t>
  </si>
  <si>
    <t>id lemot ganti apn nya pake byu bang trs airplane sebentarr cobain di gw aman pake apn itu</t>
  </si>
  <si>
    <t>['id', 'lemot', 'ganti', 'apn', 'nya', 'pake', 'byu', 'bang', 'trs', 'airplane', 'sebentarr', 'cobain', 'di', 'gw', 'aman', 'pake', 'apn', 'itu']</t>
  </si>
  <si>
    <t>['id', 'lemot', 'ganti', 'apn', 'nya', 'pakai', 'byu', 'kakak', 'terus', 'airplane', 'sebentarr', 'coba', 'di', 'aku', 'aman', 'pakai', 'apn', 'itu']</t>
  </si>
  <si>
    <t>['id', 'lemot', 'ganti', 'apn', 'nya', 'pakai', 'byu', 'kakak', 'airplane', 'sebentarr', 'coba', 'aman', 'pakai', 'apn']</t>
  </si>
  <si>
    <t>['id', 'lot', 'ganti', 'apn', 'nya', 'pakai', 'byu', 'kakak', 'airplane', 'sebentarr', 'coba', 'aman', 'pakai', 'apn']</t>
  </si>
  <si>
    <t>kena fup ya kakak tinggal nonaktifin paket cs byu pesan langsung aje suka dibales gercep</t>
  </si>
  <si>
    <t>@sigitputra_ @telkomsel udh kena fup ya bang? tinggal nonaktifin paketnya ke cs byu, dm lgsg aje gw jg suka dibales gercep kok</t>
  </si>
  <si>
    <t>udh kena fup ya bang tinggal nonaktifin paketnya ke cs byu dm lgsg aje gw jg suka dibales gercep kok</t>
  </si>
  <si>
    <t>['udh', 'kena', 'fup', 'ya', 'bang', 'tinggal', 'nonaktifin', 'paketnya', 'ke', 'cs', 'byu', 'dm', 'lgsg', 'aje', 'gw', 'jg', 'suka', 'dibales', 'gercep', 'kok']</t>
  </si>
  <si>
    <t>['sudah', 'kena', 'fup', 'ya', 'kakak', 'tinggal', 'nonaktifin', 'paketnya', 'ke', 'cs', 'byu', 'pesan', 'langsung', 'aje', 'aku', 'juga', 'suka', 'dibales', 'gercep', 'kok']</t>
  </si>
  <si>
    <t>['kena', 'fup', 'ya', 'kakak', 'tinggal', 'nonaktifin', 'paketnya', 'cs', 'byu', 'pesan', 'langsung', 'aje', 'suka', 'dibales', 'gercep']</t>
  </si>
  <si>
    <t>['kena', 'fup', 'ya', 'kakak', 'tinggal', 'nonaktifin', 'paket', 'cs', 'byu', 'pesan', 'langsung', 'aje', 'suka', 'dibales', 'gercep']</t>
  </si>
  <si>
    <t>byu telkomsel jugaa</t>
  </si>
  <si>
    <t>@plumpybabby byu dari telkomsel jugaa kan🥲</t>
  </si>
  <si>
    <t>byu dari telkomsel jugaa kan</t>
  </si>
  <si>
    <t>['byu', 'dari', 'telkomsel', 'jugaa', 'kan']</t>
  </si>
  <si>
    <t>['byu', 'telkomsel', 'jugaa']</t>
  </si>
  <si>
    <t>id hi kakak hitung tenang kendala kakak bantu id beny</t>
  </si>
  <si>
    <t>@topaknasionalis @byu_id hi kak :) berhitung itu mulai dari satu, tenang, kendala kakak akan dibantu @byu_id :) -beny</t>
  </si>
  <si>
    <t>id hi kak berhitung itu mulai dari satu tenang kendala kakak akan dibantu id beny</t>
  </si>
  <si>
    <t>['id', 'hi', 'kak', 'berhitung', 'itu', 'mulai', 'dari', 'satu', 'tenang', 'kendala', 'kakak', 'akan', 'dibantu', 'id', 'beny']</t>
  </si>
  <si>
    <t>['id', 'hi', 'kakak', 'berhitung', 'itu', 'mulai', 'dari', 'satu', 'tenang', 'kendala', 'kakak', 'akan', 'dibantu', 'id', 'beny']</t>
  </si>
  <si>
    <t>['id', 'hi', 'kakak', 'berhitung', 'tenang', 'kendala', 'kakak', 'dibantu', 'id', 'beny']</t>
  </si>
  <si>
    <t>['id', 'hi', 'kakak', 'hitung', 'tenang', 'kendala', 'kakak', 'bantu', 'id', 'beny']</t>
  </si>
  <si>
    <t>hallo id sinyal lelet jaring lambai jaring</t>
  </si>
  <si>
    <t>hallo @byu_id kenapa sinyal mu sekarang lelet sekali. katanya di jaringan @telkomsel tapi ko melambai jaringannya.</t>
  </si>
  <si>
    <t>hallo id kenapa sinyal mu sekarang lelet sekali katanya di jaringan tapi ko melambai jaringannya</t>
  </si>
  <si>
    <t>['hallo', 'id', 'kenapa', 'sinyal', 'mu', 'sekarang', 'lelet', 'sekali', 'katanya', 'di', 'jaringan', 'tapi', 'ko', 'melambai', 'jaringannya']</t>
  </si>
  <si>
    <t>['hallo', 'id', 'kenapa', 'sinyal', 'kamu', 'sekarang', 'lelet', 'sekali', 'katanya', 'di', 'jaringan', 'tapi', 'kok', 'melambai', 'jaringannya']</t>
  </si>
  <si>
    <t>['hallo', 'id', 'sinyal', 'lelet', 'jaringan', 'melambai', 'jaringannya']</t>
  </si>
  <si>
    <t>['hallo', 'id', 'sinyal', 'lelet', 'jaring', 'lambai', 'jaring']</t>
  </si>
  <si>
    <t>perihal informasi putar produk aplikasi byu kakak seno tangan resmi channel byu help center direct message twitter id ya kakak jovan</t>
  </si>
  <si>
    <t>@sigitputra_ perihal informasi seputar produk dan aplikasi by.u, kak seno bisa mendapatkan penanganan resmi melalui channel by.u help center melalui direct message twitter: @byu_id ya kak :) -jovan</t>
  </si>
  <si>
    <t>perihal informasi seputar produk dan aplikasi byu kak seno bisa mendapatkan penanganan resmi melalui channel byu help center melalui direct message twitter id ya kak jovan</t>
  </si>
  <si>
    <t>['perihal', 'informasi', 'seputar', 'produk', 'dan', 'aplikasi', 'byu', 'kak', 'seno', 'bisa', 'mendapatkan', 'penanganan', 'resmi', 'melalui', 'channel', 'byu', 'help', 'center', 'melalui', 'direct', 'message', 'twitter', 'id', 'ya', 'kak', 'jovan']</t>
  </si>
  <si>
    <t>['perihal', 'informasi', 'seputar', 'produk', 'dan', 'aplikasi', 'byu', 'kakak', 'seno', 'bisa', 'mendapatkan', 'penanganan', 'resmi', 'melalui', 'channel', 'byu', 'help', 'center', 'melalui', 'direct', 'message', 'twitter', 'id', 'ya', 'kakak', 'jovan']</t>
  </si>
  <si>
    <t>['perihal', 'informasi', 'seputar', 'produk', 'aplikasi', 'byu', 'kakak', 'seno', 'penanganan', 'resmi', 'channel', 'byu', 'help', 'center', 'direct', 'message', 'twitter', 'id', 'ya', 'kakak', 'jovan']</t>
  </si>
  <si>
    <t>['perihal', 'informasi', 'putar', 'produk', 'aplikasi', 'byu', 'kakak', 'seno', 'tangan', 'resmi', 'channel', 'byu', 'help', 'center', 'direct', 'message', 'twitter', 'id', 'ya', 'kakak', 'jovan']</t>
  </si>
  <si>
    <t>roaming affiliate aja kaya tri pakai jaring indosat axis liveon xl byu telkomsel</t>
  </si>
  <si>
    <t>@tanyakanrl itu roaming, biasanya yg affiliate aja. kaya tri pake jaringan indosat. axis, liveon, sm xl. byu sm telkomsel.</t>
  </si>
  <si>
    <t>itu roaming biasanya yg affiliate aja kaya tri pake jaringan indosat axis liveon sm xl byu sm telkomsel</t>
  </si>
  <si>
    <t>['itu', 'roaming', 'biasanya', 'yg', 'affiliate', 'aja', 'kaya', 'tri', 'pake', 'jaringan', 'indosat', 'axis', 'liveon', 'sm', 'xl', 'byu', 'sm', 'telkomsel']</t>
  </si>
  <si>
    <t>['itu', 'roaming', 'biasanya', 'yg', 'affiliate', 'aja', 'kaya', 'tri', 'pakai', 'jaringan', 'indosat', 'axis', 'liveon', 'sama', 'xl', 'byu', 'sama', 'telkomsel']</t>
  </si>
  <si>
    <t>['roaming', 'affiliate', 'aja', 'kaya', 'tri', 'pakai', 'jaringan', 'indosat', 'axis', 'liveon', 'xl', 'byu', 'telkomsel']</t>
  </si>
  <si>
    <t>['roaming', 'affiliate', 'aja', 'kaya', 'tri', 'pakai', 'jaring', 'indosat', 'axis', 'liveon', 'xl', 'byu', 'telkomsel']</t>
  </si>
  <si>
    <t>id kalo telkomsel tinggal login pakai nomernya</t>
  </si>
  <si>
    <t>@ajatashattu @byu_id kalo telkomsel, tinggal login pake nomernya.</t>
  </si>
  <si>
    <t>id kalo telkomsel tinggal login pake nomernya</t>
  </si>
  <si>
    <t>['id', 'kalo', 'telkomsel', 'tinggal', 'login', 'pake', 'nomernya']</t>
  </si>
  <si>
    <t>['id', 'kalo', 'telkomsel', 'tinggal', 'login', 'pakai', 'nomernya']</t>
  </si>
  <si>
    <t>wtt from pulsa byu to pulsa telkomsel tsel wts</t>
  </si>
  <si>
    <t>wtt   from pulsa byu 50k to pulsa telkomsel 50k  tsel wts</t>
  </si>
  <si>
    <t>wtt from pulsa byu  to pulsa telkomsel  tsel wts</t>
  </si>
  <si>
    <t>['wtt', 'from', 'pulsa', 'byu', 'to', 'pulsa', 'telkomsel', 'tsel', 'wts']</t>
  </si>
  <si>
    <t>pakai byu bawa tangsel bagus kokk refresh jaring aja otomatisin</t>
  </si>
  <si>
    <t>@biasahumaaannn @telkomsel tp gw pake byu dibawa ke tangsel bagus kokk, sering refresh jaringan aja, ke 2g trs ke otomatisin lg..</t>
  </si>
  <si>
    <t>tp gw pake byu dibawa ke tangsel bagus kokk sering refresh jaringan aja ke  trs ke otomatisin lg</t>
  </si>
  <si>
    <t>['tp', 'gw', 'pake', 'byu', 'dibawa', 'ke', 'tangsel', 'bagus', 'kokk', 'sering', 'refresh', 'jaringan', 'aja', 'ke', 'trs', 'ke', 'otomatisin', 'lg']</t>
  </si>
  <si>
    <t>['tapi', 'aku', 'pakai', 'byu', 'dibawa', 'ke', 'tangsel', 'bagus', 'kokk', 'sering', 'refresh', 'jaringan', 'aja', 'ke', 'terus', 'ke', 'otomatisin', 'lagi']</t>
  </si>
  <si>
    <t>['pakai', 'byu', 'dibawa', 'tangsel', 'bagus', 'kokk', 'refresh', 'jaringan', 'aja', 'otomatisin']</t>
  </si>
  <si>
    <t>['pakai', 'byu', 'bawa', 'tangsel', 'bagus', 'kokk', 'refresh', 'jaring', 'aja', 'otomatisin']</t>
  </si>
  <si>
    <t>woi id tuh umur nyar pindah main tutup aja dasar bumn berengsek</t>
  </si>
  <si>
    <t>@telkomsel woi @byu_id tuh bakalan panjang enggak umurnya??? nyar udah pindah ke sana maen tutup aja.... dasar bumn brengsek</t>
  </si>
  <si>
    <t>woi id tuh bakalan panjang enggak umurnya nyar udah pindah ke sana maen tutup aja dasar bumn brengsek</t>
  </si>
  <si>
    <t>['woi', 'id', 'tuh', 'bakalan', 'panjang', 'enggak', 'umurnya', 'nyar', 'udah', 'pindah', 'ke', 'sana', 'maen', 'tutup', 'aja', 'dasar', 'bumn', 'brengsek']</t>
  </si>
  <si>
    <t>['woi', 'id', 'tuh', 'bakalan', 'panjang', 'enggak', 'umurnya', 'nyar', 'sudah', 'pindah', 'ke', 'sana', 'main', 'tutup', 'aja', 'dasar', 'bumn', 'berengsek']</t>
  </si>
  <si>
    <t>['woi', 'id', 'tuh', 'umurnya', 'nyar', 'pindah', 'main', 'tutup', 'aja', 'dasar', 'bumn', 'berengsek']</t>
  </si>
  <si>
    <t>['woi', 'id', 'tuh', 'umur', 'nyar', 'pindah', 'main', 'tutup', 'aja', 'dasar', 'bumn', 'berengsek']</t>
  </si>
  <si>
    <t>kalo paket mahal pakai byu hp satu tethering kalo telkomsel diaktifin paket harga turun</t>
  </si>
  <si>
    <t>@dzkrft @tanyakanrl kalo paketnya lagi mahal, gue pake byu di hp satunya trus gue tethering🥲 kalo telkomsel lama ga diaktifin paketnya nanti harganya turun sendiri wkwk</t>
  </si>
  <si>
    <t>kalo paketnya lagi mahal gue pake byu di hp satunya trus gue tethering kalo telkomsel lama ga diaktifin paketnya nanti harganya turun sendiri wkwk</t>
  </si>
  <si>
    <t>['kalo', 'paketnya', 'lagi', 'mahal', 'gue', 'pake', 'byu', 'di', 'hp', 'satunya', 'trus', 'gue', 'tethering', 'kalo', 'telkomsel', 'lama', 'ga', 'diaktifin', 'paketnya', 'nanti', 'harganya', 'turun', 'sendiri', 'wkwk']</t>
  </si>
  <si>
    <t>['kalo', 'paketnya', 'lagi', 'mahal', 'aku', 'pakai', 'byu', 'di', 'hp', 'satunya', 'terus', 'aku', 'tethering', 'kalo', 'telkomsel', 'lama', 'tidak', 'diaktifin', 'paketnya', 'nanti', 'harganya', 'turun', 'sendiri', 'wkwk']</t>
  </si>
  <si>
    <t>['kalo', 'paketnya', 'mahal', 'pakai', 'byu', 'hp', 'satunya', 'tethering', 'kalo', 'telkomsel', 'diaktifin', 'paketnya', 'harganya', 'turun']</t>
  </si>
  <si>
    <t>['kalo', 'paket', 'mahal', 'pakai', 'byu', 'hp', 'satu', 'tethering', 'kalo', 'telkomsel', 'diaktifin', 'paket', 'harga', 'turun']</t>
  </si>
  <si>
    <t>enak byu serius deh hoki perdana paket unlimited internetan bulan ribu the nyata unlimited jaring nya pakai paket daerah pondok indah iatilahnya impi telkomsel kere ya byu</t>
  </si>
  <si>
    <t>@sobathape enakan byu serius deh, kalau lu hoki dpt perdana yg punya paketan unlimited internetan sebulan cuma 150 ribu dan the real unlimited, waktu itu juga jaringan 5g nya keluar pdhal cuma pake paketan biasa di daerah pondok indah, iatilahnya impian lu punya telkomsel tapi kere ya byu</t>
  </si>
  <si>
    <t>enakan byu serius deh kalau lu hoki dpt perdana yg punya paketan unlimited internetan sebulan cuma ribu dan the real unlimited waktu itu juga jaringan  nya keluar pdhal cuma pake paketan biasa di daerah pondok indah iatilahnya impian lu punya telkomsel tapi kere ya byu</t>
  </si>
  <si>
    <t>['enakan', 'byu', 'serius', 'deh', 'kalau', 'lu', 'hoki', 'dpt', 'perdana', 'yg', 'punya', 'paketan', 'unlimited', 'internetan', 'sebulan', 'cuma', 'ribu', 'dan', 'the', 'real', 'unlimited', 'waktu', 'itu', 'juga', 'jaringan', 'nya', 'keluar', 'pdhal', 'cuma', 'pake', 'paketan', 'biasa', 'di', 'daerah', 'pondok', 'indah', 'iatilahnya', 'impian', 'lu', 'punya', 'telkomsel', 'tapi', 'kere', 'ya', 'byu']</t>
  </si>
  <si>
    <t>['enakan', 'byu', 'serius', 'deh', 'kalau', 'kamu', 'hoki', 'dapat', 'perdana', 'yg', 'punya', 'paketan', 'unlimited', 'internetan', 'sebulan', 'cuma', 'ribu', 'dan', 'the', 'nyata', 'unlimited', 'waktu', 'itu', 'juga', 'jaringan', 'nya', 'keluar', 'padahal', 'cuma', 'pakai', 'paketan', 'biasa', 'di', 'daerah', 'pondok', 'indah', 'iatilahnya', 'impian', 'kamu', 'punya', 'telkomsel', 'tapi', 'kere', 'ya', 'byu']</t>
  </si>
  <si>
    <t>['enakan', 'byu', 'serius', 'deh', 'hoki', 'perdana', 'paketan', 'unlimited', 'internetan', 'sebulan', 'ribu', 'the', 'nyata', 'unlimited', 'jaringan', 'nya', 'pakai', 'paketan', 'daerah', 'pondok', 'indah', 'iatilahnya', 'impian', 'telkomsel', 'kere', 'ya', 'byu']</t>
  </si>
  <si>
    <t>['enak', 'byu', 'serius', 'deh', 'hoki', 'perdana', 'paket', 'unlimited', 'internetan', 'bulan', 'ribu', 'the', 'nyata', 'unlimited', 'jaring', 'nya', 'pakai', 'paket', 'daerah', 'pondok', 'indah', 'iatilahnya', 'impi', 'telkomsel', 'kere', 'ya', 'byu']</t>
  </si>
  <si>
    <t>reginagata nasib malam kakak refresh jaring aja ubah settingan apn jd byu airplane mode bentar sih langsung ngabret</t>
  </si>
  <si>
    <t>@_reginagata_ @telkomsel senasib w jg semalem gini kak, refresh jaringan aja ubah settingan apn jd byu trs airplane mode bentar di gw sih bisa lgsg ngabret lg</t>
  </si>
  <si>
    <t>reginagata senasib  jg semalem gini kak refresh jaringan aja ubah settingan apn jd byu trs airplane mode bentar di gw sih bisa lgsg ngabret lg</t>
  </si>
  <si>
    <t>['reginagata', 'senasib', 'jg', 'semalem', 'gini', 'kak', 'refresh', 'jaringan', 'aja', 'ubah', 'settingan', 'apn', 'jd', 'byu', 'trs', 'airplane', 'mode', 'bentar', 'di', 'gw', 'sih', 'bisa', 'lgsg', 'ngabret', 'lg']</t>
  </si>
  <si>
    <t>['reginagata', 'senasib', 'juga', 'semalam', 'begini', 'kakak', 'refresh', 'jaringan', 'aja', 'ubah', 'settingan', 'apn', 'jd', 'byu', 'terus', 'airplane', 'mode', 'bentar', 'di', 'aku', 'sih', 'bisa', 'langsung', 'ngabret', 'lagi']</t>
  </si>
  <si>
    <t>['reginagata', 'senasib', 'semalam', 'kakak', 'refresh', 'jaringan', 'aja', 'ubah', 'settingan', 'apn', 'jd', 'byu', 'airplane', 'mode', 'bentar', 'sih', 'langsung', 'ngabret']</t>
  </si>
  <si>
    <t>['reginagata', 'nasib', 'malam', 'kakak', 'refresh', 'jaring', 'aja', 'ubah', 'settingan', 'apn', 'jd', 'byu', 'airplane', 'mode', 'bentar', 'sih', 'langsung', 'ngabret']</t>
  </si>
  <si>
    <t>byu xl axis tri telkomsel indosat teman butuh kuota internet murah liveon promo nih gb lupa masuk kode promonya biar potong harga tambah kuota gb kode promo liveonnews</t>
  </si>
  <si>
    <t>byu xl axis tri telkomsel indosat buat teman-teman yang membutuh kuota internet banyak tapi murah. live.on lagi ada promo nih. 70gb cuma 50k. https://t.co/bwck27pfip jangan lupa masukan kode promonya biar dapat potongan harga 15k dan tambahan kuota 20gb.  kode promo : liveonnews https://t.co/1nqeecronr</t>
  </si>
  <si>
    <t>byu xl axis tri telkomsel indosat buat temanteman yang membutuh kuota internet banyak tapi murah liveon lagi ada promo nih gb cuma  jangan lupa masukan kode promonya biar dapat potongan harga  dan tambahan kuota gb kode promo liveonnews</t>
  </si>
  <si>
    <t>['byu', 'xl', 'axis', 'tri', 'telkomsel', 'indosat', 'buat', 'temanteman', 'yang', 'membutuh', 'kuota', 'internet', 'banyak', 'tapi', 'murah', 'liveon', 'lagi', 'ada', 'promo', 'nih', 'gb', 'cuma', 'jangan', 'lupa', 'masukan', 'kode', 'promonya', 'biar', 'dapat', 'potongan', 'harga', 'dan', 'tambahan', 'kuota', 'gb', 'kode', 'promo', 'liveonnews']</t>
  </si>
  <si>
    <t>['byu', 'xl', 'axis', 'tri', 'telkomsel', 'indosat', 'buat', 'teman', 'yang', 'membutuh', 'kuota', 'internet', 'banyak', 'tapi', 'murah', 'liveon', 'lagi', 'ada', 'promo', 'nih', 'gb', 'cuma', 'jangan', 'lupa', 'masukan', 'kode', 'promonya', 'biar', 'dapat', 'potongan', 'harga', 'dan', 'tambahan', 'kuota', 'gb', 'kode', 'promo', 'liveonnews']</t>
  </si>
  <si>
    <t>['byu', 'xl', 'axis', 'tri', 'telkomsel', 'indosat', 'teman', 'membutuh', 'kuota', 'internet', 'murah', 'liveon', 'promo', 'nih', 'gb', 'lupa', 'masukan', 'kode', 'promonya', 'biar', 'potongan', 'harga', 'tambahan', 'kuota', 'gb', 'kode', 'promo', 'liveonnews']</t>
  </si>
  <si>
    <t>['byu', 'xl', 'axis', 'tri', 'telkomsel', 'indosat', 'teman', 'butuh', 'kuota', 'internet', 'murah', 'liveon', 'promo', 'nih', 'gb', 'lupa', 'masuk', 'kode', 'promonya', 'biar', 'potong', 'harga', 'tambah', 'kuota', 'gb', 'kode', 'promo', 'liveonnews']</t>
  </si>
  <si>
    <t>id min migrasi telkomsel byu</t>
  </si>
  <si>
    <t>@byu_id min. saya mau migrasi dari telkomsel ke by.u gimana caranya?</t>
  </si>
  <si>
    <t>id min saya mau migrasi dari telkomsel ke byu gimana caranya</t>
  </si>
  <si>
    <t>['id', 'min', 'saya', 'mau', 'migrasi', 'dari', 'telkomsel', 'ke', 'byu', 'gimana', 'caranya']</t>
  </si>
  <si>
    <t>['id', 'min', 'saya', 'mau', 'migrasi', 'dari', 'telkomsel', 'ke', 'byu', 'bagaimana', 'caranya']</t>
  </si>
  <si>
    <t>['id', 'min', 'migrasi', 'telkomsel', 'byu']</t>
  </si>
  <si>
    <t>masak tau kalo telkomsel byu xl</t>
  </si>
  <si>
    <t>@fermentasimilo @myxl eh masak nggak tau? kalo telkomsel kan ada byu. nah itu dari xl</t>
  </si>
  <si>
    <t>eh masak nggak tau kalo telkomsel kan ada byu nah itu dari xl</t>
  </si>
  <si>
    <t>['eh', 'masak', 'nggak', 'tau', 'kalo', 'telkomsel', 'kan', 'ada', 'byu', 'nah', 'itu', 'dari', 'xl']</t>
  </si>
  <si>
    <t>['malah', 'masak', 'tidak', 'tau', 'kalo', 'telkomsel', 'kan', 'ada', 'byu', 'nah', 'itu', 'dari', 'xl']</t>
  </si>
  <si>
    <t>['masak', 'tau', 'kalo', 'telkomsel', 'byu', 'xl']</t>
  </si>
  <si>
    <t>byu</t>
  </si>
  <si>
    <t>@akulahzed @telkomsel byu</t>
  </si>
  <si>
    <t>['byu']</t>
  </si>
  <si>
    <t>id gjls banget sinyal ilang fuck bikin rugi</t>
  </si>
  <si>
    <t>@yunusanwar16 @byu_id @telkomsel @indihome gjls bgt sinyal gw ilang su bkin rugi</t>
  </si>
  <si>
    <t>id gjls bgt sinyal gw ilang su bkin rugi</t>
  </si>
  <si>
    <t>['id', 'gjls', 'bgt', 'sinyal', 'gw', 'ilang', 'su', 'bkin', 'rugi']</t>
  </si>
  <si>
    <t>['id', 'gjls', 'banget', 'sinyal', 'aku', 'ilang', 'fuck', 'bikin', 'rugi']</t>
  </si>
  <si>
    <t>['id', 'gjls', 'banget', 'sinyal', 'ilang', 'fuck', 'bikin', 'rugi']</t>
  </si>
  <si>
    <t>byu or telkomsel nih jelek banget sinyal nya</t>
  </si>
  <si>
    <t>byu or telkomsel nih yg jelek bgt sinyal nya 😭</t>
  </si>
  <si>
    <t>byu or telkomsel nih yg jelek bgt sinyal nya</t>
  </si>
  <si>
    <t>['byu', 'or', 'telkomsel', 'nih', 'yg', 'jelek', 'bgt', 'sinyal', 'nya']</t>
  </si>
  <si>
    <t>['byu', 'or', 'telkomsel', 'nih', 'yg', 'jelek', 'banget', 'sinyal', 'nya']</t>
  </si>
  <si>
    <t>['byu', 'or', 'telkomsel', 'nih', 'jelek', 'banget', 'sinyal', 'nya']</t>
  </si>
  <si>
    <t>make anak telkomsel byu harga murah sinyal gak beda telkomsel plus kuota gak pecah pecah</t>
  </si>
  <si>
    <t>@tanyakanrl gua make anaknya telkomsel, byu. harga jauh lebih murah tapi sinyal yang gak jauh beda dari telkomsel. plus kuotanya gak dipecah pecah https://t.co/hwvsihm7mx</t>
  </si>
  <si>
    <t>gua make anaknya telkomsel byu harga jauh lebih murah tapi sinyal yang gak jauh beda dari telkomsel plus kuotanya gak dipecah pecah</t>
  </si>
  <si>
    <t>['gua', 'make', 'anaknya', 'telkomsel', 'byu', 'harga', 'jauh', 'lebih', 'murah', 'tapi', 'sinyal', 'yang', 'gak', 'jauh', 'beda', 'dari', 'telkomsel', 'plus', 'kuotanya', 'gak', 'dipecah', 'pecah']</t>
  </si>
  <si>
    <t>['aku', 'make', 'anaknya', 'telkomsel', 'byu', 'harga', 'jauh', 'lebih', 'murah', 'tapi', 'sinyal', 'yang', 'gak', 'jauh', 'beda', 'dari', 'telkomsel', 'plus', 'kuotanya', 'gak', 'dipecah', 'pecah']</t>
  </si>
  <si>
    <t>['make', 'anaknya', 'telkomsel', 'byu', 'harga', 'murah', 'sinyal', 'gak', 'beda', 'telkomsel', 'plus', 'kuotanya', 'gak', 'dipecah', 'pecah']</t>
  </si>
  <si>
    <t>['make', 'anak', 'telkomsel', 'byu', 'harga', 'murah', 'sinyal', 'gak', 'beda', 'telkomsel', 'plus', 'kuota', 'gak', 'pecah', 'pecah']</t>
  </si>
  <si>
    <t>id krn pakai jaring telkomsel bagus daerah jakarta sedih banget</t>
  </si>
  <si>
    <t>@rzkayi @byu_id @myxl kayanya krn pake jaringan telkomsel jdnya bagus di daerah. tp di jakarta menyedihkan banget 🙃</t>
  </si>
  <si>
    <t>id kayanya krn pake jaringan telkomsel jdnya bagus di daerah tp di jakarta menyedihkan banget</t>
  </si>
  <si>
    <t>['id', 'kayanya', 'krn', 'pake', 'jaringan', 'telkomsel', 'jdnya', 'bagus', 'di', 'daerah', 'tp', 'di', 'jakarta', 'menyedihkan', 'banget']</t>
  </si>
  <si>
    <t>['id', 'sepertinya', 'krn', 'pakai', 'jaringan', 'telkomsel', 'jadinya', 'bagus', 'di', 'daerah', 'tapi', 'di', 'jakarta', 'menyedihkan', 'banget']</t>
  </si>
  <si>
    <t>['id', 'krn', 'pakai', 'jaringan', 'telkomsel', 'bagus', 'daerah', 'jakarta', 'menyedihkan', 'banget']</t>
  </si>
  <si>
    <t>['id', 'krn', 'pakai', 'jaring', 'telkomsel', 'bagus', 'daerah', 'jakarta', 'sedih', 'banget']</t>
  </si>
  <si>
    <t>id min migrasi telkomsel byu kode otpnya</t>
  </si>
  <si>
    <t>@byu_id min saya mau migrasi dari telkomsel ke by.u, tapi sampai sekarang saya masih belum dapet kode otpnya</t>
  </si>
  <si>
    <t>id min saya mau migrasi dari telkomsel ke byu tapi sampai sekarang saya masih belum dapet kode otpnya</t>
  </si>
  <si>
    <t>['id', 'min', 'saya', 'mau', 'migrasi', 'dari', 'telkomsel', 'ke', 'byu', 'tapi', 'sampai', 'sekarang', 'saya', 'masih', 'belum', 'dapet', 'kode', 'otpnya']</t>
  </si>
  <si>
    <t>['id', 'min', 'saya', 'mau', 'migrasi', 'dari', 'telkomsel', 'ke', 'byu', 'tapi', 'sampai', 'sekarang', 'saya', 'masih', 'belum', 'dapat', 'kode', 'otpnya']</t>
  </si>
  <si>
    <t>['id', 'min', 'migrasi', 'telkomsel', 'byu', 'kode', 'otpnya']</t>
  </si>
  <si>
    <t>got fuck id</t>
  </si>
  <si>
    <t>gelot ae pie su @byu_id @telkomsel</t>
  </si>
  <si>
    <t>gelot ae pie su id</t>
  </si>
  <si>
    <t>['gelot', 'ae', 'pie', 'su', 'id']</t>
  </si>
  <si>
    <t>['gelot', 'saja', 'bagaimana', 'fuck', 'id']</t>
  </si>
  <si>
    <t>['gelot', 'fuck', 'id']</t>
  </si>
  <si>
    <t>['got', 'fuck', 'id']</t>
  </si>
  <si>
    <t>promo paket byu kakak rekan id ya kakak terimakasih bara</t>
  </si>
  <si>
    <t>@consensual2323 untuk promo paket by.u, kakak bisa tanya rekan @byu_id ya kak. thanks :) -bara</t>
  </si>
  <si>
    <t>untuk promo paket byu kakak bisa tanya rekan id ya kak thanks bara</t>
  </si>
  <si>
    <t>['untuk', 'promo', 'paket', 'byu', 'kakak', 'bisa', 'tanya', 'rekan', 'id', 'ya', 'kak', 'thanks', 'bara']</t>
  </si>
  <si>
    <t>['untuk', 'promo', 'paket', 'byu', 'kakak', 'bisa', 'tanya', 'rekan', 'id', 'ya', 'kakak', 'terimakasih', 'bara']</t>
  </si>
  <si>
    <t>['promo', 'paket', 'byu', 'kakak', 'rekan', 'id', 'ya', 'kakak', 'terimakasih', 'bara']</t>
  </si>
  <si>
    <t>telkomsel byu mahal bet ngentottt</t>
  </si>
  <si>
    <t>ga telkomsel ga byu mahal bet ngentottt</t>
  </si>
  <si>
    <t>['ga', 'telkomsel', 'ga', 'byu', 'mahal', 'bet', 'ngentottt']</t>
  </si>
  <si>
    <t>['tidak', 'telkomsel', 'tidak', 'byu', 'mahal', 'bet', 'ngentottt']</t>
  </si>
  <si>
    <t>['telkomsel', 'byu', 'mahal', 'bet', 'ngentottt']</t>
  </si>
  <si>
    <t>id bantu bro ganti simcrd byu gampang banget ajuinnya via aplikasi byu masuk profil menu bantu situ ganti cimcard tinggal klik isi data valid input alamat kirim deh proses langsung</t>
  </si>
  <si>
    <t>@yosefabdullah17 @telkomsel @byu_id bantu jwb bro, ganti simcrd byu gampang bgt cara ajuinnya via aplikasi byu masuk ke profil terus ke menu bantuan ada disitu ganti cimcard" tinggal klik trs isi data yg valid, input alamat pengiriman udah deh proses 7 hari doang lgsg sampe"</t>
  </si>
  <si>
    <t>id bantu jwb bro ganti simcrd byu gampang bgt cara ajuinnya via aplikasi byu masuk ke profil terus ke menu bantuan ada disitu ganti cimcard tinggal klik trs isi data yg valid input alamat pengiriman udah deh proses hari doang lgsg sampe</t>
  </si>
  <si>
    <t>['id', 'bantu', 'jwb', 'bro', 'ganti', 'simcrd', 'byu', 'gampang', 'bgt', 'cara', 'ajuinnya', 'via', 'aplikasi', 'byu', 'masuk', 'ke', 'profil', 'terus', 'ke', 'menu', 'bantuan', 'ada', 'disitu', 'ganti', 'cimcard', 'tinggal', 'klik', 'trs', 'isi', 'data', 'yg', 'valid', 'input', 'alamat', 'pengiriman', 'udah', 'deh', 'proses', 'hari', 'doang', 'lgsg', 'sampe']</t>
  </si>
  <si>
    <t>['id', 'bantu', 'jawab', 'bro', 'ganti', 'simcrd', 'byu', 'gampang', 'banget', 'cara', 'ajuinnya', 'via', 'aplikasi', 'byu', 'masuk', 'ke', 'profil', 'terus', 'ke', 'menu', 'bantuan', 'ada', 'disitu', 'ganti', 'cimcard', 'tinggal', 'klik', 'terus', 'isi', 'data', 'yg', 'valid', 'input', 'alamat', 'pengiriman', 'sudah', 'deh', 'proses', 'hari', 'hanya', 'langsung', 'sampai']</t>
  </si>
  <si>
    <t>['id', 'bantu', 'bro', 'ganti', 'simcrd', 'byu', 'gampang', 'banget', 'ajuinnya', 'via', 'aplikasi', 'byu', 'masuk', 'profil', 'menu', 'bantuan', 'disitu', 'ganti', 'cimcard', 'tinggal', 'klik', 'isi', 'data', 'valid', 'input', 'alamat', 'pengiriman', 'deh', 'proses', 'langsung']</t>
  </si>
  <si>
    <t>['id', 'bantu', 'bro', 'ganti', 'simcrd', 'byu', 'gampang', 'banget', 'ajuinnya', 'via', 'aplikasi', 'byu', 'masuk', 'profil', 'menu', 'bantu', 'situ', 'ganti', 'cimcard', 'tinggal', 'klik', 'isi', 'data', 'valid', 'input', 'alamat', 'kirim', 'deh', 'proses', 'langsung']</t>
  </si>
  <si>
    <t>id refresh coba jaring klo hp andro coba menu mobile networks pilih operator pilih byu telkomsel amannn</t>
  </si>
  <si>
    <t>@aryoadi @byu_id refresh coba jaringannya, klo hp lu andro cobain di menu mobile networks, pilih operator lain dlu, trs pilih by.u (telkomsel), gw amannn..</t>
  </si>
  <si>
    <t>id refresh coba jaringannya klo hp lu andro cobain di menu mobile networks pilih operator lain dlu trs pilih byu telkomsel gw amannn</t>
  </si>
  <si>
    <t>['id', 'refresh', 'coba', 'jaringannya', 'klo', 'hp', 'lu', 'andro', 'cobain', 'di', 'menu', 'mobile', 'networks', 'pilih', 'operator', 'lain', 'dlu', 'trs', 'pilih', 'byu', 'telkomsel', 'gw', 'amannn']</t>
  </si>
  <si>
    <t>['id', 'refresh', 'coba', 'jaringannya', 'klo', 'hp', 'kamu', 'andro', 'coba', 'di', 'menu', 'mobile', 'networks', 'pilih', 'operator', 'lain', 'dahulu', 'terus', 'pilih', 'byu', 'telkomsel', 'aku', 'amannn']</t>
  </si>
  <si>
    <t>['id', 'refresh', 'coba', 'jaringannya', 'klo', 'hp', 'andro', 'coba', 'menu', 'mobile', 'networks', 'pilih', 'operator', 'pilih', 'byu', 'telkomsel', 'amannn']</t>
  </si>
  <si>
    <t>['id', 'refresh', 'coba', 'jaring', 'klo', 'hp', 'andro', 'coba', 'menu', 'mobile', 'networks', 'pilih', 'operator', 'pilih', 'byu', 'telkomsel', 'amannn']</t>
  </si>
  <si>
    <t>derita sim telkomsel byu paket mahal mahal</t>
  </si>
  <si>
    <t>derita sim telkomsel sama byu paketnya mahal mahal😪</t>
  </si>
  <si>
    <t>derita sim telkomsel sama byu paketnya mahal mahal</t>
  </si>
  <si>
    <t>['derita', 'sim', 'telkomsel', 'sama', 'byu', 'paketnya', 'mahal', 'mahal']</t>
  </si>
  <si>
    <t>['derita', 'sim', 'telkomsel', 'byu', 'paketnya', 'mahal', 'mahal']</t>
  </si>
  <si>
    <t>['derita', 'sim', 'telkomsel', 'byu', 'paket', 'mahal', 'mahal']</t>
  </si>
  <si>
    <t>pakai telkomsel byu kaya hidup daerah pelosok jaring dicaricari</t>
  </si>
  <si>
    <t>pakai telkomsel dan byu bener-bener kaya hidup di daerah pelosok yang jaringannya harus dicari-cari dulu 💀 https://t.co/flkw4mfuv8</t>
  </si>
  <si>
    <t>pakai telkomsel dan byu benerbener kaya hidup di daerah pelosok yang jaringannya harus dicaricari dulu</t>
  </si>
  <si>
    <t>['pakai', 'telkomsel', 'dan', 'byu', 'benerbener', 'kaya', 'hidup', 'di', 'daerah', 'pelosok', 'yang', 'jaringannya', 'harus', 'dicaricari', 'dulu']</t>
  </si>
  <si>
    <t>['pakai', 'telkomsel', 'dan', 'byu', 'benar', 'kaya', 'hidup', 'di', 'daerah', 'pelosok', 'yang', 'jaringannya', 'harus', 'dicaricari', 'dulu']</t>
  </si>
  <si>
    <t>['pakai', 'telkomsel', 'byu', 'kaya', 'hidup', 'daerah', 'pelosok', 'jaringannya', 'dicaricari']</t>
  </si>
  <si>
    <t>['pakai', 'telkomsel', 'byu', 'kaya', 'hidup', 'daerah', 'pelosok', 'jaring', 'dicaricari']</t>
  </si>
  <si>
    <t>id sinyal far stabill terussss pakai byu klo stabil coba aja atur mode otomatis otomatisin</t>
  </si>
  <si>
    <t>@eganns_ @telkomsel @byu_id sinyal gw so far stabill terussss pake by.u, klo ga stabil coba aja di pengaturan dr mode otomatis ke 2g trs ke otomatisin lg dah..</t>
  </si>
  <si>
    <t>id sinyal gw so far stabill terussss pake byu klo ga stabil coba aja di pengaturan dr mode otomatis ke  trs ke otomatisin lg dah</t>
  </si>
  <si>
    <t>['id', 'sinyal', 'gw', 'so', 'far', 'stabill', 'terussss', 'pake', 'byu', 'klo', 'ga', 'stabil', 'coba', 'aja', 'di', 'pengaturan', 'dr', 'mode', 'otomatis', 'ke', 'trs', 'ke', 'otomatisin', 'lg', 'dah']</t>
  </si>
  <si>
    <t>['id', 'sinyal', 'aku', 'jadi', 'far', 'stabill', 'terussss', 'pakai', 'byu', 'klo', 'tidak', 'stabil', 'coba', 'aja', 'di', 'pengaturan', 'dari', 'mode', 'otomatis', 'ke', 'terus', 'ke', 'otomatisin', 'lagi', 'sudah']</t>
  </si>
  <si>
    <t>['id', 'sinyal', 'far', 'stabill', 'terussss', 'pakai', 'byu', 'klo', 'stabil', 'coba', 'aja', 'pengaturan', 'mode', 'otomatis', 'otomatisin']</t>
  </si>
  <si>
    <t>['id', 'sinyal', 'far', 'stabill', 'terussss', 'pakai', 'byu', 'klo', 'stabil', 'coba', 'aja', 'atur', 'mode', 'otomatis', 'otomatisin']</t>
  </si>
  <si>
    <t>kalo kendala informasi byu rasya saranin pesan langsung rekan id yah kakak abdullah sehat rasya</t>
  </si>
  <si>
    <t>@yosefabdullah17 kalo untuk kendala dan informasi lebih lanjut mengenai by.u, rasya saranin dm langsung ke rekan kami @byu_id yah, kak abdullah. sehat selalu :) -rasya</t>
  </si>
  <si>
    <t>kalo untuk kendala dan informasi lebih lanjut mengenai byu rasya saranin dm langsung ke rekan kami id yah kak abdullah sehat selalu rasya</t>
  </si>
  <si>
    <t>['kalo', 'untuk', 'kendala', 'dan', 'informasi', 'lebih', 'lanjut', 'mengenai', 'byu', 'rasya', 'saranin', 'dm', 'langsung', 'ke', 'rekan', 'kami', 'id', 'yah', 'kak', 'abdullah', 'sehat', 'selalu', 'rasya']</t>
  </si>
  <si>
    <t>['kalo', 'untuk', 'kendala', 'dan', 'informasi', 'lebih', 'lanjut', 'mengenai', 'byu', 'rasya', 'saranin', 'pesan', 'langsung', 'ke', 'rekan', 'kami', 'id', 'yah', 'kakak', 'abdullah', 'sehat', 'selalu', 'rasya']</t>
  </si>
  <si>
    <t>['kalo', 'kendala', 'informasi', 'byu', 'rasya', 'saranin', 'pesan', 'langsung', 'rekan', 'id', 'yah', 'kakak', 'abdullah', 'sehat', 'rasya']</t>
  </si>
  <si>
    <t>milik kartu id hilang kartu rusak customer mana utk ganti kartu ganti nomor</t>
  </si>
  <si>
    <t>@telkomsel misalkan pemilik kartu @byu_id kehilangan kartu atau rusak atau karena sebab lain customer harus kemana utk melakukan penggantian kartu tanpa harus ganti nomor?</t>
  </si>
  <si>
    <t>misalkan pemilik kartu id kehilangan kartu atau rusak atau karena sebab lain customer harus kemana utk melakukan penggantian kartu tanpa harus ganti nomor</t>
  </si>
  <si>
    <t>['misalkan', 'pemilik', 'kartu', 'id', 'kehilangan', 'kartu', 'atau', 'rusak', 'atau', 'karena', 'sebab', 'lain', 'customer', 'harus', 'kemana', 'utk', 'melakukan', 'penggantian', 'kartu', 'tanpa', 'harus', 'ganti', 'nomor']</t>
  </si>
  <si>
    <t>['pemilik', 'kartu', 'id', 'kehilangan', 'kartu', 'rusak', 'customer', 'kemana', 'utk', 'penggantian', 'kartu', 'ganti', 'nomor']</t>
  </si>
  <si>
    <t>['milik', 'kartu', 'id', 'hilang', 'kartu', 'rusak', 'customer', 'mana', 'utk', 'ganti', 'kartu', 'ganti', 'nomor']</t>
  </si>
  <si>
    <t>id min byu produk usaha provider</t>
  </si>
  <si>
    <t>@byu_id min byu ini produk @telkomsel atau perusahaan provider sendiri ?</t>
  </si>
  <si>
    <t>id min byu ini produk atau perusahaan provider sendiri</t>
  </si>
  <si>
    <t>['id', 'min', 'byu', 'ini', 'produk', 'atau', 'perusahaan', 'provider', 'sendiri']</t>
  </si>
  <si>
    <t>['id', 'min', 'byu', 'produk', 'perusahaan', 'provider']</t>
  </si>
  <si>
    <t>['id', 'min', 'byu', 'produk', 'usaha', 'provider']</t>
  </si>
  <si>
    <t>id hebat</t>
  </si>
  <si>
    <t>@telkomsel @byu_id hebat https://t.co/umzojdogoi</t>
  </si>
  <si>
    <t>['id', 'hebat']</t>
  </si>
  <si>
    <t>id signal by dukung kota sedia signal telkomsel hp dukung</t>
  </si>
  <si>
    <t>@byu_id kenapa signal by u belum support 5g, padahal di kotaku udah tersedia signal 5g telkomsel hp juga udah support 5g</t>
  </si>
  <si>
    <t xml:space="preserve">id kenapa signal by  belum support  padahal di kotaku udah tersedia signal  telkomsel hp juga udah support </t>
  </si>
  <si>
    <t>['id', 'kenapa', 'signal', 'by', 'belum', 'support', 'padahal', 'di', 'kotaku', 'udah', 'tersedia', 'signal', 'telkomsel', 'hp', 'juga', 'udah', 'support']</t>
  </si>
  <si>
    <t>['id', 'kenapa', 'signal', 'by', 'belum', 'dukungan', 'padahal', 'di', 'kotaku', 'sudah', 'tersedia', 'signal', 'telkomsel', 'hp', 'juga', 'sudah', 'dukungan']</t>
  </si>
  <si>
    <t>['id', 'signal', 'by', 'dukungan', 'kotaku', 'tersedia', 'signal', 'telkomsel', 'hp', 'dukungan']</t>
  </si>
  <si>
    <t>['id', 'signal', 'by', 'dukung', 'kota', 'sedia', 'signal', 'telkomsel', 'hp', 'dukung']</t>
  </si>
  <si>
    <t>id tau min terimakasih min info</t>
  </si>
  <si>
    <t>@samarindasiaga @samarindabase @telkomsel @indosatim3 @indosatcare @3careindonesia @byu_id @kominfokaltim waduh baru tau saya min, thanks min infonya</t>
  </si>
  <si>
    <t>id waduh baru tau saya min thanks min infonya</t>
  </si>
  <si>
    <t>['id', 'waduh', 'baru', 'tau', 'saya', 'min', 'thanks', 'min', 'infonya']</t>
  </si>
  <si>
    <t>['id', 'waduh', 'baru', 'tau', 'saya', 'min', 'terimakasih', 'min', 'infonya']</t>
  </si>
  <si>
    <t>['id', 'tau', 'min', 'terimakasih', 'min', 'infonya']</t>
  </si>
  <si>
    <t>['id', 'tau', 'min', 'terimakasih', 'min', 'info']</t>
  </si>
  <si>
    <t>galak id kayakx masuk deh kakak daerah kota samarinda kakak nyiur masuk kukar kalo salah</t>
  </si>
  <si>
    <t>@udang_galak96 @samarindabase @telkomsel @indosatim3 @indosatcare @3careindonesia @byu_id kayakx masuk ke @kominfokaltim deh kak soalnya bukan di daerah kota samarinda itu kak, senyiur sepertinya masuk di kukar kalo ga salah🙏🙏</t>
  </si>
  <si>
    <t>galak id kayakx masuk ke deh kak soalnya bukan di daerah kota samarinda itu kak senyiur sepertinya masuk di kukar kalo ga salah</t>
  </si>
  <si>
    <t>['galak', 'id', 'kayakx', 'masuk', 'ke', 'deh', 'kak', 'soalnya', 'bukan', 'di', 'daerah', 'kota', 'samarinda', 'itu', 'kak', 'senyiur', 'sepertinya', 'masuk', 'di', 'kukar', 'kalo', 'ga', 'salah']</t>
  </si>
  <si>
    <t>['galak', 'id', 'kayakx', 'masuk', 'ke', 'deh', 'kakak', 'soalnya', 'bukan', 'di', 'daerah', 'kota', 'samarinda', 'itu', 'kakak', 'senyiur', 'sepertinya', 'masuk', 'di', 'kukar', 'kalo', 'tidak', 'salah']</t>
  </si>
  <si>
    <t>['galak', 'id', 'kayakx', 'masuk', 'deh', 'kakak', 'daerah', 'kota', 'samarinda', 'kakak', 'senyiur', 'masuk', 'kukar', 'kalo', 'salah']</t>
  </si>
  <si>
    <t>['galak', 'id', 'kayakx', 'masuk', 'deh', 'kakak', 'daerah', 'kota', 'samarinda', 'kakak', 'nyiur', 'masuk', 'kukar', 'kalo', 'salah']</t>
  </si>
  <si>
    <t>siang kakak tavalezzo duhh ganggu ya kakak aktivitas nya tolong bantu ya rekan id terimakasih loh chika</t>
  </si>
  <si>
    <t>@tavalezzo siang juga, kak tavalezzo. duhh jadi terganggu ya kak aktivitas nya. tolong dibantu ya rekan @byu_id. makasih loh :) -chika</t>
  </si>
  <si>
    <t>siang juga kak tavalezzo duhh jadi terganggu ya kak aktivitas nya tolong dibantu ya rekan id makasih loh chika</t>
  </si>
  <si>
    <t>['siang', 'juga', 'kak', 'tavalezzo', 'duhh', 'jadi', 'terganggu', 'ya', 'kak', 'aktivitas', 'nya', 'tolong', 'dibantu', 'ya', 'rekan', 'id', 'makasih', 'loh', 'chika']</t>
  </si>
  <si>
    <t>['siang', 'juga', 'kakak', 'tavalezzo', 'duhh', 'jadi', 'terganggu', 'ya', 'kakak', 'aktivitas', 'nya', 'tolong', 'dibantu', 'ya', 'rekan', 'id', 'terimakasih', 'loh', 'chika']</t>
  </si>
  <si>
    <t>['siang', 'kakak', 'tavalezzo', 'duhh', 'terganggu', 'ya', 'kakak', 'aktivitas', 'nya', 'tolong', 'dibantu', 'ya', 'rekan', 'id', 'terimakasih', 'loh', 'chika']</t>
  </si>
  <si>
    <t>['siang', 'kakak', 'tavalezzo', 'duhh', 'ganggu', 'ya', 'kakak', 'aktivitas', 'nya', 'tolong', 'bantu', 'ya', 'rekan', 'id', 'terimakasih', 'loh', 'chika']</t>
  </si>
  <si>
    <t>id lumayan mahal bangun bts akses darat susah kecuali bantu langsung kominfo bangun bts tag akun terus info dinas kait</t>
  </si>
  <si>
    <t>@samarindabase @telkomsel @indosatim3 @indosatcare @3careindonesia @byu_id lumayan mahal buat bangun bts, apalagi kalau akses daratnya susah. kecuali ada bantuan langsung dari kominfo buat bangun bts. jdi lebih baik tag ke akun @samarindasiaga untuk teruskan infonya ke dinas terkait.</t>
  </si>
  <si>
    <t>id lumayan mahal buat bangun bts apalagi kalau akses daratnya susah kecuali ada bantuan langsung dari kominfo buat bangun bts jdi lebih baik tag ke akun untuk teruskan infonya ke dinas terkait</t>
  </si>
  <si>
    <t>['id', 'lumayan', 'mahal', 'buat', 'bangun', 'bts', 'apalagi', 'kalau', 'akses', 'daratnya', 'susah', 'kecuali', 'ada', 'bantuan', 'langsung', 'dari', 'kominfo', 'buat', 'bangun', 'bts', 'jdi', 'lebih', 'baik', 'tag', 'ke', 'akun', 'untuk', 'teruskan', 'infonya', 'ke', 'dinas', 'terkait']</t>
  </si>
  <si>
    <t>['id', 'lumayan', 'mahal', 'buat', 'bangun', 'bts', 'apalagi', 'kalau', 'akses', 'daratnya', 'susah', 'kecuali', 'ada', 'bantuan', 'langsung', 'dari', 'kominfo', 'buat', 'bangun', 'bts', 'jadi', 'lebih', 'baik', 'tag', 'ke', 'akun', 'untuk', 'teruskan', 'infonya', 'ke', 'dinas', 'terkait']</t>
  </si>
  <si>
    <t>['id', 'lumayan', 'mahal', 'bangun', 'bts', 'akses', 'daratnya', 'susah', 'kecuali', 'bantuan', 'langsung', 'kominfo', 'bangun', 'bts', 'tag', 'akun', 'teruskan', 'infonya', 'dinas', 'terkait']</t>
  </si>
  <si>
    <t>['id', 'lumayan', 'mahal', 'bangun', 'bts', 'akses', 'darat', 'susah', 'kecuali', 'bantu', 'langsung', 'kominfo', 'bangun', 'bts', 'tag', 'akun', 'terus', 'info', 'dinas', 'kait']</t>
  </si>
  <si>
    <t>id pindah terminal aja kakak nyiur</t>
  </si>
  <si>
    <t>@samarindabase @telkomsel @indosatim3 @indosatcare @3careindonesia @byu_id pindah ke terminalnya aja, kak. gausah di senyiur-nya.</t>
  </si>
  <si>
    <t>id pindah ke terminalnya aja kak gausah di senyiurnya</t>
  </si>
  <si>
    <t>['id', 'pindah', 'ke', 'terminalnya', 'aja', 'kak', 'gausah', 'di', 'senyiurnya']</t>
  </si>
  <si>
    <t>['id', 'pindah', 'ke', 'terminalnya', 'aja', 'kakak', 'jangan', 'di', 'senyiurnya']</t>
  </si>
  <si>
    <t>['id', 'pindah', 'terminalnya', 'aja', 'kakak', 'senyiurnya']</t>
  </si>
  <si>
    <t>['id', 'pindah', 'terminal', 'aja', 'kakak', 'nyiur']</t>
  </si>
  <si>
    <t>warsoff id hubung live cakap ayo keluh transaksibuka app dana pilih historyriwayat pilih transaksi dilaporin klik cakap akun premium buka app dana pilih mesaya klik alas gagal klik cakap keluh help id kalo lapor hubung pesan amp infoin no lapor</t>
  </si>
  <si>
    <t>@ophiemezane @solar_warsoff @madbearsclub @axisgsm @tokopedia @shopeeid @gojekindonesia @telkomsel @byu_id @smartfrenworld hubungi live chat yuk -keluhan transaksi:buka app dana, pilih history/riwayat, pilih transaksi yg mau dilaporin, klik chat. -akun premium: buka app dana, pilih me/saya, klik alasan gagal, klik chat  -keluhan lainnya help@dana.id -kalo udah lapor, hubungi dm &amp;amp  infoin no laporan</t>
  </si>
  <si>
    <t>warsoff id hubungi live chat yuk keluhan transaksibuka app dana pilih historyriwayat pilih transaksi yg mau dilaporin klik chat akun premium buka app dana pilih mesaya klik alasan gagal klik chat keluhan lainnya help id kalo udah lapor hubungi dm amp infoin no laporan</t>
  </si>
  <si>
    <t>['warsoff', 'id', 'hubungi', 'live', 'chat', 'yuk', 'keluhan', 'transaksibuka', 'app', 'dana', 'pilih', 'historyriwayat', 'pilih', 'transaksi', 'yg', 'mau', 'dilaporin', 'klik', 'chat', 'akun', 'premium', 'buka', 'app', 'dana', 'pilih', 'mesaya', 'klik', 'alasan', 'gagal', 'klik', 'chat', 'keluhan', 'lainnya', 'help', 'id', 'kalo', 'udah', 'lapor', 'hubungi', 'dm', 'amp', 'infoin', 'no', 'laporan']</t>
  </si>
  <si>
    <t>['warsoff', 'id', 'hubungi', 'live', 'percakapan', 'ayo', 'keluhan', 'transaksibuka', 'app', 'dana', 'pilih', 'historyriwayat', 'pilih', 'transaksi', 'yg', 'mau', 'dilaporin', 'klik', 'percakapan', 'akun', 'premium', 'buka', 'app', 'dana', 'pilih', 'mesaya', 'klik', 'alasan', 'gagal', 'klik', 'percakapan', 'keluhan', 'lainnya', 'help', 'id', 'kalo', 'sudah', 'lapor', 'hubungi', 'pesan', 'amp', 'infoin', 'no', 'laporan']</t>
  </si>
  <si>
    <t>['warsoff', 'id', 'hubungi', 'live', 'percakapan', 'ayo', 'keluhan', 'transaksibuka', 'app', 'dana', 'pilih', 'historyriwayat', 'pilih', 'transaksi', 'dilaporin', 'klik', 'percakapan', 'akun', 'premium', 'buka', 'app', 'dana', 'pilih', 'mesaya', 'klik', 'alasan', 'gagal', 'klik', 'percakapan', 'keluhan', 'help', 'id', 'kalo', 'lapor', 'hubungi', 'pesan', 'amp', 'infoin', 'no', 'laporan']</t>
  </si>
  <si>
    <t>['warsoff', 'id', 'hubung', 'live', 'cakap', 'ayo', 'keluh', 'transaksibuka', 'app', 'dana', 'pilih', 'historyriwayat', 'pilih', 'transaksi', 'dilaporin', 'klik', 'cakap', 'akun', 'premium', 'buka', 'app', 'dana', 'pilih', 'mesaya', 'klik', 'alas', 'gagal', 'klik', 'cakap', 'keluh', 'help', 'id', 'kalo', 'lapor', 'hubung', 'pesan', 'amp', 'infoin', 'no', 'lapor']</t>
  </si>
  <si>
    <t>id syukurrnyaa temu byu kuota jam full dibagibagi</t>
  </si>
  <si>
    <t>@tanihitam @byu_id @memefess @telkomsel syukurrnyaa nemu by.u yg kuotanya 24 jam full ga dibagi-bagi 🥲</t>
  </si>
  <si>
    <t>id syukurrnyaa nemu byu yg kuotanya jam full ga dibagibagi</t>
  </si>
  <si>
    <t>['id', 'syukurrnyaa', 'nemu', 'byu', 'yg', 'kuotanya', 'jam', 'full', 'ga', 'dibagibagi']</t>
  </si>
  <si>
    <t>['id', 'syukurrnyaa', 'menemukan', 'byu', 'yg', 'kuotanya', 'jam', 'full', 'tidak', 'dibagibagi']</t>
  </si>
  <si>
    <t>['id', 'syukurrnyaa', 'menemukan', 'byu', 'kuotanya', 'jam', 'full', 'dibagibagi']</t>
  </si>
  <si>
    <t>['id', 'syukurrnyaa', 'temu', 'byu', 'kuota', 'jam', 'full', 'dibagibagi']</t>
  </si>
  <si>
    <t>id iya kakak sinyal bagus banget pilih kuota sesuai budget pilih toping nya</t>
  </si>
  <si>
    <t>@ulyaadee @memefess @byu_id @telkomsel iya sama kak di aku juga sinyal bagus banget dan bisa pilih kuota sesuai budget dan ada pilihan toping nya.</t>
  </si>
  <si>
    <t>id iya sama kak di aku juga sinyal bagus banget dan bisa pilih kuota sesuai budget dan ada pilihan toping nya</t>
  </si>
  <si>
    <t>['id', 'iya', 'sama', 'kak', 'di', 'aku', 'juga', 'sinyal', 'bagus', 'banget', 'dan', 'bisa', 'pilih', 'kuota', 'sesuai', 'budget', 'dan', 'ada', 'pilihan', 'toping', 'nya']</t>
  </si>
  <si>
    <t>['id', 'iya', 'sama', 'kakak', 'di', 'aku', 'juga', 'sinyal', 'bagus', 'banget', 'dan', 'bisa', 'pilih', 'kuota', 'sesuai', 'budget', 'dan', 'ada', 'pilihan', 'toping', 'nya']</t>
  </si>
  <si>
    <t>['id', 'iya', 'kakak', 'sinyal', 'bagus', 'banget', 'pilih', 'kuota', 'sesuai', 'budget', 'pilihan', 'toping', 'nya']</t>
  </si>
  <si>
    <t>['id', 'iya', 'kakak', 'sinyal', 'bagus', 'banget', 'pilih', 'kuota', 'sesuai', 'budget', 'pilih', 'toping', 'nya']</t>
  </si>
  <si>
    <t>jb min coba xl telkomsel axis smartfren byu aja kadang error kadang</t>
  </si>
  <si>
    <t>@tubbirfess jb min, udah coba xl, telkomsel, axis, 3, smartfren, byu semua sama aja lah. kadang error kadang bener</t>
  </si>
  <si>
    <t>jb min udah coba xl telkomsel axis smartfren byu semua sama aja lah kadang error kadang bener</t>
  </si>
  <si>
    <t>['jb', 'min', 'udah', 'coba', 'xl', 'telkomsel', 'axis', 'smartfren', 'byu', 'semua', 'sama', 'aja', 'lah', 'kadang', 'error', 'kadang', 'bener']</t>
  </si>
  <si>
    <t>['jb', 'min', 'sudah', 'coba', 'xl', 'telkomsel', 'axis', 'smartfren', 'byu', 'semua', 'sama', 'aja', 'lah', 'kadang', 'error', 'kadang', 'benar']</t>
  </si>
  <si>
    <t>['jb', 'min', 'coba', 'xl', 'telkomsel', 'axis', 'smartfren', 'byu', 'aja', 'kadang', 'error', 'kadang']</t>
  </si>
  <si>
    <t>down id hi kakak rick nomor kenal kakak terima panggil butuh panggil blokir manual nomor indikasi tipu sila konfirmasi detail pesan bantu tks garra</t>
  </si>
  <si>
    <t>@rick_down_ @byu_id hi, kak rick. mengenai mendapatkan nomor tidak dikenal kakak bisa menerima panggilan untuk mengetahui kebutuhan panggilan, atau bisa blokir secara manual. jika nomor terindikasi melakukan penipuan silakan konfirmasi detail ke dm agar dibantu lebih lanjut. tks :) -garra</t>
  </si>
  <si>
    <t>down id hi kak rick mengenai mendapatkan nomor tidak dikenal kakak bisa menerima panggilan untuk mengetahui kebutuhan panggilan atau bisa blokir secara manual jika nomor terindikasi melakukan penipuan silakan konfirmasi detail ke dm agar dibantu lebih lanjut tks garra</t>
  </si>
  <si>
    <t>['down', 'id', 'hi', 'kak', 'rick', 'mengenai', 'mendapatkan', 'nomor', 'tidak', 'dikenal', 'kakak', 'bisa', 'menerima', 'panggilan', 'untuk', 'mengetahui', 'kebutuhan', 'panggilan', 'atau', 'bisa', 'blokir', 'secara', 'manual', 'jika', 'nomor', 'terindikasi', 'melakukan', 'penipuan', 'silakan', 'konfirmasi', 'detail', 'ke', 'dm', 'agar', 'dibantu', 'lebih', 'lanjut', 'tks', 'garra']</t>
  </si>
  <si>
    <t>['down', 'id', 'hi', 'kakak', 'rick', 'mengenai', 'mendapatkan', 'nomor', 'tidak', 'dikenal', 'kakak', 'bisa', 'menerima', 'panggilan', 'untuk', 'mengetahui', 'kebutuhan', 'panggilan', 'atau', 'bisa', 'blokir', 'secara', 'manual', 'jika', 'nomor', 'terindikasi', 'melakukan', 'penipuan', 'silakan', 'konfirmasi', 'detail', 'ke', 'pesan', 'agar', 'dibantu', 'lebih', 'lanjut', 'tks', 'garra']</t>
  </si>
  <si>
    <t>['down', 'id', 'hi', 'kakak', 'rick', 'nomor', 'dikenal', 'kakak', 'menerima', 'panggilan', 'kebutuhan', 'panggilan', 'blokir', 'manual', 'nomor', 'terindikasi', 'penipuan', 'silakan', 'konfirmasi', 'detail', 'pesan', 'dibantu', 'tks', 'garra']</t>
  </si>
  <si>
    <t>['down', 'id', 'hi', 'kakak', 'rick', 'nomor', 'kenal', 'kakak', 'terima', 'panggil', 'butuh', 'panggil', 'blokir', 'manual', 'nomor', 'indikasi', 'tipu', 'sila', 'konfirmasi', 'detail', 'pesan', 'bantu', 'tks', 'garra']</t>
  </si>
  <si>
    <t>id nomer spam call nomer</t>
  </si>
  <si>
    <t>@byu_id nomer saya di spam call nomer @telkomsel https://t.co/augyfoeap8</t>
  </si>
  <si>
    <t>id nomer saya di spam call nomer</t>
  </si>
  <si>
    <t>['id', 'nomer', 'saya', 'di', 'spam', 'call', 'nomer']</t>
  </si>
  <si>
    <t>['id', 'nomer', 'spam', 'call', 'nomer']</t>
  </si>
  <si>
    <t>id klo sana telkomsel bagus byu ikut sinyal bagusss refresh jaring aja coba ganti mode jaring otomatis otomatisin</t>
  </si>
  <si>
    <t>@dwichan286 @memefess @smartfrenworld @byu_id klo disana telkomsel bagus, biasanya byu ngikutin sinyalnya jg bagusss.. biasanya gw sering refresh jaringan aja, trs coba ganti mode jaringan dr otomatis ke 2g ke otomatisin lg.</t>
  </si>
  <si>
    <t>id klo disana telkomsel bagus biasanya byu ngikutin sinyalnya jg bagusss biasanya gw sering refresh jaringan aja trs coba ganti mode jaringan dr otomatis ke  ke otomatisin lg</t>
  </si>
  <si>
    <t>['id', 'klo', 'disana', 'telkomsel', 'bagus', 'biasanya', 'byu', 'ngikutin', 'sinyalnya', 'jg', 'bagusss', 'biasanya', 'gw', 'sering', 'refresh', 'jaringan', 'aja', 'trs', 'coba', 'ganti', 'mode', 'jaringan', 'dr', 'otomatis', 'ke', 'ke', 'otomatisin', 'lg']</t>
  </si>
  <si>
    <t>['id', 'klo', 'disana', 'telkomsel', 'bagus', 'biasanya', 'byu', 'mengikuti', 'sinyalnya', 'juga', 'bagusss', 'biasanya', 'aku', 'sering', 'refresh', 'jaringan', 'aja', 'terus', 'coba', 'ganti', 'mode', 'jaringan', 'dari', 'otomatis', 'ke', 'ke', 'otomatisin', 'lagi']</t>
  </si>
  <si>
    <t>['id', 'klo', 'disana', 'telkomsel', 'bagus', 'byu', 'mengikuti', 'sinyalnya', 'bagusss', 'refresh', 'jaringan', 'aja', 'coba', 'ganti', 'mode', 'jaringan', 'otomatis', 'otomatisin']</t>
  </si>
  <si>
    <t>['id', 'klo', 'sana', 'telkomsel', 'bagus', 'byu', 'ikut', 'sinyal', 'bagusss', 'refresh', 'jaring', 'aja', 'coba', 'ganti', 'mode', 'jaring', 'otomatis', 'otomatisin']</t>
  </si>
  <si>
    <t>nihh tau provider sinyal enak sih telkomsel telkomsel byu aja deh</t>
  </si>
  <si>
    <t>@memefess ada apa nihh? padahal setau saya provider yg sinyalnya enak sih telkomsel, itu juga telkomsel dan byu sama aja deh</t>
  </si>
  <si>
    <t>ada apa nihh padahal setau saya provider yg sinyalnya enak sih telkomsel itu juga telkomsel dan byu sama aja deh</t>
  </si>
  <si>
    <t>['ada', 'apa', 'nihh', 'padahal', 'setau', 'saya', 'provider', 'yg', 'sinyalnya', 'enak', 'sih', 'telkomsel', 'itu', 'juga', 'telkomsel', 'dan', 'byu', 'sama', 'aja', 'deh']</t>
  </si>
  <si>
    <t>['nihh', 'setau', 'provider', 'sinyalnya', 'enak', 'sih', 'telkomsel', 'telkomsel', 'byu', 'aja', 'deh']</t>
  </si>
  <si>
    <t>['nihh', 'tau', 'provider', 'sinyal', 'enak', 'sih', 'telkomsel', 'telkomsel', 'byu', 'aja', 'deh']</t>
  </si>
  <si>
    <t>id hai kakak parzival kendalapertanyaan kait liveon sila informasi pesan ya kakak terima kasih idn</t>
  </si>
  <si>
    <t>@lolparzival @memefess @telkomsel @indosatim3 @axisgsm @3careindonesia @myxl @smartfrenworld @byu_id hai ka parzival, jika ada kendala/pertanyaan terkait live.on silahkan informasikan pada kami melalui dm ya ka. terima kasih *idn</t>
  </si>
  <si>
    <t>id hai ka parzival jika ada kendalapertanyaan terkait liveon silahkan informasikan pada kami melalui dm ya ka terima kasih idn</t>
  </si>
  <si>
    <t>['id', 'hai', 'ka', 'parzival', 'jika', 'ada', 'kendalapertanyaan', 'terkait', 'liveon', 'silahkan', 'informasikan', 'pada', 'kami', 'melalui', 'dm', 'ya', 'ka', 'terima', 'kasih', 'idn']</t>
  </si>
  <si>
    <t>['id', 'hai', 'kakak', 'parzival', 'jika', 'ada', 'kendalapertanyaan', 'terkait', 'liveon', 'silakan', 'informasikan', 'pada', 'kami', 'melalui', 'pesan', 'ya', 'kakak', 'terima', 'kasih', 'idn']</t>
  </si>
  <si>
    <t>['id', 'hai', 'kakak', 'parzival', 'kendalapertanyaan', 'terkait', 'liveon', 'silakan', 'informasikan', 'pesan', 'ya', 'kakak', 'terima', 'kasih', 'idn']</t>
  </si>
  <si>
    <t>['id', 'hai', 'kakak', 'parzival', 'kendalapertanyaan', 'kait', 'liveon', 'sila', 'informasi', 'pesan', 'ya', 'kakak', 'terima', 'kasih', 'idn']</t>
  </si>
  <si>
    <t>id kakak kuota dibagibagi gak zaman ya wkekeke</t>
  </si>
  <si>
    <t>@byu_id @memefess kakak lo tu @telkomsel , kuota kok dibagi-bagi. udah gak jaman kan ya wkekeke</t>
  </si>
  <si>
    <t>id kakak lo tu kuota kok dibagibagi udah gak jaman kan ya wkekeke</t>
  </si>
  <si>
    <t>['id', 'kakak', 'lo', 'tu', 'kuota', 'kok', 'dibagibagi', 'udah', 'gak', 'jaman', 'kan', 'ya', 'wkekeke']</t>
  </si>
  <si>
    <t>['id', 'kakak', 'kamu', 'itu', 'kuota', 'kok', 'dibagibagi', 'sudah', 'gak', 'zaman', 'kan', 'ya', 'wkekeke']</t>
  </si>
  <si>
    <t>['id', 'kakak', 'kuota', 'dibagibagi', 'gak', 'zaman', 'ya', 'wkekeke']</t>
  </si>
  <si>
    <t>disney gratis byu prime video paksu telkomsel gratis kuota</t>
  </si>
  <si>
    <t>@moviemenfes disney karena gratisan byu, prime video karena paksu ke telkomsel gratis dari kuotanya 😅</t>
  </si>
  <si>
    <t>disney karena gratisan byu prime video karena paksu ke telkomsel gratis dari kuotanya</t>
  </si>
  <si>
    <t>['disney', 'karena', 'gratisan', 'byu', 'prime', 'video', 'karena', 'paksu', 'ke', 'telkomsel', 'gratis', 'dari', 'kuotanya']</t>
  </si>
  <si>
    <t>['disney', 'karena', 'gratis', 'byu', 'prime', 'video', 'karena', 'paksu', 'ke', 'telkomsel', 'gratis', 'dari', 'kuotanya']</t>
  </si>
  <si>
    <t>['disney', 'gratis', 'byu', 'prime', 'video', 'paksu', 'telkomsel', 'gratis', 'kuotanya']</t>
  </si>
  <si>
    <t>['disney', 'gratis', 'byu', 'prime', 'video', 'paksu', 'telkomsel', 'gratis', 'kuota']</t>
  </si>
  <si>
    <t>cinta byu walo kadang lantai sinyal full kb</t>
  </si>
  <si>
    <t>@memefess aku cinta byu daripada @telkomsel 😋 walo kadang di lantai 15+ sinyal full tapi cuman dapet 70kb doang</t>
  </si>
  <si>
    <t>aku cinta byu daripada walo kadang di lantai sinyal full tapi cuman dapet kb doang</t>
  </si>
  <si>
    <t>['aku', 'cinta', 'byu', 'daripada', 'walo', 'kadang', 'di', 'lantai', 'sinyal', 'full', 'tapi', 'cuman', 'dapet', 'kb', 'doang']</t>
  </si>
  <si>
    <t>['aku', 'cinta', 'byu', 'daripada', 'walo', 'kadang', 'di', 'lantai', 'sinyal', 'full', 'tapi', 'hanya', 'dapat', 'kb', 'hanya']</t>
  </si>
  <si>
    <t>['cinta', 'byu', 'walo', 'kadang', 'lantai', 'sinyal', 'full', 'kb']</t>
  </si>
  <si>
    <t>coba kartu live on nderr ribu gb provider xl kartu byu nya telkomsel</t>
  </si>
  <si>
    <t>@discountfess coba kartu live on nderr...  50 rb dapat 91 gb..  provider baru dari xl seperti kartu byu nya telkomsel..</t>
  </si>
  <si>
    <t>coba kartu live on nderr rb dapat gb provider baru dari xl seperti kartu byu nya telkomsel</t>
  </si>
  <si>
    <t>['coba', 'kartu', 'live', 'on', 'nderr', 'rb', 'dapat', 'gb', 'provider', 'baru', 'dari', 'xl', 'seperti', 'kartu', 'byu', 'nya', 'telkomsel']</t>
  </si>
  <si>
    <t>['coba', 'kartu', 'live', 'on', 'nderr', 'ribu', 'dapat', 'gb', 'provider', 'baru', 'dari', 'xl', 'seperti', 'kartu', 'byu', 'nya', 'telkomsel']</t>
  </si>
  <si>
    <t>['coba', 'kartu', 'live', 'on', 'nderr', 'ribu', 'gb', 'provider', 'xl', 'kartu', 'byu', 'nya', 'telkomsel']</t>
  </si>
  <si>
    <t>id beda bro malukupapua harga telkomsel</t>
  </si>
  <si>
    <t>@melvinfernando_ @keladitumbuk_ @memefess @byu_id beda bro, maluku-papua punya harga sendiri untuk telkomsel</t>
  </si>
  <si>
    <t>id beda bro malukupapua punya harga sendiri untuk telkomsel</t>
  </si>
  <si>
    <t>['id', 'beda', 'bro', 'malukupapua', 'punya', 'harga', 'sendiri', 'untuk', 'telkomsel']</t>
  </si>
  <si>
    <t>['id', 'beda', 'bro', 'malukupapua', 'harga', 'telkomsel']</t>
  </si>
  <si>
    <t>bukit refresh jaring kakak klo gabisa streaming mode jaring ganti otomatis otomatisin biar lancar pakai apn byu dehh kakak</t>
  </si>
  <si>
    <t>@man_bukit @memefess @telkomsel refresh jaringannya bang klo gabisa streaming, mode jaringannya ganti dr otomatis ke 2g lg trs ke otomatisin lg.. biar lancar juga pake apn 'byu' dehh bang..</t>
  </si>
  <si>
    <t>bukit refresh jaringannya bang klo gabisa streaming mode jaringannya ganti dr otomatis ke  lg trs ke otomatisin lg biar lancar juga pake apn byu dehh bang</t>
  </si>
  <si>
    <t>['bukit', 'refresh', 'jaringannya', 'bang', 'klo', 'gabisa', 'streaming', 'mode', 'jaringannya', 'ganti', 'dr', 'otomatis', 'ke', 'lg', 'trs', 'ke', 'otomatisin', 'lg', 'biar', 'lancar', 'juga', 'pake', 'apn', 'byu', 'dehh', 'bang']</t>
  </si>
  <si>
    <t>['bukit', 'refresh', 'jaringannya', 'kakak', 'klo', 'gabisa', 'streaming', 'mode', 'jaringannya', 'ganti', 'dari', 'otomatis', 'ke', 'lagi', 'terus', 'ke', 'otomatisin', 'lagi', 'biar', 'lancar', 'juga', 'pakai', 'apn', 'byu', 'dehh', 'kakak']</t>
  </si>
  <si>
    <t>['bukit', 'refresh', 'jaringannya', 'kakak', 'klo', 'gabisa', 'streaming', 'mode', 'jaringannya', 'ganti', 'otomatis', 'otomatisin', 'biar', 'lancar', 'pakai', 'apn', 'byu', 'dehh', 'kakak']</t>
  </si>
  <si>
    <t>['bukit', 'refresh', 'jaring', 'kakak', 'klo', 'gabisa', 'streaming', 'mode', 'jaring', 'ganti', 'otomatis', 'otomatisin', 'biar', 'lancar', 'pakai', 'apn', 'byu', 'dehh', 'kakak']</t>
  </si>
  <si>
    <t>klo byu coba atur mode otomatis otomatis internet biar lancar coba pakai apn byu</t>
  </si>
  <si>
    <t>@callmecutir @memefess @telkomsel klo byu coba di pengaturan dr mode otomatis ke 2g dulu trs otomatis lg, internet biar lancar coba pake apn 'byu'..</t>
  </si>
  <si>
    <t>klo byu coba di pengaturan dr mode otomatis ke  dulu trs otomatis lg internet biar lancar coba pake apn byu</t>
  </si>
  <si>
    <t>['klo', 'byu', 'coba', 'di', 'pengaturan', 'dr', 'mode', 'otomatis', 'ke', 'dulu', 'trs', 'otomatis', 'lg', 'internet', 'biar', 'lancar', 'coba', 'pake', 'apn', 'byu']</t>
  </si>
  <si>
    <t>['klo', 'byu', 'coba', 'di', 'pengaturan', 'dari', 'mode', 'otomatis', 'ke', 'dulu', 'terus', 'otomatis', 'lagi', 'internet', 'biar', 'lancar', 'coba', 'pakai', 'apn', 'byu']</t>
  </si>
  <si>
    <t>['klo', 'byu', 'coba', 'pengaturan', 'mode', 'otomatis', 'otomatis', 'internet', 'biar', 'lancar', 'coba', 'pakai', 'apn', 'byu']</t>
  </si>
  <si>
    <t>['klo', 'byu', 'coba', 'atur', 'mode', 'otomatis', 'otomatis', 'internet', 'biar', 'lancar', 'coba', 'pakai', 'apn', 'byu']</t>
  </si>
  <si>
    <t>id coba rep paket baik</t>
  </si>
  <si>
    <t>@memefess @telkomsel @myxl @smartfrencare @indosatim3 @byu_id coba rep sama paket terbaik kalian!</t>
  </si>
  <si>
    <t>id coba rep sama paket terbaik kalian</t>
  </si>
  <si>
    <t>['id', 'coba', 'rep', 'sama', 'paket', 'terbaik', 'kalian']</t>
  </si>
  <si>
    <t>['id', 'coba', 'rep', 'paket', 'terbaik']</t>
  </si>
  <si>
    <t>['id', 'coba', 'rep', 'paket', 'baik']</t>
  </si>
  <si>
    <t>id iya anak jaring ya</t>
  </si>
  <si>
    <t>@nftmoviezo @byu_id @memefess @telkomsel iya bapak anak mereka. satu jaringan katanya. katanya ya.</t>
  </si>
  <si>
    <t>id iya bapak anak mereka satu jaringan katanya katanya ya</t>
  </si>
  <si>
    <t>['id', 'iya', 'bapak', 'anak', 'mereka', 'satu', 'jaringan', 'katanya', 'katanya', 'ya']</t>
  </si>
  <si>
    <t>['id', 'iya', 'anak', 'jaringan', 'ya']</t>
  </si>
  <si>
    <t>['id', 'iya', 'anak', 'jaring', 'ya']</t>
  </si>
  <si>
    <t>war kalean id axis</t>
  </si>
  <si>
    <t>@memefess war gih kalean @telkomsel @byu_id @indosatim3 @smartfrenworld @ask_axis @3careindonesia</t>
  </si>
  <si>
    <t>war gih kalean id axis</t>
  </si>
  <si>
    <t>['war', 'gih', 'kalean', 'id', 'axis']</t>
  </si>
  <si>
    <t>['war', 'kalean', 'id', 'axis']</t>
  </si>
  <si>
    <t>id byu fitur custome kuota itungannya murah duit brapa jaring lokasi yaw daerah sinyal tsel byu stabil</t>
  </si>
  <si>
    <t>@kreasipilu @memefess @byu_id @telkomsel di byu juga ada fitur custome kuota, itungannya bisa lebih murah gimana kita ada duitnya brapa wkwk, buat jaringan gimana lokasi yaw kebetulan di daerahku sinyal tsel byu ini paling stabil</t>
  </si>
  <si>
    <t>id di byu juga ada fitur custome kuota itungannya bisa lebih murah gimana kita ada duitnya brapa wkwk buat jaringan gimana lokasi yaw kebetulan di daerahku sinyal tsel byu ini paling stabil</t>
  </si>
  <si>
    <t>['id', 'di', 'byu', 'juga', 'ada', 'fitur', 'custome', 'kuota', 'itungannya', 'bisa', 'lebih', 'murah', 'gimana', 'kita', 'ada', 'duitnya', 'brapa', 'wkwk', 'buat', 'jaringan', 'gimana', 'lokasi', 'yaw', 'kebetulan', 'di', 'daerahku', 'sinyal', 'tsel', 'byu', 'ini', 'paling', 'stabil']</t>
  </si>
  <si>
    <t>['id', 'di', 'byu', 'juga', 'ada', 'fitur', 'custome', 'kuota', 'itungannya', 'bisa', 'lebih', 'murah', 'bagaimana', 'kita', 'ada', 'duitnya', 'brapa', 'wkwk', 'buat', 'jaringan', 'bagaimana', 'lokasi', 'yaw', 'kebetulan', 'di', 'daerahku', 'sinyal', 'tsel', 'byu', 'ini', 'paling', 'stabil']</t>
  </si>
  <si>
    <t>['id', 'byu', 'fitur', 'custome', 'kuota', 'itungannya', 'murah', 'duitnya', 'brapa', 'jaringan', 'lokasi', 'yaw', 'daerahku', 'sinyal', 'tsel', 'byu', 'stabil']</t>
  </si>
  <si>
    <t>['id', 'byu', 'fitur', 'custome', 'kuota', 'itungannya', 'murah', 'duit', 'brapa', 'jaring', 'lokasi', 'yaw', 'daerah', 'sinyal', 'tsel', 'byu', 'stabil']</t>
  </si>
  <si>
    <t>byu telkomsel sih</t>
  </si>
  <si>
    <t>@memefess byu sma telkomsel sama gk sih?</t>
  </si>
  <si>
    <t>byu sma telkomsel sama gk sih</t>
  </si>
  <si>
    <t>['byu', 'sma', 'telkomsel', 'sama', 'gk', 'sih']</t>
  </si>
  <si>
    <t>['byu', 'sama', 'telkomsel', 'sama', 'tidak', 'sih']</t>
  </si>
  <si>
    <t>['byu', 'telkomsel', 'sih']</t>
  </si>
  <si>
    <t>id id sih kakak</t>
  </si>
  <si>
    <t>@byu_id @ibalpradana @memefess @byu_id sama @telkomsel sama gk sih bang?</t>
  </si>
  <si>
    <t>id id sama sama gk sih bang</t>
  </si>
  <si>
    <t>['id', 'id', 'sama', 'sama', 'gk', 'sih', 'bang']</t>
  </si>
  <si>
    <t>['id', 'id', 'sama', 'sama', 'tidak', 'sih', 'kakak']</t>
  </si>
  <si>
    <t>['id', 'id', 'sih', 'kakak']</t>
  </si>
  <si>
    <t>sih amp id kalo tsel mahal tnggl pndh byu lebih byu aktif tdk</t>
  </si>
  <si>
    <t>@memefess gua sih ttp @telkomsel &amp;amp  @byu_id, kalo di tsel mahal tnggl pndh ke byu, kelebihan by.u masa aktifnya tdk ada 😁</t>
  </si>
  <si>
    <t>gua sih ttp amp id kalo di tsel mahal tnggl pndh ke byu kelebihan byu masa aktifnya tdk ada</t>
  </si>
  <si>
    <t>['gua', 'sih', 'ttp', 'amp', 'id', 'kalo', 'di', 'tsel', 'mahal', 'tnggl', 'pndh', 'ke', 'byu', 'kelebihan', 'byu', 'masa', 'aktifnya', 'tdk', 'ada']</t>
  </si>
  <si>
    <t>['aku', 'sih', 'tetap', 'amp', 'id', 'kalo', 'di', 'tsel', 'mahal', 'tnggl', 'pndh', 'ke', 'byu', 'kelebihan', 'byu', 'masa', 'aktifnya', 'tdk', 'ada']</t>
  </si>
  <si>
    <t>['sih', 'amp', 'id', 'kalo', 'tsel', 'mahal', 'tnggl', 'pndh', 'byu', 'kelebihan', 'byu', 'aktifnya', 'tdk']</t>
  </si>
  <si>
    <t>['sih', 'amp', 'id', 'kalo', 'tsel', 'mahal', 'tnggl', 'pndh', 'byu', 'lebih', 'byu', 'aktif', 'tdk']</t>
  </si>
  <si>
    <t>id murah jaring aja</t>
  </si>
  <si>
    <t>@memefess @byu_id lebih murah dari pada @telkomsel jaringannya juga sama aja.</t>
  </si>
  <si>
    <t>id lebih murah dari pada jaringannya juga sama aja</t>
  </si>
  <si>
    <t>['id', 'lebih', 'murah', 'dari', 'pada', 'jaringannya', 'juga', 'sama', 'aja']</t>
  </si>
  <si>
    <t>['id', 'murah', 'jaringannya', 'aja']</t>
  </si>
  <si>
    <t>['id', 'murah', 'jaring', 'aja']</t>
  </si>
  <si>
    <t>wkwkwk provider nya satusatu id ikut nih</t>
  </si>
  <si>
    <t>@tanyakanrl wkwkwk provider nya pada keluar satu-satu, @telkomsel sama @byu_id enggak mau ikutan juga nih??</t>
  </si>
  <si>
    <t>wkwkwk provider nya pada keluar satusatu sama id enggak mau ikutan juga nih</t>
  </si>
  <si>
    <t>['wkwkwk', 'provider', 'nya', 'pada', 'keluar', 'satusatu', 'sama', 'id', 'enggak', 'mau', 'ikutan', 'juga', 'nih']</t>
  </si>
  <si>
    <t>['wkwkwk', 'provider', 'nya', 'pada', 'keluar', 'satusatu', 'sama', 'id', 'enggak', 'mau', 'mengikuti', 'juga', 'nih']</t>
  </si>
  <si>
    <t>['wkwkwk', 'provider', 'nya', 'satusatu', 'id', 'mengikuti', 'nih']</t>
  </si>
  <si>
    <t>['wkwkwk', 'provider', 'nya', 'satusatu', 'id', 'ikut', 'nih']</t>
  </si>
  <si>
    <t>dual sim sim byu nomor utama tahun indoosatvtapi butuh irit butuh kuota aplikasi wa internet mix byu</t>
  </si>
  <si>
    <t>@memefess dual sim 1 @indosatim3 1 sim @telkomsel by.u   sebenarnya nomor utama udah bertahun tahun indoosatvtapi untuk beberapa kebutuhan pengiritan hanya membutuhkan kuota cuma aplikasi wa jadi internet di mix ke byu</t>
  </si>
  <si>
    <t>dual sim sim byu sebenarnya nomor utama udah bertahun tahun indoosatvtapi untuk beberapa kebutuhan pengiritan hanya membutuhkan kuota cuma aplikasi wa jadi internet di mix ke byu</t>
  </si>
  <si>
    <t>['dual', 'sim', 'sim', 'byu', 'sebenarnya', 'nomor', 'utama', 'udah', 'bertahun', 'tahun', 'indoosatvtapi', 'untuk', 'beberapa', 'kebutuhan', 'pengiritan', 'hanya', 'membutuhkan', 'kuota', 'cuma', 'aplikasi', 'wa', 'jadi', 'internet', 'di', 'mix', 'ke', 'byu']</t>
  </si>
  <si>
    <t>['dual', 'sim', 'sim', 'byu', 'sebenarnya', 'nomor', 'utama', 'sudah', 'bertahun', 'tahun', 'indoosatvtapi', 'untuk', 'beberapa', 'kebutuhan', 'pengiritan', 'hanya', 'membutuhkan', 'kuota', 'cuma', 'aplikasi', 'wa', 'jadi', 'internet', 'di', 'mix', 'ke', 'byu']</t>
  </si>
  <si>
    <t>['dual', 'sim', 'sim', 'byu', 'nomor', 'utama', 'bertahun', 'indoosatvtapi', 'kebutuhan', 'pengiritan', 'membutuhkan', 'kuota', 'aplikasi', 'wa', 'internet', 'mix', 'byu']</t>
  </si>
  <si>
    <t>['dual', 'sim', 'sim', 'byu', 'nomor', 'utama', 'tahun', 'indoosatvtapi', 'butuh', 'irit', 'butuh', 'kuota', 'aplikasi', 'wa', 'internet', 'mix', 'byu']</t>
  </si>
  <si>
    <t>id mjb cepat kakak</t>
  </si>
  <si>
    <t>@wargaasipiil @byu_id @telkomsel mjb kok cepet kak?</t>
  </si>
  <si>
    <t>id mjb kok cepet kak</t>
  </si>
  <si>
    <t>['id', 'mjb', 'kok', 'cepet', 'kak']</t>
  </si>
  <si>
    <t>['id', 'mjb', 'kok', 'cepat', 'kakak']</t>
  </si>
  <si>
    <t>['id', 'mjb', 'cepat', 'kakak']</t>
  </si>
  <si>
    <t>byu busuk ngandelin pakai bulan gb kalo cover wifi itungan worth sinyal telkomsel kalo bawa mall basement pelosok daerah mati lampu dsb sinyal kembang kempis</t>
  </si>
  <si>
    <t>@memefess byu busuk skrg, cuman ngandelin pake bulanan yg 3 gb 15k buat di luar kalo ga ke cover wifi, itungan masih worth karena sinyal telkomsel kalo di bawa ke mall atau basement, ke pelosok daerah, mati lampu dsb sinyalnya ga kembang kempis</t>
  </si>
  <si>
    <t>byu busuk skrg cuman ngandelin pake bulanan yg gb  buat di luar kalo ga ke cover wifi itungan masih worth karena sinyal telkomsel kalo di bawa ke mall atau basement ke pelosok daerah mati lampu dsb sinyalnya ga kembang kempis</t>
  </si>
  <si>
    <t>['byu', 'busuk', 'skrg', 'cuman', 'ngandelin', 'pake', 'bulanan', 'yg', 'gb', 'buat', 'di', 'luar', 'kalo', 'ga', 'ke', 'cover', 'wifi', 'itungan', 'masih', 'worth', 'karena', 'sinyal', 'telkomsel', 'kalo', 'di', 'bawa', 'ke', 'mall', 'atau', 'basement', 'ke', 'pelosok', 'daerah', 'mati', 'lampu', 'dsb', 'sinyalnya', 'ga', 'kembang', 'kempis']</t>
  </si>
  <si>
    <t>['byu', 'busuk', 'sekarang', 'hanya', 'ngandelin', 'pakai', 'bulanan', 'yg', 'gb', 'buat', 'di', 'luar', 'kalo', 'tidak', 'ke', 'cover', 'wifi', 'itungan', 'masih', 'worth', 'karena', 'sinyal', 'telkomsel', 'kalo', 'di', 'bawa', 'ke', 'mall', 'atau', 'basement', 'ke', 'pelosok', 'daerah', 'mati', 'lampu', 'dsb', 'sinyalnya', 'tidak', 'kembang', 'kempis']</t>
  </si>
  <si>
    <t>['byu', 'busuk', 'ngandelin', 'pakai', 'bulanan', 'gb', 'kalo', 'cover', 'wifi', 'itungan', 'worth', 'sinyal', 'telkomsel', 'kalo', 'bawa', 'mall', 'basement', 'pelosok', 'daerah', 'mati', 'lampu', 'dsb', 'sinyalnya', 'kembang', 'kempis']</t>
  </si>
  <si>
    <t>['byu', 'busuk', 'ngandelin', 'pakai', 'bulan', 'gb', 'kalo', 'cover', 'wifi', 'itungan', 'worth', 'sinyal', 'telkomsel', 'kalo', 'bawa', 'mall', 'basement', 'pelosok', 'daerah', 'mati', 'lampu', 'dsb', 'sinyal', 'kembang', 'kempis']</t>
  </si>
  <si>
    <t>gak telkomsel gak byu aja murah ujung nya hilang paket make tri gak bagus sinyal tsel segi harga paket konsisten</t>
  </si>
  <si>
    <t>@memefess gak telkomsel gak byu sama aja, awal doang murah ujung² nya hilang juga tu paket, emang udah paling bener make tri walaupun gak sebagus sinyal tsel, tapi dari segi harga dan paketan konsisten</t>
  </si>
  <si>
    <t>gak telkomsel gak byu sama aja awal doang murah ujung nya hilang juga tu paket emang udah paling bener make tri walaupun gak sebagus sinyal tsel tapi dari segi harga dan paketan konsisten</t>
  </si>
  <si>
    <t>['gak', 'telkomsel', 'gak', 'byu', 'sama', 'aja', 'awal', 'doang', 'murah', 'ujung', 'nya', 'hilang', 'juga', 'tu', 'paket', 'emang', 'udah', 'paling', 'bener', 'make', 'tri', 'walaupun', 'gak', 'sebagus', 'sinyal', 'tsel', 'tapi', 'dari', 'segi', 'harga', 'dan', 'paketan', 'konsisten']</t>
  </si>
  <si>
    <t>['gak', 'telkomsel', 'gak', 'byu', 'sama', 'aja', 'awal', 'hanya', 'murah', 'ujung', 'nya', 'hilang', 'juga', 'itu', 'paket', 'memang', 'sudah', 'paling', 'benar', 'make', 'tri', 'walaupun', 'gak', 'sebagus', 'sinyal', 'tsel', 'tapi', 'dari', 'segi', 'harga', 'dan', 'paketan', 'konsisten']</t>
  </si>
  <si>
    <t>['gak', 'telkomsel', 'gak', 'byu', 'aja', 'murah', 'ujung', 'nya', 'hilang', 'paket', 'make', 'tri', 'gak', 'sebagus', 'sinyal', 'tsel', 'segi', 'harga', 'paketan', 'konsisten']</t>
  </si>
  <si>
    <t>['gak', 'telkomsel', 'gak', 'byu', 'aja', 'murah', 'ujung', 'nya', 'hilang', 'paket', 'make', 'tri', 'gak', 'bagus', 'sinyal', 'tsel', 'segi', 'harga', 'paket', 'konsisten']</t>
  </si>
  <si>
    <t>produk turun nya telkom penis frenzy telkomsel indihome byu</t>
  </si>
  <si>
    <t>@memefess produk turunan nya telkom memang pada kontol, frenzy, telkomsel, indihome, byu</t>
  </si>
  <si>
    <t>produk turunan nya telkom memang pada kontol frenzy telkomsel indihome byu</t>
  </si>
  <si>
    <t>['produk', 'turunan', 'nya', 'telkom', 'memang', 'pada', 'kontol', 'frenzy', 'telkomsel', 'indihome', 'byu']</t>
  </si>
  <si>
    <t>['produk', 'turunan', 'nya', 'telkom', 'memang', 'pada', 'penis', 'frenzy', 'telkomsel', 'indihome', 'byu']</t>
  </si>
  <si>
    <t>['produk', 'turunan', 'nya', 'telkom', 'penis', 'frenzy', 'telkomsel', 'indihome', 'byu']</t>
  </si>
  <si>
    <t>['produk', 'turun', 'nya', 'telkom', 'penis', 'frenzy', 'telkomsel', 'indihome', 'byu']</t>
  </si>
  <si>
    <t>akatsuki hai kakak keluh informasi putar produk orbit hubung rekan hana instagram terimakasih hana</t>
  </si>
  <si>
    <t>@elvan_akatsuki hai, kak waktunya. mengenai keluhan atau informasi seputar produk orbit bisa menghubungi rekan hana melalui: instagram: @myorbitid. makasih :) -hana</t>
  </si>
  <si>
    <t>akatsuki hai kak waktunya mengenai keluhan atau informasi seputar produk orbit bisa menghubungi rekan hana melalui instagram makasih hana</t>
  </si>
  <si>
    <t>['akatsuki', 'hai', 'kak', 'waktunya', 'mengenai', 'keluhan', 'atau', 'informasi', 'seputar', 'produk', 'orbit', 'bisa', 'menghubungi', 'rekan', 'hana', 'melalui', 'instagram', 'makasih', 'hana']</t>
  </si>
  <si>
    <t>['akatsuki', 'hai', 'kakak', 'waktunya', 'mengenai', 'keluhan', 'atau', 'informasi', 'seputar', 'produk', 'orbit', 'bisa', 'menghubungi', 'rekan', 'hana', 'melalui', 'instagram', 'terimakasih', 'hana']</t>
  </si>
  <si>
    <t>['akatsuki', 'hai', 'kakak', 'keluhan', 'informasi', 'seputar', 'produk', 'orbit', 'menghubungi', 'rekan', 'hana', 'instagram', 'terimakasih', 'hana']</t>
  </si>
  <si>
    <t>['akatsuki', 'hai', 'kakak', 'keluh', 'informasi', 'putar', 'produk', 'orbit', 'hubung', 'rekan', 'hana', 'instagram', 'terimakasih', 'hana']</t>
  </si>
  <si>
    <t>marshajkt peluk jokowi kim no namae wa udin telkomsel si anak jago susah banget fuck</t>
  </si>
  <si>
    <t>@bnuratmaja @l_marshajkt48 aku dipeluk jokowi, kimi no namae wa udin, ni telkomsel ga jelas emang si, anak mama jagoan mama, susah banget anjir 😂</t>
  </si>
  <si>
    <t>marshajkt aku dipeluk jokowi kimi no namae wa udin ni telkomsel ga jelas emang si anak mama jagoan mama susah banget anjir</t>
  </si>
  <si>
    <t>['marshajkt', 'aku', 'dipeluk', 'jokowi', 'kimi', 'no', 'namae', 'wa', 'udin', 'ni', 'telkomsel', 'ga', 'jelas', 'emang', 'si', 'anak', 'mama', 'jagoan', 'mama', 'susah', 'banget', 'anjir']</t>
  </si>
  <si>
    <t>['marshajkt', 'aku', 'dipeluk', 'jokowi', 'kimi', 'no', 'namae', 'wa', 'udin', 'ini', 'telkomsel', 'tidak', 'jelas', 'memang', 'si', 'anak', 'ibu', 'jagoan', 'ibu', 'susah', 'banget', 'fuck']</t>
  </si>
  <si>
    <t>['marshajkt', 'dipeluk', 'jokowi', 'kimi', 'no', 'namae', 'wa', 'udin', 'telkomsel', 'si', 'anak', 'jagoan', 'susah', 'banget', 'fuck']</t>
  </si>
  <si>
    <t>['marshajkt', 'peluk', 'jokowi', 'kim', 'no', 'namae', 'wa', 'udin', 'telkomsel', 'si', 'anak', 'jago', 'susah', 'banget', 'fuck']</t>
  </si>
  <si>
    <t>telkomsel tai</t>
  </si>
  <si>
    <t>['telkomsel', 'tai']</t>
  </si>
  <si>
    <t>beli byu aja uni adik telkomsel</t>
  </si>
  <si>
    <t>@salima252 beli by.u aja uni kan itu adiknya telkomsel</t>
  </si>
  <si>
    <t>beli byu aja uni kan itu adiknya telkomsel</t>
  </si>
  <si>
    <t>['beli', 'byu', 'aja', 'uni', 'kan', 'itu', 'adiknya', 'telkomsel']</t>
  </si>
  <si>
    <t>['beli', 'byu', 'aja', 'uni', 'adiknya', 'telkomsel']</t>
  </si>
  <si>
    <t>['beli', 'byu', 'aja', 'uni', 'adik', 'telkomsel']</t>
  </si>
  <si>
    <t>kakak mohon kenan tunggu interaksi via pesan ya terimakasih inara</t>
  </si>
  <si>
    <t>@radusvn baik, kak. mohon berkenan menunggu interaksi selanjutnya via dm ya. makasih :) -inara</t>
  </si>
  <si>
    <t>baik kak mohon berkenan menunggu interaksi selanjutnya via dm ya makasih inara</t>
  </si>
  <si>
    <t>['baik', 'kak', 'mohon', 'berkenan', 'menunggu', 'interaksi', 'selanjutnya', 'via', 'dm', 'ya', 'makasih', 'inara']</t>
  </si>
  <si>
    <t>['baik', 'kakak', 'mohon', 'berkenan', 'menunggu', 'interaksi', 'selanjutnya', 'via', 'pesan', 'ya', 'terimakasih', 'inara']</t>
  </si>
  <si>
    <t>['kakak', 'mohon', 'berkenan', 'menunggu', 'interaksi', 'via', 'pesan', 'ya', 'terimakasih', 'inara']</t>
  </si>
  <si>
    <t>['kakak', 'mohon', 'kenan', 'tunggu', 'interaksi', 'via', 'pesan', 'ya', 'terimakasih', 'inara']</t>
  </si>
  <si>
    <t>hai kakak ario maaf ya nyaman keluh sinyal infoin tingkat sistem layan daerah merauke ya kakak upaya selesai cepat tks ifa</t>
  </si>
  <si>
    <t>@ariodimasa hai, kak ario. maaf, ya, jadi ga nyaman :( mengenai keluhan sinyal, kami infoin saat ini sedang ada peningkatan sistem layanan di daerah merauke, ya, kak. kami mengupayakan agar selesai secepatnya. tks 🙂 -ifa</t>
  </si>
  <si>
    <t>hai kak ario maaf ya jadi ga nyaman mengenai keluhan sinyal kami infoin saat ini sedang ada peningkatan sistem layanan di daerah merauke ya kak kami mengupayakan agar selesai secepatnya tks ifa</t>
  </si>
  <si>
    <t>['hai', 'kak', 'ario', 'maaf', 'ya', 'jadi', 'ga', 'nyaman', 'mengenai', 'keluhan', 'sinyal', 'kami', 'infoin', 'saat', 'ini', 'sedang', 'ada', 'peningkatan', 'sistem', 'layanan', 'di', 'daerah', 'merauke', 'ya', 'kak', 'kami', 'mengupayakan', 'agar', 'selesai', 'secepatnya', 'tks', 'ifa']</t>
  </si>
  <si>
    <t>['hai', 'kakak', 'ario', 'maaf', 'ya', 'jadi', 'tidak', 'nyaman', 'mengenai', 'keluhan', 'sinyal', 'kami', 'infoin', 'saat', 'ini', 'sedang', 'ada', 'peningkatan', 'sistem', 'layanan', 'di', 'daerah', 'merauke', 'ya', 'kakak', 'kami', 'mengupayakan', 'agar', 'selesai', 'secepatnya', 'tks', 'ifa']</t>
  </si>
  <si>
    <t>['hai', 'kakak', 'ario', 'maaf', 'ya', 'nyaman', 'keluhan', 'sinyal', 'infoin', 'peningkatan', 'sistem', 'layanan', 'daerah', 'merauke', 'ya', 'kakak', 'mengupayakan', 'selesai', 'secepatnya', 'tks', 'ifa']</t>
  </si>
  <si>
    <t>['hai', 'kakak', 'ario', 'maaf', 'ya', 'nyaman', 'keluh', 'sinyal', 'infoin', 'tingkat', 'sistem', 'layan', 'daerah', 'merauke', 'ya', 'kakak', 'upaya', 'selesai', 'cepat', 'tks', 'ifa']</t>
  </si>
  <si>
    <t>@imigrandarimars baik, kak. mohon berkenan menunggu interaksi selanjutnya via dm ya. makasih :) -inara</t>
  </si>
  <si>
    <t>down kemarin jam wit gak tweet maaf jelas kenapa satu layan tempe</t>
  </si>
  <si>
    <t>@telkomsel #merauke down sejak kemarin jam 1300 wit. gak ada tweet minta maaf atau penjelasan kenapanya. mana di #papua kalian satunya. tapi pelayanan tempe."</t>
  </si>
  <si>
    <t>down sejak kemarin jam wit gak ada tweet minta maaf atau penjelasan kenapanya mana di kalian satunya tapi pelayanan tempe</t>
  </si>
  <si>
    <t>['down', 'sejak', 'kemarin', 'jam', 'wit', 'gak', 'ada', 'tweet', 'minta', 'maaf', 'atau', 'penjelasan', 'kenapanya', 'mana', 'di', 'kalian', 'satunya', 'tapi', 'pelayanan', 'tempe']</t>
  </si>
  <si>
    <t>['down', 'kemarin', 'jam', 'wit', 'gak', 'tweet', 'maaf', 'penjelasan', 'kenapanya', 'satunya', 'pelayanan', 'tempe']</t>
  </si>
  <si>
    <t>['down', 'kemarin', 'jam', 'wit', 'gak', 'tweet', 'maaf', 'jelas', 'kenapa', 'satu', 'layan', 'tempe']</t>
  </si>
  <si>
    <t>isi ulang voucher registrasi kartu telkomsel tri indosat xl axis smartfren</t>
  </si>
  <si>
    <t>cara isi ulang voucher dan registrasi kartu telkomsel, tri, indosat, xl, axis dan smartfren 2022   https://t.co/7bdvoka0gm</t>
  </si>
  <si>
    <t>cara isi ulang voucher dan registrasi kartu telkomsel tri indosat xl axis dan smartfren</t>
  </si>
  <si>
    <t>['cara', 'isi', 'ulang', 'voucher', 'dan', 'registrasi', 'kartu', 'telkomsel', 'tri', 'indosat', 'xl', 'axis', 'dan', 'smartfren']</t>
  </si>
  <si>
    <t>['isi', 'ulang', 'voucher', 'registrasi', 'kartu', 'telkomsel', 'tri', 'indosat', 'xl', 'axis', 'smartfren']</t>
  </si>
  <si>
    <t>sajak iya anak usaha bumn basah telkomsel pupuk deh</t>
  </si>
  <si>
    <t>@ombregas @pengarang_sajak iya kalau anak perusahaan bumn 'basah' macam telkomsel. lah ini, kayanya bagian pupuk deh.</t>
  </si>
  <si>
    <t>sajak iya kalau anak perusahaan bumn basah macam telkomsel lah ini kayanya bagian pupuk deh</t>
  </si>
  <si>
    <t>['sajak', 'iya', 'kalau', 'anak', 'perusahaan', 'bumn', 'basah', 'macam', 'telkomsel', 'lah', 'ini', 'kayanya', 'bagian', 'pupuk', 'deh']</t>
  </si>
  <si>
    <t>['sajak', 'iya', 'kalau', 'anak', 'perusahaan', 'bumn', 'basah', 'macam', 'telkomsel', 'lah', 'ini', 'sepertinya', 'bagian', 'pupuk', 'deh']</t>
  </si>
  <si>
    <t>['sajak', 'iya', 'anak', 'perusahaan', 'bumn', 'basah', 'telkomsel', 'pupuk', 'deh']</t>
  </si>
  <si>
    <t>['sajak', 'iya', 'anak', 'usaha', 'bumn', 'basah', 'telkomsel', 'pupuk', 'deh']</t>
  </si>
  <si>
    <t>telkomsel resah</t>
  </si>
  <si>
    <t>telkomsel meresahkan 🥴</t>
  </si>
  <si>
    <t>telkomsel meresahkan</t>
  </si>
  <si>
    <t>['telkomsel', 'meresahkan']</t>
  </si>
  <si>
    <t>['telkomsel', 'resah']</t>
  </si>
  <si>
    <t>hai kakak maaf ya gak nyaman kait kendala gyan bantu cek mohon pesan nomor hp detail lokasi jadi ya nomor lokasi kendala serta tks gyan</t>
  </si>
  <si>
    <t>@argo_ws hai kak. maaf ya jadi gak nyaman. terkait kendalanya, agar bisa gyan bantu cek lebih lanjut, mohon dm nomor hp, detail lokasi dan waktu kejadiannya ya. jika ada nomor lain di lokasi yg sama dengan kendala yg sama, bisa disertakan jg. tks -gyan</t>
  </si>
  <si>
    <t>ws hai kak maaf ya jadi gak nyaman terkait kendalanya agar bisa gyan bantu cek lebih lanjut mohon dm nomor hp detail lokasi dan waktu kejadiannya ya jika ada nomor lain di lokasi yg sama dengan kendala yg sama bisa disertakan jg tks gyan</t>
  </si>
  <si>
    <t>['ws', 'hai', 'kak', 'maaf', 'ya', 'jadi', 'gak', 'nyaman', 'terkait', 'kendalanya', 'agar', 'bisa', 'gyan', 'bantu', 'cek', 'lebih', 'lanjut', 'mohon', 'dm', 'nomor', 'hp', 'detail', 'lokasi', 'dan', 'waktu', 'kejadiannya', 'ya', 'jika', 'ada', 'nomor', 'lain', 'di', 'lokasi', 'yg', 'sama', 'dengan', 'kendala', 'yg', 'sama', 'bisa', 'disertakan', 'jg', 'tks', 'gyan']</t>
  </si>
  <si>
    <t>['sudah', 'hai', 'kakak', 'maaf', 'ya', 'jadi', 'gak', 'nyaman', 'terkait', 'kendalanya', 'agar', 'bisa', 'gyan', 'bantu', 'cek', 'lebih', 'lanjut', 'mohon', 'pesan', 'nomor', 'hp', 'detail', 'lokasi', 'dan', 'waktu', 'kejadiannya', 'ya', 'jika', 'ada', 'nomor', 'lain', 'di', 'lokasi', 'yg', 'sama', 'dengan', 'kendala', 'yg', 'sama', 'bisa', 'disertakan', 'juga', 'tks', 'gyan']</t>
  </si>
  <si>
    <t>['hai', 'kakak', 'maaf', 'ya', 'gak', 'nyaman', 'terkait', 'kendalanya', 'gyan', 'bantu', 'cek', 'mohon', 'pesan', 'nomor', 'hp', 'detail', 'lokasi', 'kejadiannya', 'ya', 'nomor', 'lokasi', 'kendala', 'disertakan', 'tks', 'gyan']</t>
  </si>
  <si>
    <t>['hai', 'kakak', 'maaf', 'ya', 'gak', 'nyaman', 'kait', 'kendala', 'gyan', 'bantu', 'cek', 'mohon', 'pesan', 'nomor', 'hp', 'detail', 'lokasi', 'jadi', 'ya', 'nomor', 'lokasi', 'kendala', 'serta', 'tks', 'gyan']</t>
  </si>
  <si>
    <t>tolong jelas jaring kabupaten merauke papua hilang kemarin</t>
  </si>
  <si>
    <t>@telkomsel tolong penjelasannya kenapa jaringan di kabupaten merauke, papua hilang sejak kemarin?</t>
  </si>
  <si>
    <t>tolong penjelasannya kenapa jaringan di kabupaten merauke papua hilang sejak kemarin</t>
  </si>
  <si>
    <t>['tolong', 'penjelasannya', 'kenapa', 'jaringan', 'di', 'kabupaten', 'merauke', 'papua', 'hilang', 'sejak', 'kemarin']</t>
  </si>
  <si>
    <t>['tolong', 'penjelasannya', 'jaringan', 'kabupaten', 'merauke', 'papua', 'hilang', 'kemarin']</t>
  </si>
  <si>
    <t>['tolong', 'jelas', 'jaring', 'kabupaten', 'merauke', 'papua', 'hilang', 'kemarin']</t>
  </si>
  <si>
    <t>hai kakak mohon maaf ya gak nyaman kait kendala sinyal kakak arie tindak lanjut kendala ya kakak sila kakak infoin via pesan nomor hp tanggal jadi lokasi lengkap minimal lurah tks arie</t>
  </si>
  <si>
    <t>@rizadithane hai kak. mohon maaf ya jadi gak nyaman. terkait kendala ga ada sinyal, apa sudah berlangsung lama kak? arie akan segera tindak lanjuti kendalanya ya kak. silakan kakak infoin via dm nomor hp, tgl kejadian, dan lokasi lengkap (minimal sampai kelurahan). tks :) -arie</t>
  </si>
  <si>
    <t>hai kak mohon maaf ya jadi gak nyaman terkait kendala ga ada sinyal apa sudah berlangsung lama kak arie akan segera tindak lanjuti kendalanya ya kak silakan kakak infoin via dm nomor hp tgl kejadian dan lokasi lengkap minimal sampai kelurahan tks arie</t>
  </si>
  <si>
    <t>['hai', 'kak', 'mohon', 'maaf', 'ya', 'jadi', 'gak', 'nyaman', 'terkait', 'kendala', 'ga', 'ada', 'sinyal', 'apa', 'sudah', 'berlangsung', 'lama', 'kak', 'arie', 'akan', 'segera', 'tindak', 'lanjuti', 'kendalanya', 'ya', 'kak', 'silakan', 'kakak', 'infoin', 'via', 'dm', 'nomor', 'hp', 'tgl', 'kejadian', 'dan', 'lokasi', 'lengkap', 'minimal', 'sampai', 'kelurahan', 'tks', 'arie']</t>
  </si>
  <si>
    <t>['hai', 'kakak', 'mohon', 'maaf', 'ya', 'jadi', 'gak', 'nyaman', 'terkait', 'kendala', 'tidak', 'ada', 'sinyal', 'apa', 'sudah', 'berlangsung', 'lama', 'kakak', 'arie', 'akan', 'segera', 'tindak', 'lanjuti', 'kendalanya', 'ya', 'kakak', 'silakan', 'kakak', 'infoin', 'via', 'pesan', 'nomor', 'hp', 'tanggal', 'kejadian', 'dan', 'lokasi', 'lengkap', 'minimal', 'sampai', 'kelurahan', 'tks', 'arie']</t>
  </si>
  <si>
    <t>['hai', 'kakak', 'mohon', 'maaf', 'ya', 'gak', 'nyaman', 'terkait', 'kendala', 'sinyal', 'kakak', 'arie', 'tindak', 'lanjuti', 'kendalanya', 'ya', 'kakak', 'silakan', 'kakak', 'infoin', 'via', 'pesan', 'nomor', 'hp', 'tanggal', 'kejadian', 'lokasi', 'lengkap', 'minimal', 'kelurahan', 'tks', 'arie']</t>
  </si>
  <si>
    <t>['hai', 'kakak', 'mohon', 'maaf', 'ya', 'gak', 'nyaman', 'kait', 'kendala', 'sinyal', 'kakak', 'arie', 'tindak', 'lanjut', 'kendala', 'ya', 'kakak', 'sila', 'kakak', 'infoin', 'via', 'pesan', 'nomor', 'hp', 'tanggal', 'jadi', 'lokasi', 'lengkap', 'minimal', 'lurah', 'tks', 'arie']</t>
  </si>
  <si>
    <t>usaha sedia layan komunikasi besar indonesia telkomsel xl axiata indosat hutchison mohon maaf langgan naik tagih kartu paska bayar tarif isi ulang pulsa hp kuota data internet</t>
  </si>
  <si>
    <t>tiga perusahaan penyedia layanan komunikasi terbesar di indonesia, seperti telkomsel, xl axiata dan indosat hutchison, menyatakan permohonan maaf kepada pelanggan mereka, karena adanya kenaikan tagihan kartu paska bayar, tarif isi ulang pulsa hp dan kuota data internet.</t>
  </si>
  <si>
    <t>tiga perusahaan penyedia layanan komunikasi terbesar di indonesia seperti telkomsel xl axiata dan indosat hutchison menyatakan permohonan maaf kepada pelanggan mereka karena adanya kenaikan tagihan kartu paska bayar tarif isi ulang pulsa hp dan kuota data internet</t>
  </si>
  <si>
    <t>['tiga', 'perusahaan', 'penyedia', 'layanan', 'komunikasi', 'terbesar', 'di', 'indonesia', 'seperti', 'telkomsel', 'xl', 'axiata', 'dan', 'indosat', 'hutchison', 'menyatakan', 'permohonan', 'maaf', 'kepada', 'pelanggan', 'mereka', 'karena', 'adanya', 'kenaikan', 'tagihan', 'kartu', 'paska', 'bayar', 'tarif', 'isi', 'ulang', 'pulsa', 'hp', 'dan', 'kuota', 'data', 'internet']</t>
  </si>
  <si>
    <t>['perusahaan', 'penyedia', 'layanan', 'komunikasi', 'terbesar', 'indonesia', 'telkomsel', 'xl', 'axiata', 'indosat', 'hutchison', 'permohonan', 'maaf', 'pelanggan', 'kenaikan', 'tagihan', 'kartu', 'paska', 'bayar', 'tarif', 'isi', 'ulang', 'pulsa', 'hp', 'kuota', 'data', 'internet']</t>
  </si>
  <si>
    <t>['usaha', 'sedia', 'layan', 'komunikasi', 'besar', 'indonesia', 'telkomsel', 'xl', 'axiata', 'indosat', 'hutchison', 'mohon', 'maaf', 'langgan', 'naik', 'tagih', 'kartu', 'paska', 'bayar', 'tarif', 'isi', 'ulang', 'pulsa', 'hp', 'kuota', 'data', 'internet']</t>
  </si>
  <si>
    <t>jaring internet merauke ilang iya min</t>
  </si>
  <si>
    <t>jaringan internet di merauke ilang, kenapa yaa min @telkomsel ?</t>
  </si>
  <si>
    <t>jaringan internet di merauke ilang kenapa yaa min</t>
  </si>
  <si>
    <t>['jaringan', 'internet', 'di', 'merauke', 'ilang', 'kenapa', 'yaa', 'min']</t>
  </si>
  <si>
    <t>['jaringan', 'internet', 'di', 'merauke', 'ilang', 'kenapa', 'iya', 'min']</t>
  </si>
  <si>
    <t>['jaringan', 'internet', 'merauke', 'ilang', 'iya', 'min']</t>
  </si>
  <si>
    <t>['jaring', 'internet', 'merauke', 'ilang', 'iya', 'min']</t>
  </si>
  <si>
    <t>@roniwibisono hai kak. maaf ya jadi gak nyaman. terkait kendalanya, agar bisa gyan bantu cek lebih lanjut, mohon dm nomor hp, detail lokasi dan waktu kejadiannya ya. jika ada nomor lain di lokasi yg sama dengan kendala yg sama, bisa disertakan jg. tks -gyan</t>
  </si>
  <si>
    <t>hai kak maaf ya jadi gak nyaman terkait kendalanya agar bisa gyan bantu cek lebih lanjut mohon dm nomor hp detail lokasi dan waktu kejadiannya ya jika ada nomor lain di lokasi yg sama dengan kendala yg sama bisa disertakan jg tks gyan</t>
  </si>
  <si>
    <t>['hai', 'kak', 'maaf', 'ya', 'jadi', 'gak', 'nyaman', 'terkait', 'kendalanya', 'agar', 'bisa', 'gyan', 'bantu', 'cek', 'lebih', 'lanjut', 'mohon', 'dm', 'nomor', 'hp', 'detail', 'lokasi', 'dan', 'waktu', 'kejadiannya', 'ya', 'jika', 'ada', 'nomor', 'lain', 'di', 'lokasi', 'yg', 'sama', 'dengan', 'kendala', 'yg', 'sama', 'bisa', 'disertakan', 'jg', 'tks', 'gyan']</t>
  </si>
  <si>
    <t>['hai', 'kakak', 'maaf', 'ya', 'jadi', 'gak', 'nyaman', 'terkait', 'kendalanya', 'agar', 'bisa', 'gyan', 'bantu', 'cek', 'lebih', 'lanjut', 'mohon', 'pesan', 'nomor', 'hp', 'detail', 'lokasi', 'dan', 'waktu', 'kejadiannya', 'ya', 'jika', 'ada', 'nomor', 'lain', 'di', 'lokasi', 'yg', 'sama', 'dengan', 'kendala', 'yg', 'sama', 'bisa', 'disertakan', 'juga', 'tks', 'gyan']</t>
  </si>
  <si>
    <t>catat telkomsel mati jaring kotakab maret mei</t>
  </si>
  <si>
    <t>catat! telkomsel matikan jaringan 3g di 90 kota/kab mulai maret hingga mei 2022 https://t.co/cse56vgizh</t>
  </si>
  <si>
    <t>catat telkomsel matikan jaringan  di kotakab mulai maret hingga mei</t>
  </si>
  <si>
    <t>['catat', 'telkomsel', 'matikan', 'jaringan', 'di', 'kotakab', 'mulai', 'maret', 'hingga', 'mei']</t>
  </si>
  <si>
    <t>['catat', 'telkomsel', 'matikan', 'jaringan', 'kotakab', 'maret', 'mei']</t>
  </si>
  <si>
    <t>['catat', 'telkomsel', 'mati', 'jaring', 'kotakab', 'maret', 'mei']</t>
  </si>
  <si>
    <t>@febriasl baik, kak. mohon berkenan menunggu interaksi selanjutnya via dm ya. makasih :) -inara</t>
  </si>
  <si>
    <t>hai kakak febri maaf kait kendala akses internet alami infoin nomor kendala ayo infoin data nomor hp detail lokasi minimal lurah jadi via pesan privasi jaga tksdeco</t>
  </si>
  <si>
    <t>@febriasl hai, kak febri. maaf terkait kendala akses internet yang dialami, apabila blm bisa infoin nomor lain berkendala sama, yuk infoin data nomor hp, detail lokasi (minimal kelurahan) dan waktu kejadian via dm agar privasi terjaga. tks😊-deco</t>
  </si>
  <si>
    <t>hai kak febri maaf terkait kendala akses internet yang dialami apabila blm bisa infoin nomor lain berkendala sama yuk infoin data nomor hp detail lokasi minimal kelurahan dan waktu kejadian via dm agar privasi terjaga tksdeco</t>
  </si>
  <si>
    <t>['hai', 'kak', 'febri', 'maaf', 'terkait', 'kendala', 'akses', 'internet', 'yang', 'dialami', 'apabila', 'blm', 'bisa', 'infoin', 'nomor', 'lain', 'berkendala', 'sama', 'yuk', 'infoin', 'data', 'nomor', 'hp', 'detail', 'lokasi', 'minimal', 'kelurahan', 'dan', 'waktu', 'kejadian', 'via', 'dm', 'agar', 'privasi', 'terjaga', 'tksdeco']</t>
  </si>
  <si>
    <t>['hai', 'kakak', 'febri', 'maaf', 'terkait', 'kendala', 'akses', 'internet', 'yang', 'dialami', 'apabila', 'belum', 'bisa', 'infoin', 'nomor', 'lain', 'berkendala', 'sama', 'ayo', 'infoin', 'data', 'nomor', 'hp', 'detail', 'lokasi', 'minimal', 'kelurahan', 'dan', 'waktu', 'kejadian', 'via', 'pesan', 'agar', 'privasi', 'terjaga', 'tksdeco']</t>
  </si>
  <si>
    <t>['hai', 'kakak', 'febri', 'maaf', 'terkait', 'kendala', 'akses', 'internet', 'dialami', 'infoin', 'nomor', 'berkendala', 'ayo', 'infoin', 'data', 'nomor', 'hp', 'detail', 'lokasi', 'minimal', 'kelurahan', 'kejadian', 'via', 'pesan', 'privasi', 'terjaga', 'tksdeco']</t>
  </si>
  <si>
    <t>['hai', 'kakak', 'febri', 'maaf', 'kait', 'kendala', 'akses', 'internet', 'alami', 'infoin', 'nomor', 'kendala', 'ayo', 'infoin', 'data', 'nomor', 'hp', 'detail', 'lokasi', 'minimal', 'lurah', 'jadi', 'via', 'pesan', 'privasi', 'jaga', 'tksdeco']</t>
  </si>
  <si>
    <t>telkomsel kuis facebook tulis wall fanpage</t>
  </si>
  <si>
    <t>telkomsel bagaimana menjawab pertanyaan kuis di facebook? a. menulis jawaban di wall fanpage</t>
  </si>
  <si>
    <t>telkomsel bagaimana menjawab pertanyaan kuis di facebook  menulis jawaban di wall fanpage</t>
  </si>
  <si>
    <t>['telkomsel', 'bagaimana', 'menjawab', 'pertanyaan', 'kuis', 'di', 'facebook', 'menulis', 'jawaban', 'di', 'wall', 'fanpage']</t>
  </si>
  <si>
    <t>['telkomsel', 'kuis', 'facebook', 'menulis', 'wall', 'fanpage']</t>
  </si>
  <si>
    <t>['telkomsel', 'kuis', 'facebook', 'tulis', 'wall', 'fanpage']</t>
  </si>
  <si>
    <t>@febriasl hai kak. maaf ya jadi gak nyaman. terkait kendalanya, agar bisa gyan bantu cek lebih lanjut, mohon dm nomor hp, detail lokasi dan waktu kejadiannya ya. jika ada nomor lain di lokasi yg sama dengan kendala yg sama, bisa disertakan jg. tks -gyan</t>
  </si>
  <si>
    <t>wahhh ya jaring merauke papua gak akses internet lajang provider sih ya</t>
  </si>
  <si>
    <t>wahhh ada apa yh jaringan di merauke papua. demi apa gak bisa buat akses internet mana single provider doang lagi @telkomsel @indihome gimana sih ya.</t>
  </si>
  <si>
    <t>wahhh ada apa yh jaringan di merauke papua demi apa gak bisa buat akses internet mana single provider doang lagi gimana sih ya</t>
  </si>
  <si>
    <t>['wahhh', 'ada', 'apa', 'yh', 'jaringan', 'di', 'merauke', 'papua', 'demi', 'apa', 'gak', 'bisa', 'buat', 'akses', 'internet', 'mana', 'single', 'provider', 'doang', 'lagi', 'gimana', 'sih', 'ya']</t>
  </si>
  <si>
    <t>['wahhh', 'ada', 'apa', 'ya', 'jaringan', 'di', 'merauke', 'papua', 'demi', 'apa', 'gak', 'bisa', 'buat', 'akses', 'internet', 'mana', 'lajang', 'provider', 'hanya', 'lagi', 'bagaimana', 'sih', 'ya']</t>
  </si>
  <si>
    <t>['wahhh', 'ya', 'jaringan', 'merauke', 'papua', 'gak', 'akses', 'internet', 'lajang', 'provider', 'sih', 'ya']</t>
  </si>
  <si>
    <t>['wahhh', 'ya', 'jaring', 'merauke', 'papua', 'gak', 'akses', 'internet', 'lajang', 'provider', 'sih', 'ya']</t>
  </si>
  <si>
    <t>maaf ya kakak kartika kait kendala sinyal stabil arie tindak lanjut kendala sila kakak infoin via pesan nomor hp tanggal jadi lokasi lengkap minimal lurah tks arie</t>
  </si>
  <si>
    <t>@kartika2224 maaf ya kak kartika. terkait kendala sinyal kurang stabil agar arie bisa tindak lanjuti kendalanya, silakan kakak infoin via dm nomor hp, tgl kejadian, dan lokasi lengkap (minimal sampai kelurahan). tks :) -arie</t>
  </si>
  <si>
    <t>maaf ya kak kartika terkait kendala sinyal kurang stabil agar arie bisa tindak lanjuti kendalanya silakan kakak infoin via dm nomor hp tgl kejadian dan lokasi lengkap minimal sampai kelurahan tks arie</t>
  </si>
  <si>
    <t>['maaf', 'ya', 'kak', 'kartika', 'terkait', 'kendala', 'sinyal', 'kurang', 'stabil', 'agar', 'arie', 'bisa', 'tindak', 'lanjuti', 'kendalanya', 'silakan', 'kakak', 'infoin', 'via', 'dm', 'nomor', 'hp', 'tgl', 'kejadian', 'dan', 'lokasi', 'lengkap', 'minimal', 'sampai', 'kelurahan', 'tks', 'arie']</t>
  </si>
  <si>
    <t>['maaf', 'ya', 'kakak', 'kartika', 'terkait', 'kendala', 'sinyal', 'kurang', 'stabil', 'agar', 'arie', 'bisa', 'tindak', 'lanjuti', 'kendalanya', 'silakan', 'kakak', 'infoin', 'via', 'pesan', 'nomor', 'hp', 'tanggal', 'kejadian', 'dan', 'lokasi', 'lengkap', 'minimal', 'sampai', 'kelurahan', 'tks', 'arie']</t>
  </si>
  <si>
    <t>['maaf', 'ya', 'kakak', 'kartika', 'terkait', 'kendala', 'sinyal', 'stabil', 'arie', 'tindak', 'lanjuti', 'kendalanya', 'silakan', 'kakak', 'infoin', 'via', 'pesan', 'nomor', 'hp', 'tanggal', 'kejadian', 'lokasi', 'lengkap', 'minimal', 'kelurahan', 'tks', 'arie']</t>
  </si>
  <si>
    <t>['maaf', 'ya', 'kakak', 'kartika', 'kait', 'kendala', 'sinyal', 'stabil', 'arie', 'tindak', 'lanjut', 'kendala', 'sila', 'kakak', 'infoin', 'via', 'pesan', 'nomor', 'hp', 'tanggal', 'jadi', 'lokasi', 'lengkap', 'minimal', 'lurah', 'tks', 'arie']</t>
  </si>
  <si>
    <t>banget capek banget komplen gak benerbenerin kalo sinyal internet nya stabil gak komplen</t>
  </si>
  <si>
    <t>@alfiarnggns @telkomsel bener banget, capek banget komplen terus begini tapi gak di bener-benerin. padahal kalo sinyal internet nya stabil juga kita gak akan komplen</t>
  </si>
  <si>
    <t>bener banget capek banget komplen terus begini tapi gak di benerbenerin padahal kalo sinyal internet nya stabil juga kita gak akan komplen</t>
  </si>
  <si>
    <t>['bener', 'banget', 'capek', 'banget', 'komplen', 'terus', 'begini', 'tapi', 'gak', 'di', 'benerbenerin', 'padahal', 'kalo', 'sinyal', 'internet', 'nya', 'stabil', 'juga', 'kita', 'gak', 'akan', 'komplen']</t>
  </si>
  <si>
    <t>['benar', 'banget', 'capek', 'banget', 'komplen', 'terus', 'begini', 'tapi', 'gak', 'di', 'benerbenerin', 'padahal', 'kalo', 'sinyal', 'internet', 'nya', 'stabil', 'juga', 'kita', 'gak', 'akan', 'komplen']</t>
  </si>
  <si>
    <t>['banget', 'capek', 'banget', 'komplen', 'gak', 'benerbenerin', 'kalo', 'sinyal', 'internet', 'nya', 'stabil', 'gak', 'komplen']</t>
  </si>
  <si>
    <t>@akemimoji hai kak. maaf ya jadi gak nyaman. terkait kendalanya, agar bisa gyan bantu cek lebih lanjut, mohon dm nomor hp, detail lokasi dan waktu kejadiannya ya. jika ada nomor lain di lokasi yg sama dengan kendala yg sama, bisa disertakan jg. tks -gyan</t>
  </si>
  <si>
    <t>hai kakak erfan maaf ya gak nyaman kait kendala sinyal ayo infoin via pesan nomor hp tanggal jadi lokasi lengkap minimal lurah nomor lokasi kendala ya kakak arie bantu cek tks arie</t>
  </si>
  <si>
    <t>@erfanspedersen hai kak erfan. maaf ya jadi gak nyaman :( terkait kendala ga ada sinyal, yuk infoin via dm nomor hp, tgl kejadian, lokasi lengkap (minimal sampai kelurahan), serta 2 nomor lain di lokasi yg sama dengan kendala yg sama ya kak agar arie bantu cek. tks :) -arie</t>
  </si>
  <si>
    <t>hai kak erfan maaf ya jadi gak nyaman terkait kendala ga ada sinyal yuk infoin via dm nomor hp tgl kejadian lokasi lengkap minimal sampai kelurahan serta nomor lain di lokasi yg sama dengan kendala yg sama ya kak agar arie bantu cek tks arie</t>
  </si>
  <si>
    <t>['hai', 'kak', 'erfan', 'maaf', 'ya', 'jadi', 'gak', 'nyaman', 'terkait', 'kendala', 'ga', 'ada', 'sinyal', 'yuk', 'infoin', 'via', 'dm', 'nomor', 'hp', 'tgl', 'kejadian', 'lokasi', 'lengkap', 'minimal', 'sampai', 'kelurahan', 'serta', 'nomor', 'lain', 'di', 'lokasi', 'yg', 'sama', 'dengan', 'kendala', 'yg', 'sama', 'ya', 'kak', 'agar', 'arie', 'bantu', 'cek', 'tks', 'arie']</t>
  </si>
  <si>
    <t>['hai', 'kakak', 'erfan', 'maaf', 'ya', 'jadi', 'gak', 'nyaman', 'terkait', 'kendala', 'tidak', 'ada', 'sinyal', 'ayo', 'infoin', 'via', 'pesan', 'nomor', 'hp', 'tanggal', 'kejadian', 'lokasi', 'lengkap', 'minimal', 'sampai', 'kelurahan', 'serta', 'nomor', 'lain', 'di', 'lokasi', 'yg', 'sama', 'dengan', 'kendala', 'yg', 'sama', 'ya', 'kakak', 'agar', 'arie', 'bantu', 'cek', 'tks', 'arie']</t>
  </si>
  <si>
    <t>['hai', 'kakak', 'erfan', 'maaf', 'ya', 'gak', 'nyaman', 'terkait', 'kendala', 'sinyal', 'ayo', 'infoin', 'via', 'pesan', 'nomor', 'hp', 'tanggal', 'kejadian', 'lokasi', 'lengkap', 'minimal', 'kelurahan', 'nomor', 'lokasi', 'kendala', 'ya', 'kakak', 'arie', 'bantu', 'cek', 'tks', 'arie']</t>
  </si>
  <si>
    <t>['hai', 'kakak', 'erfan', 'maaf', 'ya', 'gak', 'nyaman', 'kait', 'kendala', 'sinyal', 'ayo', 'infoin', 'via', 'pesan', 'nomor', 'hp', 'tanggal', 'jadi', 'lokasi', 'lengkap', 'minimal', 'lurah', 'nomor', 'lokasi', 'kendala', 'ya', 'kakak', 'arie', 'bantu', 'cek', 'tks', 'arie']</t>
  </si>
  <si>
    <t>hai kakak kemi maaf kait akses internet lambat ya kakak ayo info nomor hp jadi lokasi min lurah amp nomor telkomsel kendala via pesan bantu cek privasi jaga tks el</t>
  </si>
  <si>
    <t>@akemimoji hai, kak kemi. maaf terkait akses internet lambat ya kak. yuk infokan nomor hp, waktu kejadian, lokasi (min hingga kelurahan) &amp;amp  nomor telkomsel lain yg berkendala sama via dm agar kami bantu cek dan privasi terjaga. tks 😊-el</t>
  </si>
  <si>
    <t>hai kak kemi maaf terkait akses internet lambat ya kak yuk infokan nomor hp waktu kejadian lokasi min hingga kelurahan amp nomor telkomsel lain yg berkendala sama via dm agar kami bantu cek dan privasi terjaga tks el</t>
  </si>
  <si>
    <t>['hai', 'kak', 'kemi', 'maaf', 'terkait', 'akses', 'internet', 'lambat', 'ya', 'kak', 'yuk', 'infokan', 'nomor', 'hp', 'waktu', 'kejadian', 'lokasi', 'min', 'hingga', 'kelurahan', 'amp', 'nomor', 'telkomsel', 'lain', 'yg', 'berkendala', 'sama', 'via', 'dm', 'agar', 'kami', 'bantu', 'cek', 'dan', 'privasi', 'terjaga', 'tks', 'el']</t>
  </si>
  <si>
    <t>['hai', 'kakak', 'kemi', 'maaf', 'terkait', 'akses', 'internet', 'lambat', 'ya', 'kakak', 'ayo', 'infokan', 'nomor', 'hp', 'waktu', 'kejadian', 'lokasi', 'min', 'hingga', 'kelurahan', 'amp', 'nomor', 'telkomsel', 'lain', 'yg', 'berkendala', 'sama', 'via', 'pesan', 'agar', 'kami', 'bantu', 'cek', 'dan', 'privasi', 'terjaga', 'tks', 'el']</t>
  </si>
  <si>
    <t>['hai', 'kakak', 'kemi', 'maaf', 'terkait', 'akses', 'internet', 'lambat', 'ya', 'kakak', 'ayo', 'infokan', 'nomor', 'hp', 'kejadian', 'lokasi', 'min', 'kelurahan', 'amp', 'nomor', 'telkomsel', 'berkendala', 'via', 'pesan', 'bantu', 'cek', 'privasi', 'terjaga', 'tks', 'el']</t>
  </si>
  <si>
    <t>['hai', 'kakak', 'kemi', 'maaf', 'kait', 'akses', 'internet', 'lambat', 'ya', 'kakak', 'ayo', 'info', 'nomor', 'hp', 'jadi', 'lokasi', 'min', 'lurah', 'amp', 'nomor', 'telkomsel', 'kendala', 'via', 'pesan', 'bantu', 'cek', 'privasi', 'jaga', 'tks', 'el']</t>
  </si>
  <si>
    <t>telepon operator rp jam jam promo laku telkomsel mbah</t>
  </si>
  <si>
    <t>nelpon ke semua operator cuma rp. 10,-/jam mulai jam 06:00 sampai dengan 23:59. promo ini berlaku jika telkomsel punya mbahmu!!</t>
  </si>
  <si>
    <t>nelpon ke semua operator cuma rp jam mulai jam sampai dengan promo ini berlaku jika telkomsel punya mbahmu</t>
  </si>
  <si>
    <t>['nelpon', 'ke', 'semua', 'operator', 'cuma', 'rp', 'jam', 'mulai', 'jam', 'sampai', 'dengan', 'promo', 'ini', 'berlaku', 'jika', 'telkomsel', 'punya', 'mbahmu']</t>
  </si>
  <si>
    <t>['menelepon', 'ke', 'semua', 'operator', 'cuma', 'rp', 'jam', 'mulai', 'jam', 'sampai', 'dengan', 'promo', 'ini', 'berlaku', 'jika', 'telkomsel', 'punya', 'mbahmu']</t>
  </si>
  <si>
    <t>['menelepon', 'operator', 'rp', 'jam', 'jam', 'promo', 'berlaku', 'telkomsel', 'mbahmu']</t>
  </si>
  <si>
    <t>['telepon', 'operator', 'rp', 'jam', 'jam', 'promo', 'laku', 'telkomsel', 'mbah']</t>
  </si>
  <si>
    <t>hai kakak fah maaf kait telepon spam bantu sila kakak blokir mandiri perangkat kakak terima kasihdeco</t>
  </si>
  <si>
    <t>@fanononaf hai, kak fah. maaf terkait telepon spam belum bisa kami bantu, silahkan kakak melakukan pemblokiran mandiri melalui perangkat yang kakak gunakan. terima kasih😊-deco</t>
  </si>
  <si>
    <t>hai kak fah maaf terkait telepon spam belum bisa kami bantu silahkan kakak melakukan pemblokiran mandiri melalui perangkat yang kakak gunakan terima kasihdeco</t>
  </si>
  <si>
    <t>['hai', 'kak', 'fah', 'maaf', 'terkait', 'telepon', 'spam', 'belum', 'bisa', 'kami', 'bantu', 'silahkan', 'kakak', 'melakukan', 'pemblokiran', 'mandiri', 'melalui', 'perangkat', 'yang', 'kakak', 'gunakan', 'terima', 'kasihdeco']</t>
  </si>
  <si>
    <t>['hai', 'kakak', 'fah', 'maaf', 'terkait', 'telepon', 'spam', 'belum', 'bisa', 'kami', 'bantu', 'silakan', 'kakak', 'melakukan', 'pemblokiran', 'mandiri', 'melalui', 'perangkat', 'yang', 'kakak', 'gunakan', 'terima', 'kasihdeco']</t>
  </si>
  <si>
    <t>['hai', 'kakak', 'fah', 'maaf', 'terkait', 'telepon', 'spam', 'bantu', 'silakan', 'kakak', 'pemblokiran', 'mandiri', 'perangkat', 'kakak', 'terima', 'kasihdeco']</t>
  </si>
  <si>
    <t>['hai', 'kakak', 'fah', 'maaf', 'kait', 'telepon', 'spam', 'bantu', 'sila', 'kakak', 'blokir', 'mandiri', 'perangkat', 'kakak', 'terima', 'kasihdeco']</t>
  </si>
  <si>
    <t>hai kakak alexa terima kasih ya kakak setia produk layan telkomsel kait paket gratis sedia tenang kakak aplikasi mytelkomsel promo tarik loh kakak tksdeco</t>
  </si>
  <si>
    <t>@thebadluckerya2 hai, kak alexa. terima kasih ya kak telah setia menggunakan produk dan layanan telkomsel. untuk saat ini terkait paket gratis belum tersedia. namun tenang saja kak, di aplikasi mytelkomsel terdapat banyak promo yg menarik loh kak. tks😊-deco</t>
  </si>
  <si>
    <t>hai kak alexa terima kasih ya kak telah setia menggunakan produk dan layanan telkomsel untuk saat ini terkait paket gratis belum tersedia namun tenang saja kak di aplikasi mytelkomsel terdapat banyak promo yg menarik loh kak tksdeco</t>
  </si>
  <si>
    <t>['hai', 'kak', 'alexa', 'terima', 'kasih', 'ya', 'kak', 'telah', 'setia', 'menggunakan', 'produk', 'dan', 'layanan', 'telkomsel', 'untuk', 'saat', 'ini', 'terkait', 'paket', 'gratis', 'belum', 'tersedia', 'namun', 'tenang', 'saja', 'kak', 'di', 'aplikasi', 'mytelkomsel', 'terdapat', 'banyak', 'promo', 'yg', 'menarik', 'loh', 'kak', 'tksdeco']</t>
  </si>
  <si>
    <t>['hai', 'kakak', 'alexa', 'terima', 'kasih', 'ya', 'kakak', 'telah', 'setia', 'menggunakan', 'produk', 'dan', 'layanan', 'telkomsel', 'untuk', 'saat', 'ini', 'terkait', 'paket', 'gratis', 'belum', 'tersedia', 'namun', 'tenang', 'saja', 'kakak', 'di', 'aplikasi', 'mytelkomsel', 'terdapat', 'banyak', 'promo', 'yg', 'menarik', 'loh', 'kakak', 'tksdeco']</t>
  </si>
  <si>
    <t>['hai', 'kakak', 'alexa', 'terima', 'kasih', 'ya', 'kakak', 'setia', 'produk', 'layanan', 'telkomsel', 'terkait', 'paket', 'gratis', 'tersedia', 'tenang', 'kakak', 'aplikasi', 'mytelkomsel', 'promo', 'menarik', 'loh', 'kakak', 'tksdeco']</t>
  </si>
  <si>
    <t>['hai', 'kakak', 'alexa', 'terima', 'kasih', 'ya', 'kakak', 'setia', 'produk', 'layan', 'telkomsel', 'kait', 'paket', 'gratis', 'sedia', 'tenang', 'kakak', 'aplikasi', 'mytelkomsel', 'promo', 'tarik', 'loh', 'kakak', 'tksdeco']</t>
  </si>
  <si>
    <t>haloo kasih paket gratis guna setia nii zaman dighosting dosbim</t>
  </si>
  <si>
    <t>haloo @telkomsel kasih ak paket gratis dong, ak pengguna setia nii dr jaman smp smpe skr dighosting dosbim🥰</t>
  </si>
  <si>
    <t>haloo kasih ak paket gratis dong ak pengguna setia nii dr jaman smp smpe skr dighosting dosbim</t>
  </si>
  <si>
    <t>['haloo', 'kasih', 'ak', 'paket', 'gratis', 'dong', 'ak', 'pengguna', 'setia', 'nii', 'dr', 'jaman', 'smp', 'smpe', 'skr', 'dighosting', 'dosbim']</t>
  </si>
  <si>
    <t>['haloo', 'kasih', 'aku', 'paket', 'gratis', 'dong', 'aku', 'pengguna', 'setia', 'nii', 'dari', 'zaman', 'sampai', 'sampai', 'sekarang', 'dighosting', 'dosbim']</t>
  </si>
  <si>
    <t>['haloo', 'kasih', 'paket', 'gratis', 'pengguna', 'setia', 'nii', 'zaman', 'dighosting', 'dosbim']</t>
  </si>
  <si>
    <t>['haloo', 'kasih', 'paket', 'gratis', 'guna', 'setia', 'nii', 'zaman', 'dighosting', 'dosbim']</t>
  </si>
  <si>
    <t>hai kakak mohon maaf ketidaknyamanannya kait kendala ayo infoin pesan nomor hp detail lokasi jadi biar akyl cek tks akyl</t>
  </si>
  <si>
    <t>@jtsanada hai kak. mohon maaf atas ketidaknyamanannya. terkait kendalanya, yuk infoin melalui dm nomor hp, detail lokasi dan waktu kejadiannya biar akyl cek lebih lanjut. tks -akyl</t>
  </si>
  <si>
    <t>hai kak mohon maaf atas ketidaknyamanannya terkait kendalanya yuk infoin melalui dm nomor hp detail lokasi dan waktu kejadiannya biar akyl cek lebih lanjut tks akyl</t>
  </si>
  <si>
    <t>['hai', 'kak', 'mohon', 'maaf', 'atas', 'ketidaknyamanannya', 'terkait', 'kendalanya', 'yuk', 'infoin', 'melalui', 'dm', 'nomor', 'hp', 'detail', 'lokasi', 'dan', 'waktu', 'kejadiannya', 'biar', 'akyl', 'cek', 'lebih', 'lanjut', 'tks', 'akyl']</t>
  </si>
  <si>
    <t>['hai', 'kakak', 'mohon', 'maaf', 'atas', 'ketidaknyamanannya', 'terkait', 'kendalanya', 'ayo', 'infoin', 'melalui', 'pesan', 'nomor', 'hp', 'detail', 'lokasi', 'dan', 'waktu', 'kejadiannya', 'biar', 'akyl', 'cek', 'lebih', 'lanjut', 'tks', 'akyl']</t>
  </si>
  <si>
    <t>['hai', 'kakak', 'mohon', 'maaf', 'ketidaknyamanannya', 'terkait', 'kendalanya', 'ayo', 'infoin', 'pesan', 'nomor', 'hp', 'detail', 'lokasi', 'kejadiannya', 'biar', 'akyl', 'cek', 'tks', 'akyl']</t>
  </si>
  <si>
    <t>['hai', 'kakak', 'mohon', 'maaf', 'ketidaknyamanannya', 'kait', 'kendala', 'ayo', 'infoin', 'pesan', 'nomor', 'hp', 'detail', 'lokasi', 'jadi', 'biar', 'akyl', 'cek', 'tks', 'akyl']</t>
  </si>
  <si>
    <t>wtb kuota telkomsel</t>
  </si>
  <si>
    <t>wtb kuota telkomsel #zonauang #zonajajan</t>
  </si>
  <si>
    <t>['wtb', 'kuota', 'telkomsel']</t>
  </si>
  <si>
    <t>alias telkomsel mhal aja paket fuck</t>
  </si>
  <si>
    <t>alias telkomsel makin mhal aja paketnya anjeng</t>
  </si>
  <si>
    <t>['alias', 'telkomsel', 'makin', 'mhal', 'aja', 'paketnya', 'anjeng']</t>
  </si>
  <si>
    <t>['alias', 'telkomsel', 'makin', 'mhal', 'aja', 'paketnya', 'fuck']</t>
  </si>
  <si>
    <t>['alias', 'telkomsel', 'mhal', 'aja', 'paketnya', 'fuck']</t>
  </si>
  <si>
    <t>['alias', 'telkomsel', 'mhal', 'aja', 'paket', 'fuck']</t>
  </si>
  <si>
    <t>hai kakak fah bantu produk layan telkomsel ayo infoin detail bantu solusi terimakasih gea</t>
  </si>
  <si>
    <t>@fanononaf hai, kak fah. apakah ada yang bisa kami bantu mengenai produk dan layanan telkomsel? jika ada, yuk infoin lebih detail agar kami bantu dengan solusi yang tepat. makasih 😊 -gea</t>
  </si>
  <si>
    <t>hai kak fah apakah ada yang bisa kami bantu mengenai produk dan layanan telkomsel jika ada yuk infoin lebih detail agar kami bantu dengan solusi yang tepat makasih gea</t>
  </si>
  <si>
    <t>['hai', 'kak', 'fah', 'apakah', 'ada', 'yang', 'bisa', 'kami', 'bantu', 'mengenai', 'produk', 'dan', 'layanan', 'telkomsel', 'jika', 'ada', 'yuk', 'infoin', 'lebih', 'detail', 'agar', 'kami', 'bantu', 'dengan', 'solusi', 'yang', 'tepat', 'makasih', 'gea']</t>
  </si>
  <si>
    <t>['hai', 'kakak', 'fah', 'apakah', 'ada', 'yang', 'bisa', 'kami', 'bantu', 'mengenai', 'produk', 'dan', 'layanan', 'telkomsel', 'jika', 'ada', 'ayo', 'infoin', 'lebih', 'detail', 'agar', 'kami', 'bantu', 'dengan', 'solusi', 'yang', 'tepat', 'terimakasih', 'gea']</t>
  </si>
  <si>
    <t>['hai', 'kakak', 'fah', 'bantu', 'produk', 'layanan', 'telkomsel', 'ayo', 'infoin', 'detail', 'bantu', 'solusi', 'terimakasih', 'gea']</t>
  </si>
  <si>
    <t>['hai', 'kakak', 'fah', 'bantu', 'produk', 'layan', 'telkomsel', 'ayo', 'infoin', 'detail', 'bantu', 'solusi', 'terimakasih', 'gea']</t>
  </si>
  <si>
    <t>pindah kartu halo tau nomernya keluarga inti kalo search get contact kosong deteksi guna aneh dipake si homcredit si cacat ngawur</t>
  </si>
  <si>
    <t>@megatricita baru pindah ke kartu halo yg tau nomernya baru keluarga inti belum ada 3 bulan malah kalo search get contact juga masih kosong blm ada kedeteksi penggunanya anehnya dah dipake si homcredit 😅 entah si @telkomsel yg cacat ato @homecreditid yg ngawur</t>
  </si>
  <si>
    <t>baru pindah ke kartu halo yg tau nomernya baru keluarga inti belum ada bulan malah kalo search get contact juga masih kosong blm ada kedeteksi penggunanya anehnya dah dipake si homcredit entah si yg cacat ato yg ngawur</t>
  </si>
  <si>
    <t>['baru', 'pindah', 'ke', 'kartu', 'halo', 'yg', 'tau', 'nomernya', 'baru', 'keluarga', 'inti', 'belum', 'ada', 'bulan', 'malah', 'kalo', 'search', 'get', 'contact', 'juga', 'masih', 'kosong', 'blm', 'ada', 'kedeteksi', 'penggunanya', 'anehnya', 'dah', 'dipake', 'si', 'homcredit', 'entah', 'si', 'yg', 'cacat', 'ato', 'yg', 'ngawur']</t>
  </si>
  <si>
    <t>['baru', 'pindah', 'ke', 'kartu', 'halo', 'yg', 'tau', 'nomernya', 'baru', 'keluarga', 'inti', 'belum', 'ada', 'bulan', 'malah', 'kalo', 'search', 'get', 'contact', 'juga', 'masih', 'kosong', 'belum', 'ada', 'kedeteksi', 'penggunanya', 'anehnya', 'sudah', 'dipake', 'si', 'homcredit', 'entah', 'si', 'yg', 'cacat', 'atau', 'yg', 'ngawur']</t>
  </si>
  <si>
    <t>['pindah', 'kartu', 'halo', 'tau', 'nomernya', 'keluarga', 'inti', 'kalo', 'search', 'get', 'contact', 'kosong', 'kedeteksi', 'penggunanya', 'anehnya', 'dipake', 'si', 'homcredit', 'si', 'cacat', 'ngawur']</t>
  </si>
  <si>
    <t>['pindah', 'kartu', 'halo', 'tau', 'nomernya', 'keluarga', 'inti', 'kalo', 'search', 'get', 'contact', 'kosong', 'deteksi', 'guna', 'aneh', 'dipake', 'si', 'homcredit', 'si', 'cacat', 'ngawur']</t>
  </si>
  <si>
    <t>hai kakak akang maaf ya kait paket combo sakti paket promo batas ya kakak laku kakak kakak aktif paket tarik aplikasi mytelkomsel tks gea</t>
  </si>
  <si>
    <t>@kadaljantann hai, kak akang. maaf ya. terkait paket combo sakti merupakan paket promo yang berbatas waktu ya kak. jadi ga berlaku selamanya kak, kakak juga bisa mengaktifkan paket menarik lainnya di *363# atau aplikasi mytelkomsel. tks 😊-gea</t>
  </si>
  <si>
    <t>hai kak akang maaf ya terkait paket combo sakti merupakan paket promo yang berbatas waktu ya kak jadi ga berlaku selamanya kak kakak juga bisa mengaktifkan paket menarik lainnya di atau aplikasi mytelkomsel tks gea</t>
  </si>
  <si>
    <t>['hai', 'kak', 'akang', 'maaf', 'ya', 'terkait', 'paket', 'combo', 'sakti', 'merupakan', 'paket', 'promo', 'yang', 'berbatas', 'waktu', 'ya', 'kak', 'jadi', 'ga', 'berlaku', 'selamanya', 'kak', 'kakak', 'juga', 'bisa', 'mengaktifkan', 'paket', 'menarik', 'lainnya', 'di', 'atau', 'aplikasi', 'mytelkomsel', 'tks', 'gea']</t>
  </si>
  <si>
    <t>['hai', 'kakak', 'akang', 'maaf', 'ya', 'terkait', 'paket', 'combo', 'sakti', 'merupakan', 'paket', 'promo', 'yang', 'berbatas', 'waktu', 'ya', 'kakak', 'jadi', 'tidak', 'berlaku', 'selamanya', 'kakak', 'kakak', 'juga', 'bisa', 'mengaktifkan', 'paket', 'menarik', 'lainnya', 'di', 'atau', 'aplikasi', 'mytelkomsel', 'tks', 'gea']</t>
  </si>
  <si>
    <t>['hai', 'kakak', 'akang', 'maaf', 'ya', 'terkait', 'paket', 'combo', 'sakti', 'paket', 'promo', 'berbatas', 'ya', 'kakak', 'berlaku', 'kakak', 'kakak', 'mengaktifkan', 'paket', 'menarik', 'aplikasi', 'mytelkomsel', 'tks', 'gea']</t>
  </si>
  <si>
    <t>['hai', 'kakak', 'akang', 'maaf', 'ya', 'kait', 'paket', 'combo', 'sakti', 'paket', 'promo', 'batas', 'ya', 'kakak', 'laku', 'kakak', 'kakak', 'aktif', 'paket', 'tarik', 'aplikasi', 'mytelkomsel', 'tks', 'gea']</t>
  </si>
  <si>
    <t>hai kakak kait pindah nomor prabayar pascabayar ayo informasi nomor hp via pesan kamibantu cek privasi jaga terima kasihdeco</t>
  </si>
  <si>
    <t>@sundagariskeras hai, kak. terkait perpindahan nomor dari prabayar ke pascabayar, yuk informasikan nomor hp via dm agar kami bantu cek lebih lanjut dan privasi tetap terjaga. terima kasih😊-deco</t>
  </si>
  <si>
    <t>hai kak terkait perpindahan nomor dari prabayar ke pascabayar yuk informasikan nomor hp via dm agar kamibantu cek lebih lanjut dan privasi tetap terjaga terima kasihdeco</t>
  </si>
  <si>
    <t>['hai', 'kak', 'terkait', 'perpindahan', 'nomor', 'dari', 'prabayar', 'ke', 'pascabayar', 'yuk', 'informasikan', 'nomor', 'hp', 'via', 'dm', 'agar', 'kamibantu', 'cek', 'lebih', 'lanjut', 'dan', 'privasi', 'tetap', 'terjaga', 'terima', 'kasihdeco']</t>
  </si>
  <si>
    <t>['hai', 'kakak', 'terkait', 'perpindahan', 'nomor', 'dari', 'prabayar', 'ke', 'pascabayar', 'ayo', 'informasikan', 'nomor', 'hp', 'via', 'pesan', 'agar', 'kamibantu', 'cek', 'lebih', 'lanjut', 'dan', 'privasi', 'tetap', 'terjaga', 'terima', 'kasihdeco']</t>
  </si>
  <si>
    <t>['hai', 'kakak', 'terkait', 'perpindahan', 'nomor', 'prabayar', 'pascabayar', 'ayo', 'informasikan', 'nomor', 'hp', 'via', 'pesan', 'kamibantu', 'cek', 'privasi', 'terjaga', 'terima', 'kasihdeco']</t>
  </si>
  <si>
    <t>['hai', 'kakak', 'kait', 'pindah', 'nomor', 'prabayar', 'pascabayar', 'ayo', 'informasi', 'nomor', 'hp', 'via', 'pesan', 'kamibantu', 'cek', 'privasi', 'jaga', 'terima', 'kasihdeco']</t>
  </si>
  <si>
    <t>erfian luncur cek pesan kakak tunggu iya terimakasih gyan</t>
  </si>
  <si>
    <t>@m_erfian siap, segera meluncur buat cek dm kakak. ditunggu yaaa, makasih :) -gyan</t>
  </si>
  <si>
    <t>erfian siap segera meluncur buat cek dm kakak ditunggu yaaa makasih gyan</t>
  </si>
  <si>
    <t>['erfian', 'siap', 'segera', 'meluncur', 'buat', 'cek', 'dm', 'kakak', 'ditunggu', 'yaaa', 'makasih', 'gyan']</t>
  </si>
  <si>
    <t>['erfian', 'siap', 'segera', 'meluncur', 'buat', 'cek', 'pesan', 'kakak', 'ditunggu', 'iya', 'terimakasih', 'gyan']</t>
  </si>
  <si>
    <t>['erfian', 'meluncur', 'cek', 'pesan', 'kakak', 'ditunggu', 'iya', 'terimakasih', 'gyan']</t>
  </si>
  <si>
    <t>['erfian', 'luncur', 'cek', 'pesan', 'kakak', 'tunggu', 'iya', 'terimakasih', 'gyan']</t>
  </si>
  <si>
    <t>min napas combo sakit ubah herman beli ilang sebal banget</t>
  </si>
  <si>
    <t>@telkomsel min napasi combo sakit berubah mulu herman dah. yg biasa w beli malah ilang udh ga ada lagi sebel bgt 😒</t>
  </si>
  <si>
    <t>min napasi combo sakit berubah mulu herman dah yg biasa  beli malah ilang udh ga ada lagi sebel bgt</t>
  </si>
  <si>
    <t>['min', 'napasi', 'combo', 'sakit', 'berubah', 'mulu', 'herman', 'dah', 'yg', 'biasa', 'beli', 'malah', 'ilang', 'udh', 'ga', 'ada', 'lagi', 'sebel', 'bgt']</t>
  </si>
  <si>
    <t>['min', 'napasi', 'combo', 'sakit', 'berubah', 'selalu', 'herman', 'sudah', 'yg', 'biasa', 'beli', 'malah', 'ilang', 'sudah', 'tidak', 'ada', 'lagi', 'sebal', 'banget']</t>
  </si>
  <si>
    <t>['min', 'napasi', 'combo', 'sakit', 'berubah', 'herman', 'beli', 'ilang', 'sebal', 'banget']</t>
  </si>
  <si>
    <t>['min', 'napas', 'combo', 'sakit', 'ubah', 'herman', 'beli', 'ilang', 'sebal', 'banget']</t>
  </si>
  <si>
    <t>iya kakak sinyal garis garis internetnya banget kakak kalo hujan gak sambung internetnya mode pesawat hp restart aja</t>
  </si>
  <si>
    <t>@telkomsel iya kak, udah 1 lebih malah sinyal cuma 1 garis paling banyak 2 sampe 3 garis doang. internetnya jadi lama banget kak, apalagi kalo udah hujan sama sekali gak nyambung internetnya padahal udah di mode pesawat sampe hp juga sudah di restart lagi tetep aja</t>
  </si>
  <si>
    <t>iya kak udah lebih malah sinyal cuma garis paling banyak sampe garis doang internetnya jadi lama banget kak apalagi kalo udah hujan sama sekali gak nyambung internetnya padahal udah di mode pesawat sampe hp juga sudah di restart lagi tetep aja</t>
  </si>
  <si>
    <t>['iya', 'kak', 'udah', 'lebih', 'malah', 'sinyal', 'cuma', 'garis', 'paling', 'banyak', 'sampe', 'garis', 'doang', 'internetnya', 'jadi', 'lama', 'banget', 'kak', 'apalagi', 'kalo', 'udah', 'hujan', 'sama', 'sekali', 'gak', 'nyambung', 'internetnya', 'padahal', 'udah', 'di', 'mode', 'pesawat', 'sampe', 'hp', 'juga', 'sudah', 'di', 'restart', 'lagi', 'tetep', 'aja']</t>
  </si>
  <si>
    <t>['iya', 'kakak', 'sudah', 'lebih', 'malah', 'sinyal', 'cuma', 'garis', 'paling', 'banyak', 'sampai', 'garis', 'hanya', 'internetnya', 'jadi', 'lama', 'banget', 'kakak', 'apalagi', 'kalo', 'sudah', 'hujan', 'sama', 'sekali', 'gak', 'bersambung', 'internetnya', 'padahal', 'sudah', 'di', 'mode', 'pesawat', 'sampai', 'hp', 'juga', 'sudah', 'di', 'restart', 'lagi', 'tetap', 'aja']</t>
  </si>
  <si>
    <t>['iya', 'kakak', 'sinyal', 'garis', 'garis', 'internetnya', 'banget', 'kakak', 'kalo', 'hujan', 'gak', 'bersambung', 'internetnya', 'mode', 'pesawat', 'hp', 'restart', 'aja']</t>
  </si>
  <si>
    <t>['iya', 'kakak', 'sinyal', 'garis', 'garis', 'internetnya', 'banget', 'kakak', 'kalo', 'hujan', 'gak', 'sambung', 'internetnya', 'mode', 'pesawat', 'hp', 'restart', 'aja']</t>
  </si>
  <si>
    <t>erfian hai kakak maafin ya kakak kendala beli paket bantu kakak ayo infoin nomor hp detail paket terang gagal beli via pesan privasi data jaga makasiih gea</t>
  </si>
  <si>
    <t>@m_erfian hai, kak. maafin ya kak. mengenai kendala tidak bisa beli paket  kami bisa bantu kak. yuk infoin nomor hp, detail paket dan keterangan gagal pembelian via dm agar privasi data terjaga. makasiih 😊 -gea</t>
  </si>
  <si>
    <t>erfian hai kak maafin ya kak mengenai kendala tidak bisa beli paket kami bisa bantu kak yuk infoin nomor hp detail paket dan keterangan gagal pembelian via dm agar privasi data terjaga makasiih gea</t>
  </si>
  <si>
    <t>['erfian', 'hai', 'kak', 'maafin', 'ya', 'kak', 'mengenai', 'kendala', 'tidak', 'bisa', 'beli', 'paket', 'kami', 'bisa', 'bantu', 'kak', 'yuk', 'infoin', 'nomor', 'hp', 'detail', 'paket', 'dan', 'keterangan', 'gagal', 'pembelian', 'via', 'dm', 'agar', 'privasi', 'data', 'terjaga', 'makasiih', 'gea']</t>
  </si>
  <si>
    <t>['erfian', 'hai', 'kakak', 'maafin', 'ya', 'kakak', 'mengenai', 'kendala', 'tidak', 'bisa', 'beli', 'paket', 'kami', 'bisa', 'bantu', 'kakak', 'ayo', 'infoin', 'nomor', 'hp', 'detail', 'paket', 'dan', 'keterangan', 'gagal', 'pembelian', 'via', 'pesan', 'agar', 'privasi', 'data', 'terjaga', 'makasiih', 'gea']</t>
  </si>
  <si>
    <t>['erfian', 'hai', 'kakak', 'maafin', 'ya', 'kakak', 'kendala', 'beli', 'paket', 'bantu', 'kakak', 'ayo', 'infoin', 'nomor', 'hp', 'detail', 'paket', 'keterangan', 'gagal', 'pembelian', 'via', 'pesan', 'privasi', 'data', 'terjaga', 'makasiih', 'gea']</t>
  </si>
  <si>
    <t>['erfian', 'hai', 'kakak', 'maafin', 'ya', 'kakak', 'kendala', 'beli', 'paket', 'bantu', 'kakak', 'ayo', 'infoin', 'nomor', 'hp', 'detail', 'paket', 'terang', 'gagal', 'beli', 'via', 'pesan', 'privasi', 'data', 'jaga', 'makasiih', 'gea']</t>
  </si>
  <si>
    <t>sih beli paket gagal</t>
  </si>
  <si>
    <t>@telkomsel ini gmn sih mau beli paket gagal mulu</t>
  </si>
  <si>
    <t>ini gmn sih mau beli paket gagal mulu</t>
  </si>
  <si>
    <t>['ini', 'gmn', 'sih', 'mau', 'beli', 'paket', 'gagal', 'mulu']</t>
  </si>
  <si>
    <t>['ini', 'bagaimana', 'sih', 'mau', 'beli', 'paket', 'gagal', 'selalu']</t>
  </si>
  <si>
    <t>['sih', 'beli', 'paket', 'gagal']</t>
  </si>
  <si>
    <t>iihh banget sih sinyal telkomsel bagus mahal banget sinyal provider jelek tahan pakai tsel huhu pakai kartu</t>
  </si>
  <si>
    <t>@deihaony iihh sebenernya bener banget sih. di sini juga sinyal telkomsel ga begitu bagus dan mahal banget😭 tapi sinyal provider lain lebih jelek lagi, makanya bertahan pake tsel huhu. kamu sekarang pake kartu apa?</t>
  </si>
  <si>
    <t>iihh sebenernya bener banget sih di sini juga sinyal telkomsel ga begitu bagus dan mahal banget tapi sinyal provider lain lebih jelek lagi makanya bertahan pake tsel huhu kamu sekarang pake kartu apa</t>
  </si>
  <si>
    <t>['iihh', 'sebenernya', 'bener', 'banget', 'sih', 'di', 'sini', 'juga', 'sinyal', 'telkomsel', 'ga', 'begitu', 'bagus', 'dan', 'mahal', 'banget', 'tapi', 'sinyal', 'provider', 'lain', 'lebih', 'jelek', 'lagi', 'makanya', 'bertahan', 'pake', 'tsel', 'huhu', 'kamu', 'sekarang', 'pake', 'kartu', 'apa']</t>
  </si>
  <si>
    <t>['iihh', 'sebenarnya', 'benar', 'banget', 'sih', 'di', 'sini', 'juga', 'sinyal', 'telkomsel', 'tidak', 'begitu', 'bagus', 'dan', 'mahal', 'banget', 'tapi', 'sinyal', 'provider', 'lain', 'lebih', 'jelek', 'lagi', 'makanya', 'bertahan', 'pakai', 'tsel', 'huhu', 'kamu', 'sekarang', 'pakai', 'kartu', 'apa']</t>
  </si>
  <si>
    <t>['iihh', 'banget', 'sih', 'sinyal', 'telkomsel', 'bagus', 'mahal', 'banget', 'sinyal', 'provider', 'jelek', 'bertahan', 'pakai', 'tsel', 'huhu', 'pakai', 'kartu']</t>
  </si>
  <si>
    <t>['iihh', 'banget', 'sih', 'sinyal', 'telkomsel', 'bagus', 'mahal', 'banget', 'sinyal', 'provider', 'jelek', 'tahan', 'pakai', 'tsel', 'huhu', 'pakai', 'kartu']</t>
  </si>
  <si>
    <t>coba ganti kartu cek pilih paket beda telkomsel simcard beda harga paket gantung pakai iya</t>
  </si>
  <si>
    <t>@salima252 coba ganti kartu baru, cek pilihan paketnya ,pasti beda² juga... dari dulu telkomsel emang gitu... setiap simcard beda² harga paketnya, mungkin tergantung pemakaian kali yak...</t>
  </si>
  <si>
    <t>coba ganti kartu baru cek pilihan paketnya pasti beda juga dari dulu telkomsel emang gitu setiap simcard beda harga paketnya mungkin tergantung pemakaian kali yak</t>
  </si>
  <si>
    <t>['coba', 'ganti', 'kartu', 'baru', 'cek', 'pilihan', 'paketnya', 'pasti', 'beda', 'juga', 'dari', 'dulu', 'telkomsel', 'emang', 'gitu', 'setiap', 'simcard', 'beda', 'harga', 'paketnya', 'mungkin', 'tergantung', 'pemakaian', 'kali', 'yak']</t>
  </si>
  <si>
    <t>['coba', 'ganti', 'kartu', 'baru', 'cek', 'pilihan', 'paketnya', 'pasti', 'beda', 'juga', 'dari', 'dulu', 'telkomsel', 'memang', 'begitu', 'setiap', 'simcard', 'beda', 'harga', 'paketnya', 'mungkin', 'tergantung', 'pemakaian', 'sepertinya', 'iya']</t>
  </si>
  <si>
    <t>['coba', 'ganti', 'kartu', 'cek', 'pilihan', 'paketnya', 'beda', 'telkomsel', 'simcard', 'beda', 'harga', 'paketnya', 'tergantung', 'pemakaian', 'iya']</t>
  </si>
  <si>
    <t>['coba', 'ganti', 'kartu', 'cek', 'pilih', 'paket', 'beda', 'telkomsel', 'simcard', 'beda', 'harga', 'paket', 'gantung', 'pakai', 'iya']</t>
  </si>
  <si>
    <t>hai kakak olak maafin ya kakak kendala beli paket bantu kakak ayo infoin nomor hp detail paket terang gagal beli via pesan privasi data jaga makasiih gea</t>
  </si>
  <si>
    <t>@melajukehatimu hai, kak olak. maafin ya kak. mengenai kendala tidak bisa beli paket  kami bisa bantu kak. yuk infoin nomor hp, detail paket dan keterangan gagal pembelian via dm agar privasi data terjaga. makasiih 😊 -gea</t>
  </si>
  <si>
    <t>hai kak olak maafin ya kak mengenai kendala tidak bisa beli paket kami bisa bantu kak yuk infoin nomor hp detail paket dan keterangan gagal pembelian via dm agar privasi data terjaga makasiih gea</t>
  </si>
  <si>
    <t>['hai', 'kak', 'olak', 'maafin', 'ya', 'kak', 'mengenai', 'kendala', 'tidak', 'bisa', 'beli', 'paket', 'kami', 'bisa', 'bantu', 'kak', 'yuk', 'infoin', 'nomor', 'hp', 'detail', 'paket', 'dan', 'keterangan', 'gagal', 'pembelian', 'via', 'dm', 'agar', 'privasi', 'data', 'terjaga', 'makasiih', 'gea']</t>
  </si>
  <si>
    <t>['hai', 'kakak', 'olak', 'maafin', 'ya', 'kakak', 'mengenai', 'kendala', 'tidak', 'bisa', 'beli', 'paket', 'kami', 'bisa', 'bantu', 'kakak', 'ayo', 'infoin', 'nomor', 'hp', 'detail', 'paket', 'dan', 'keterangan', 'gagal', 'pembelian', 'via', 'pesan', 'agar', 'privasi', 'data', 'terjaga', 'makasiih', 'gea']</t>
  </si>
  <si>
    <t>['hai', 'kakak', 'olak', 'maafin', 'ya', 'kakak', 'kendala', 'beli', 'paket', 'bantu', 'kakak', 'ayo', 'infoin', 'nomor', 'hp', 'detail', 'paket', 'keterangan', 'gagal', 'pembelian', 'via', 'pesan', 'privasi', 'data', 'terjaga', 'makasiih', 'gea']</t>
  </si>
  <si>
    <t>['hai', 'kakak', 'olak', 'maafin', 'ya', 'kakak', 'kendala', 'beli', 'paket', 'bantu', 'kakak', 'ayo', 'infoin', 'nomor', 'hp', 'detail', 'paket', 'terang', 'gagal', 'beli', 'via', 'pesan', 'privasi', 'data', 'jaga', 'makasiih', 'gea']</t>
  </si>
  <si>
    <t>coba pesan nder telkomsel nomor diaktifin</t>
  </si>
  <si>
    <t>@beamessages coba dm nder ke @/telkomsel tanyain nomornya masih bisa diaktifin atau ngga</t>
  </si>
  <si>
    <t>coba dm nder ke telkomsel tanyain nomornya masih bisa diaktifin atau ngga</t>
  </si>
  <si>
    <t>['coba', 'dm', 'nder', 'ke', 'telkomsel', 'tanyain', 'nomornya', 'masih', 'bisa', 'diaktifin', 'atau', 'ngga']</t>
  </si>
  <si>
    <t>['coba', 'pesan', 'nder', 'ke', 'telkomsel', 'tanyakan', 'nomornya', 'masih', 'bisa', 'diaktifin', 'atau', 'tidak']</t>
  </si>
  <si>
    <t>['coba', 'pesan', 'nder', 'telkomsel', 'nomornya', 'diaktifin']</t>
  </si>
  <si>
    <t>['coba', 'pesan', 'nder', 'telkomsel', 'nomor', 'diaktifin']</t>
  </si>
  <si>
    <t>tolong kakak mbak deh mytelkomsel gabisa beli paket sinyal aja aneh anjuinkkkk butuh banget</t>
  </si>
  <si>
    <t>tlg mas mba @telkomsel ni knp deh mytelkomsel sy gabisa beli paket? sinyal apa gmn? ato punya sy aja yg ky gini? aneh anjuinkkkk mana lgi butuh bgt skrg😵</t>
  </si>
  <si>
    <t>tlg mas mba ni knp deh mytelkomsel sy gabisa beli paket sinyal apa gmn ato punya sy aja yg ky gini aneh anjuinkkkk mana lgi butuh bgt skrg</t>
  </si>
  <si>
    <t>['tlg', 'mas', 'mba', 'ni', 'knp', 'deh', 'mytelkomsel', 'sy', 'gabisa', 'beli', 'paket', 'sinyal', 'apa', 'gmn', 'ato', 'punya', 'sy', 'aja', 'yg', 'ky', 'gini', 'aneh', 'anjuinkkkk', 'mana', 'lgi', 'butuh', 'bgt', 'skrg']</t>
  </si>
  <si>
    <t>['tolong', 'kakak', 'mbak', 'ini', 'kenapa', 'deh', 'mytelkomsel', 'saya', 'gabisa', 'beli', 'paket', 'sinyal', 'apa', 'bagaimana', 'atau', 'punya', 'saya', 'aja', 'yg', 'seperti', 'begini', 'aneh', 'anjuinkkkk', 'mana', 'lagi', 'butuh', 'banget', 'sekarang']</t>
  </si>
  <si>
    <t>['tolong', 'kakak', 'mbak', 'deh', 'mytelkomsel', 'gabisa', 'beli', 'paket', 'sinyal', 'aja', 'aneh', 'anjuinkkkk', 'butuh', 'banget']</t>
  </si>
  <si>
    <t>hai kakak mat maaf ya kait kendala sinyal nomor xxxxxxxxxx ayo lanjut interaksi pesan ya bantu cek privasi aman tks gea</t>
  </si>
  <si>
    <t>@kartika2224 hai. kak mat. maaf ya. terkait kendala sinyal. apakah benar pada nomor   xxxxxxxxxx963 .jika benar yuk lanjutkan interaksi lewat dm ya. agar dibantu cek dan privasi aman. tks 😊-gea</t>
  </si>
  <si>
    <t>hai kak mat maaf ya terkait kendala sinyal apakah benar pada nomor xxxxxxxxxx jika benar yuk lanjutkan interaksi lewat dm ya agar dibantu cek dan privasi aman tks gea</t>
  </si>
  <si>
    <t>['hai', 'kak', 'mat', 'maaf', 'ya', 'terkait', 'kendala', 'sinyal', 'apakah', 'benar', 'pada', 'nomor', 'xxxxxxxxxx', 'jika', 'benar', 'yuk', 'lanjutkan', 'interaksi', 'lewat', 'dm', 'ya', 'agar', 'dibantu', 'cek', 'dan', 'privasi', 'aman', 'tks', 'gea']</t>
  </si>
  <si>
    <t>['hai', 'kakak', 'mat', 'maaf', 'ya', 'terkait', 'kendala', 'sinyal', 'apakah', 'benar', 'pada', 'nomor', 'xxxxxxxxxx', 'jika', 'benar', 'ayo', 'lanjutkan', 'interaksi', 'lewat', 'pesan', 'ya', 'agar', 'dibantu', 'cek', 'dan', 'privasi', 'aman', 'tks', 'gea']</t>
  </si>
  <si>
    <t>['hai', 'kakak', 'mat', 'maaf', 'ya', 'terkait', 'kendala', 'sinyal', 'nomor', 'xxxxxxxxxx', 'ayo', 'lanjutkan', 'interaksi', 'pesan', 'ya', 'dibantu', 'cek', 'privasi', 'aman', 'tks', 'gea']</t>
  </si>
  <si>
    <t>['hai', 'kakak', 'mat', 'maaf', 'ya', 'kait', 'kendala', 'sinyal', 'nomor', 'xxxxxxxxxx', 'ayo', 'lanjut', 'interaksi', 'pesan', 'ya', 'bantu', 'cek', 'privasi', 'aman', 'tks', 'gea']</t>
  </si>
  <si>
    <t>sih telkomsel kalo nonton sedot kuota lokal paket kuota nonton anjirrr</t>
  </si>
  <si>
    <t>kenapa sih telkomsel kalo w nonton yg kesedot malah kuota lokalnya!?!? padahal kan paketannya ada yg buat kuota nonton sendiri anjirrr 😭</t>
  </si>
  <si>
    <t>kenapa sih telkomsel kalo  nonton yg kesedot malah kuota lokalnya padahal kan paketannya ada yg buat kuota nonton sendiri anjirrr</t>
  </si>
  <si>
    <t>['kenapa', 'sih', 'telkomsel', 'kalo', 'nonton', 'yg', 'kesedot', 'malah', 'kuota', 'lokalnya', 'padahal', 'kan', 'paketannya', 'ada', 'yg', 'buat', 'kuota', 'nonton', 'sendiri', 'anjirrr']</t>
  </si>
  <si>
    <t>['sih', 'telkomsel', 'kalo', 'nonton', 'kesedot', 'kuota', 'lokalnya', 'paketannya', 'kuota', 'nonton', 'anjirrr']</t>
  </si>
  <si>
    <t>['sih', 'telkomsel', 'kalo', 'nonton', 'sedot', 'kuota', 'lokal', 'paket', 'kuota', 'nonton', 'anjirrr']</t>
  </si>
  <si>
    <t>tau grapari lupa pokok nder centernya telkomsel</t>
  </si>
  <si>
    <t>@beamessages setau aku ke grapari? eh apa lupa, gitu gitu pokoknya nder tempat centernya telkomsel</t>
  </si>
  <si>
    <t>setau aku ke grapari eh apa lupa gitu gitu pokoknya nder tempat centernya telkomsel</t>
  </si>
  <si>
    <t>['setau', 'aku', 'ke', 'grapari', 'eh', 'apa', 'lupa', 'gitu', 'gitu', 'pokoknya', 'nder', 'tempat', 'centernya', 'telkomsel']</t>
  </si>
  <si>
    <t>['setau', 'aku', 'ke', 'grapari', 'malah', 'apa', 'lupa', 'begitu', 'begitu', 'pokoknya', 'nder', 'tempat', 'centernya', 'telkomsel']</t>
  </si>
  <si>
    <t>['setau', 'grapari', 'lupa', 'pokoknya', 'nder', 'centernya', 'telkomsel']</t>
  </si>
  <si>
    <t>['tau', 'grapari', 'lupa', 'pokok', 'nder', 'centernya', 'telkomsel']</t>
  </si>
  <si>
    <t>telkomsel sih paket internet harga ribu kaya pengaruh harga minyak goreng aja</t>
  </si>
  <si>
    <t>telkomsel ada apa sih? kok paketan internet naik harga 9rb. udah kaya terpengaruh harga minyak goreng aja</t>
  </si>
  <si>
    <t>telkomsel ada apa sih kok paketan internet naik harga rb udah kaya terpengaruh harga minyak goreng aja</t>
  </si>
  <si>
    <t>['telkomsel', 'ada', 'apa', 'sih', 'kok', 'paketan', 'internet', 'naik', 'harga', 'rb', 'udah', 'kaya', 'terpengaruh', 'harga', 'minyak', 'goreng', 'aja']</t>
  </si>
  <si>
    <t>['telkomsel', 'ada', 'apa', 'sih', 'kok', 'paketan', 'internet', 'naik', 'harga', 'ribu', 'sudah', 'kaya', 'terpengaruh', 'harga', 'minyak', 'goreng', 'aja']</t>
  </si>
  <si>
    <t>['telkomsel', 'sih', 'paketan', 'internet', 'harga', 'ribu', 'kaya', 'terpengaruh', 'harga', 'minyak', 'goreng', 'aja']</t>
  </si>
  <si>
    <t>['telkomsel', 'sih', 'paket', 'internet', 'harga', 'ribu', 'kaya', 'pengaruh', 'harga', 'minyak', 'goreng', 'aja']</t>
  </si>
  <si>
    <t>iya luemot telkomsel harang ket mng sore</t>
  </si>
  <si>
    <t>@ngalamfess iyo i ,luemot telkomsel harang ket mng sore</t>
  </si>
  <si>
    <t>iyo  luemot telkomsel harang ket mng sore</t>
  </si>
  <si>
    <t>['iyo', 'luemot', 'telkomsel', 'harang', 'ket', 'mng', 'sore']</t>
  </si>
  <si>
    <t>['iya', 'luemot', 'telkomsel', 'harang', 'ket', 'mng', 'sore']</t>
  </si>
  <si>
    <t>astaghfirullah banget sinyal minggu daerah bojong nangka kelapa tangerang sinyal garis tolong baik kalo baik langgan nya kabur pindah provider</t>
  </si>
  <si>
    <t>astaghfirullah banget sama sinyal @telkomsel udah 1 minggu ini di daerah bojong nangka, kelapa dua tangerang masa sinyal cuma 1 garis. tolong lah perbaiki, kalo enggak di perbaiki pelanggan nya kabur lama pindah provider"</t>
  </si>
  <si>
    <t>astaghfirullah banget sama sinyal udah minggu ini di daerah bojong nangka kelapa dua tangerang masa sinyal cuma garis tolong lah perbaiki kalo enggak di perbaiki pelanggan nya kabur lama pindah provider</t>
  </si>
  <si>
    <t>['astaghfirullah', 'banget', 'sama', 'sinyal', 'udah', 'minggu', 'ini', 'di', 'daerah', 'bojong', 'nangka', 'kelapa', 'dua', 'tangerang', 'masa', 'sinyal', 'cuma', 'garis', 'tolong', 'lah', 'perbaiki', 'kalo', 'enggak', 'di', 'perbaiki', 'pelanggan', 'nya', 'kabur', 'lama', 'pindah', 'provider']</t>
  </si>
  <si>
    <t>['astaghfirullah', 'banget', 'sama', 'sinyal', 'sudah', 'minggu', 'ini', 'di', 'daerah', 'bojong', 'nangka', 'kelapa', 'dua', 'tangerang', 'masa', 'sinyal', 'cuma', 'garis', 'tolong', 'lah', 'perbaiki', 'kalo', 'enggak', 'di', 'perbaiki', 'pelanggan', 'nya', 'kabur', 'lama', 'pindah', 'provider']</t>
  </si>
  <si>
    <t>['astaghfirullah', 'banget', 'sinyal', 'minggu', 'daerah', 'bojong', 'nangka', 'kelapa', 'tangerang', 'sinyal', 'garis', 'tolong', 'perbaiki', 'kalo', 'perbaiki', 'pelanggan', 'nya', 'kabur', 'pindah', 'provider']</t>
  </si>
  <si>
    <t>['astaghfirullah', 'banget', 'sinyal', 'minggu', 'daerah', 'bojong', 'nangka', 'kelapa', 'tangerang', 'sinyal', 'garis', 'tolong', 'baik', 'kalo', 'baik', 'langgan', 'nya', 'kabur', 'pindah', 'provider']</t>
  </si>
  <si>
    <t>pergi pergi dunia telkomsel</t>
  </si>
  <si>
    <t>#wisataindo  jangan pergi dekat, pergilah yang jauh untuk mengetahui dunia ini telkomsel</t>
  </si>
  <si>
    <t>jangan pergi dekat pergilah yang jauh untuk mengetahui dunia ini telkomsel</t>
  </si>
  <si>
    <t>['jangan', 'pergi', 'dekat', 'pergilah', 'yang', 'jauh', 'untuk', 'mengetahui', 'dunia', 'ini', 'telkomsel']</t>
  </si>
  <si>
    <t>['pergi', 'pergilah', 'dunia', 'telkomsel']</t>
  </si>
  <si>
    <t>['pergi', 'pergi', 'dunia', 'telkomsel']</t>
  </si>
  <si>
    <t>hai kakak maaf nyaman kait kendala akses game alami ayo info no hp detail lokasi tanggal jadi nomor telkomsel kendala kirim via pesan ya privasi jaga tksgea</t>
  </si>
  <si>
    <t>@didie12fd hai, kak. maaf jadi ngga nyaman. terkait  kendala tidak bisa akses game yg dialami. yuk bisa infokan no. hp, detail lokasi, tgl kejadian, dan  nomor telkomsel yang berkendala sama kirim via dm ya agar privasi terjaga. tks🌞-gea</t>
  </si>
  <si>
    <t>hai kak maaf jadi ngga nyaman terkait kendala tidak bisa akses game yg dialami yuk bisa infokan no hp detail lokasi tgl kejadian dan nomor telkomsel yang berkendala sama kirim via dm ya agar privasi terjaga tksgea</t>
  </si>
  <si>
    <t>['hai', 'kak', 'maaf', 'jadi', 'ngga', 'nyaman', 'terkait', 'kendala', 'tidak', 'bisa', 'akses', 'game', 'yg', 'dialami', 'yuk', 'bisa', 'infokan', 'no', 'hp', 'detail', 'lokasi', 'tgl', 'kejadian', 'dan', 'nomor', 'telkomsel', 'yang', 'berkendala', 'sama', 'kirim', 'via', 'dm', 'ya', 'agar', 'privasi', 'terjaga', 'tksgea']</t>
  </si>
  <si>
    <t>['hai', 'kakak', 'maaf', 'jadi', 'tidak', 'nyaman', 'terkait', 'kendala', 'tidak', 'bisa', 'akses', 'game', 'yg', 'dialami', 'ayo', 'bisa', 'infokan', 'no', 'hp', 'detail', 'lokasi', 'tanggal', 'kejadian', 'dan', 'nomor', 'telkomsel', 'yang', 'berkendala', 'sama', 'kirim', 'via', 'pesan', 'ya', 'agar', 'privasi', 'terjaga', 'tksgea']</t>
  </si>
  <si>
    <t>['hai', 'kakak', 'maaf', 'nyaman', 'terkait', 'kendala', 'akses', 'game', 'dialami', 'ayo', 'infokan', 'no', 'hp', 'detail', 'lokasi', 'tanggal', 'kejadian', 'nomor', 'telkomsel', 'berkendala', 'kirim', 'via', 'pesan', 'ya', 'privasi', 'terjaga', 'tksgea']</t>
  </si>
  <si>
    <t>['hai', 'kakak', 'maaf', 'nyaman', 'kait', 'kendala', 'akses', 'game', 'alami', 'ayo', 'info', 'no', 'hp', 'detail', 'lokasi', 'tanggal', 'jadi', 'nomor', 'telkomsel', 'kendala', 'kirim', 'via', 'pesan', 'ya', 'privasi', 'jaga', 'tksgea']</t>
  </si>
  <si>
    <t>hai kakak eko maaf kait sinyal internet stabil ayo pesan mencamtumkan nomor hp tanggal jadi lokasi lengkap tks masfa</t>
  </si>
  <si>
    <t>@kensk8erboy hai, kak eko  . maaf terkait sinyal internet gk stabil, yuk dm dengan mencamtumkan nomor hp, tanggal kejadian, lokasi lengkap. tks :)-masfa</t>
  </si>
  <si>
    <t>hai kak eko maaf terkait sinyal internet gk stabil yuk dm dengan mencamtumkan nomor hp tanggal kejadian lokasi lengkap tks masfa</t>
  </si>
  <si>
    <t>['hai', 'kak', 'eko', 'maaf', 'terkait', 'sinyal', 'internet', 'gk', 'stabil', 'yuk', 'dm', 'dengan', 'mencamtumkan', 'nomor', 'hp', 'tanggal', 'kejadian', 'lokasi', 'lengkap', 'tks', 'masfa']</t>
  </si>
  <si>
    <t>['hai', 'kakak', 'eko', 'maaf', 'terkait', 'sinyal', 'internet', 'tidak', 'stabil', 'ayo', 'pesan', 'dengan', 'mencamtumkan', 'nomor', 'hp', 'tanggal', 'kejadian', 'lokasi', 'lengkap', 'tks', 'masfa']</t>
  </si>
  <si>
    <t>['hai', 'kakak', 'eko', 'maaf', 'terkait', 'sinyal', 'internet', 'stabil', 'ayo', 'pesan', 'mencamtumkan', 'nomor', 'hp', 'tanggal', 'kejadian', 'lokasi', 'lengkap', 'tks', 'masfa']</t>
  </si>
  <si>
    <t>['hai', 'kakak', 'eko', 'maaf', 'kait', 'sinyal', 'internet', 'stabil', 'ayo', 'pesan', 'mencamtumkan', 'nomor', 'hp', 'tanggal', 'jadi', 'lokasi', 'lengkap', 'tks', 'masfa']</t>
  </si>
  <si>
    <t>gabisa atuh by ya telkomsel biasaaaa</t>
  </si>
  <si>
    <t>@xiaonyeker gabisa atuh by u itu ya kayak telkomsel biasaaaa</t>
  </si>
  <si>
    <t>gabisa atuh by  itu ya kayak telkomsel biasaaaa</t>
  </si>
  <si>
    <t>['gabisa', 'atuh', 'by', 'itu', 'ya', 'kayak', 'telkomsel', 'biasaaaa']</t>
  </si>
  <si>
    <t>['gabisa', 'atuh', 'by', 'itu', 'ya', 'seperti', 'telkomsel', 'biasaaaa']</t>
  </si>
  <si>
    <t>['gabisa', 'atuh', 'by', 'ya', 'telkomsel', 'biasaaaa']</t>
  </si>
  <si>
    <t>kakak lurah jaga buah anggur gea luncur tks gea</t>
  </si>
  <si>
    <t>@erfaraby baik kak. pak  lurah jaga buah anggur, gea segera meluncur. tks :)-gea</t>
  </si>
  <si>
    <t>baik kak pak lurah jaga buah anggur gea segera meluncur tks gea</t>
  </si>
  <si>
    <t>['baik', 'kak', 'pak', 'lurah', 'jaga', 'buah', 'anggur', 'gea', 'segera', 'meluncur', 'tks', 'gea']</t>
  </si>
  <si>
    <t>['baik', 'kakak', 'pak', 'lurah', 'jaga', 'buah', 'anggur', 'gea', 'segera', 'meluncur', 'tks', 'gea']</t>
  </si>
  <si>
    <t>['kakak', 'lurah', 'jaga', 'buah', 'anggur', 'gea', 'meluncur', 'tks', 'gea']</t>
  </si>
  <si>
    <t>['kakak', 'lurah', 'jaga', 'buah', 'anggur', 'gea', 'luncur', 'tks', 'gea']</t>
  </si>
  <si>
    <t>make telkomsel beda beda ya</t>
  </si>
  <si>
    <t>@crxdwnk lah saya memang make telkomsel  kok beda beda ya</t>
  </si>
  <si>
    <t>lah saya memang make telkomsel kok beda beda ya</t>
  </si>
  <si>
    <t>['lah', 'saya', 'memang', 'make', 'telkomsel', 'kok', 'beda', 'beda', 'ya']</t>
  </si>
  <si>
    <t>['make', 'telkomsel', 'beda', 'beda', 'ya']</t>
  </si>
  <si>
    <t>rusak kartu sinyal rusak</t>
  </si>
  <si>
    <t>@telkomsel yang rusak ini bukan kartu gw tapi sinyal kalian yang rusak</t>
  </si>
  <si>
    <t>yang rusak ini bukan kartu gw tapi sinyal kalian yang rusak</t>
  </si>
  <si>
    <t>['yang', 'rusak', 'ini', 'bukan', 'kartu', 'gw', 'tapi', 'sinyal', 'kalian', 'yang', 'rusak']</t>
  </si>
  <si>
    <t>['yang', 'rusak', 'ini', 'bukan', 'kartu', 'aku', 'tapi', 'sinyal', 'kalian', 'yang', 'rusak']</t>
  </si>
  <si>
    <t>['rusak', 'kartu', 'sinyal', 'rusak']</t>
  </si>
  <si>
    <t>telkomsel diri</t>
  </si>
  <si>
    <t>telkomsel ada apa dgn dirimu</t>
  </si>
  <si>
    <t>['telkomsel', 'ada', 'apa', 'dgn', 'dirimu']</t>
  </si>
  <si>
    <t>['telkomsel', 'ada', 'apa', 'dengan', 'dirimu']</t>
  </si>
  <si>
    <t>['telkomsel', 'dirimu']</t>
  </si>
  <si>
    <t>['telkomsel', 'diri']</t>
  </si>
  <si>
    <t>hai kakak maaf banget ya kakak maksud sms tarif non paket iya coba cek guna ayo info nomor hp jadi pulsa potong pesan privasi jaga tksgea</t>
  </si>
  <si>
    <t>@erfaraby hai, kak. maaf banget ya. apakah yang kakak maksud sms tarif non paket? jika iya, udah coba cek penggunaan terakhir di *888# juga? jika sudah, yuk infokan nomor hp, waktu kejadian, dan jumlah pulsa terpotong ke dm agar privasi terjaga. tks😊-gea</t>
  </si>
  <si>
    <t>hai kak maaf banget ya apakah yang kakak maksud sms tarif non paket jika iya udah coba cek penggunaan terakhir di juga jika sudah yuk infokan nomor hp waktu kejadian dan jumlah pulsa terpotong ke dm agar privasi terjaga tksgea</t>
  </si>
  <si>
    <t>['hai', 'kak', 'maaf', 'banget', 'ya', 'apakah', 'yang', 'kakak', 'maksud', 'sms', 'tarif', 'non', 'paket', 'jika', 'iya', 'udah', 'coba', 'cek', 'penggunaan', 'terakhir', 'di', 'juga', 'jika', 'sudah', 'yuk', 'infokan', 'nomor', 'hp', 'waktu', 'kejadian', 'dan', 'jumlah', 'pulsa', 'terpotong', 'ke', 'dm', 'agar', 'privasi', 'terjaga', 'tksgea']</t>
  </si>
  <si>
    <t>['hai', 'kakak', 'maaf', 'banget', 'ya', 'apakah', 'yang', 'kakak', 'maksud', 'sms', 'tarif', 'non', 'paket', 'jika', 'iya', 'sudah', 'coba', 'cek', 'penggunaan', 'terakhir', 'di', 'juga', 'jika', 'sudah', 'ayo', 'infokan', 'nomor', 'hp', 'waktu', 'kejadian', 'dan', 'jumlah', 'pulsa', 'terpotong', 'ke', 'pesan', 'agar', 'privasi', 'terjaga', 'tksgea']</t>
  </si>
  <si>
    <t>['hai', 'kakak', 'maaf', 'banget', 'ya', 'kakak', 'maksud', 'sms', 'tarif', 'non', 'paket', 'iya', 'coba', 'cek', 'penggunaan', 'ayo', 'infokan', 'nomor', 'hp', 'kejadian', 'pulsa', 'terpotong', 'pesan', 'privasi', 'terjaga', 'tksgea']</t>
  </si>
  <si>
    <t>['hai', 'kakak', 'maaf', 'banget', 'ya', 'kakak', 'maksud', 'sms', 'tarif', 'non', 'paket', 'iya', 'coba', 'cek', 'guna', 'ayo', 'info', 'nomor', 'hp', 'jadi', 'pulsa', 'potong', 'pesan', 'privasi', 'jaga', 'tksgea']</t>
  </si>
  <si>
    <t>hpku orang pakai provider telkomsel merauke tuh signalnya ilang minggu siang</t>
  </si>
  <si>
    <t>ini cuma hpku aj atau semua orang yg pake provider telkomsel di merauke tuh signalnya ilang dari minggu siang? 😮‍💨</t>
  </si>
  <si>
    <t>ini cuma hpku aj atau semua orang yg pake provider telkomsel di merauke tuh signalnya ilang dari minggu siang</t>
  </si>
  <si>
    <t>['ini', 'cuma', 'hpku', 'aj', 'atau', 'semua', 'orang', 'yg', 'pake', 'provider', 'telkomsel', 'di', 'merauke', 'tuh', 'signalnya', 'ilang', 'dari', 'minggu', 'siang']</t>
  </si>
  <si>
    <t>['ini', 'cuma', 'hpku', 'saja', 'atau', 'semua', 'orang', 'yg', 'pakai', 'provider', 'telkomsel', 'di', 'merauke', 'tuh', 'signalnya', 'ilang', 'dari', 'minggu', 'siang']</t>
  </si>
  <si>
    <t>['hpku', 'orang', 'pakai', 'provider', 'telkomsel', 'merauke', 'tuh', 'signalnya', 'ilang', 'minggu', 'siang']</t>
  </si>
  <si>
    <t>hai kakak yoenata maaf ya kendala ketidaksesuaian guna kuota internet lokal ayo infoin nomor hp tanggal jadi via pesan bantu cek amp privasi aman tks rian</t>
  </si>
  <si>
    <t>@yoenata hai, kak yoenata. maaf ya. mengenai kendala ketidaksesuaian penggunaan kuota internet lokal, yuk infoin nomor hp dan tgl kejadian via dm. agar dibantu cek &amp;amp  privasi aman. tks 😊-rian</t>
  </si>
  <si>
    <t>hai kak yoenata maaf ya mengenai kendala ketidaksesuaian penggunaan kuota internet lokal yuk infoin nomor hp dan tgl kejadian via dm agar dibantu cek amp privasi aman tks rian</t>
  </si>
  <si>
    <t>['hai', 'kak', 'yoenata', 'maaf', 'ya', 'mengenai', 'kendala', 'ketidaksesuaian', 'penggunaan', 'kuota', 'internet', 'lokal', 'yuk', 'infoin', 'nomor', 'hp', 'dan', 'tgl', 'kejadian', 'via', 'dm', 'agar', 'dibantu', 'cek', 'amp', 'privasi', 'aman', 'tks', 'rian']</t>
  </si>
  <si>
    <t>['hai', 'kakak', 'yoenata', 'maaf', 'ya', 'mengenai', 'kendala', 'ketidaksesuaian', 'penggunaan', 'kuota', 'internet', 'lokal', 'ayo', 'infoin', 'nomor', 'hp', 'dan', 'tanggal', 'kejadian', 'via', 'pesan', 'agar', 'dibantu', 'cek', 'amp', 'privasi', 'aman', 'tks', 'rian']</t>
  </si>
  <si>
    <t>['hai', 'kakak', 'yoenata', 'maaf', 'ya', 'kendala', 'ketidaksesuaian', 'penggunaan', 'kuota', 'internet', 'lokal', 'ayo', 'infoin', 'nomor', 'hp', 'tanggal', 'kejadian', 'via', 'pesan', 'dibantu', 'cek', 'amp', 'privasi', 'aman', 'tks', 'rian']</t>
  </si>
  <si>
    <t>['hai', 'kakak', 'yoenata', 'maaf', 'ya', 'kendala', 'ketidaksesuaian', 'guna', 'kuota', 'internet', 'lokal', 'ayo', 'infoin', 'nomor', 'hp', 'tanggal', 'jadi', 'via', 'pesan', 'bantu', 'cek', 'amp', 'privasi', 'aman', 'tks', 'rian']</t>
  </si>
  <si>
    <t>mukti hai kakak mi maaf nyaman kait kendala pakai kuota internet alami ayo info no hp detail jadi kendala alami via pesan ya privasi jaga tksgea</t>
  </si>
  <si>
    <t>@memi_mukti hai, kak memi. maaf jadi ngga nyaman. terkait kendala pemakaian kuota internet yg dialami, yuk bisa infokan no. hp, detail kejadian, dan kpn kendala saat dialami via dm ya agar privasi terjaga. tks🌞-gea</t>
  </si>
  <si>
    <t>mukti hai kak memi maaf jadi ngga nyaman terkait kendala pemakaian kuota internet yg dialami yuk bisa infokan no hp detail kejadian dan kpn kendala saat dialami via dm ya agar privasi terjaga tksgea</t>
  </si>
  <si>
    <t>['mukti', 'hai', 'kak', 'memi', 'maaf', 'jadi', 'ngga', 'nyaman', 'terkait', 'kendala', 'pemakaian', 'kuota', 'internet', 'yg', 'dialami', 'yuk', 'bisa', 'infokan', 'no', 'hp', 'detail', 'kejadian', 'dan', 'kpn', 'kendala', 'saat', 'dialami', 'via', 'dm', 'ya', 'agar', 'privasi', 'terjaga', 'tksgea']</t>
  </si>
  <si>
    <t>['mukti', 'hai', 'kakak', 'memi', 'maaf', 'jadi', 'tidak', 'nyaman', 'terkait', 'kendala', 'pemakaian', 'kuota', 'internet', 'yg', 'dialami', 'ayo', 'bisa', 'infokan', 'no', 'hp', 'detail', 'kejadian', 'dan', 'kapan', 'kendala', 'saat', 'dialami', 'via', 'pesan', 'ya', 'agar', 'privasi', 'terjaga', 'tksgea']</t>
  </si>
  <si>
    <t>['mukti', 'hai', 'kakak', 'memi', 'maaf', 'nyaman', 'terkait', 'kendala', 'pemakaian', 'kuota', 'internet', 'dialami', 'ayo', 'infokan', 'no', 'hp', 'detail', 'kejadian', 'kendala', 'dialami', 'via', 'pesan', 'ya', 'privasi', 'terjaga', 'tksgea']</t>
  </si>
  <si>
    <t>['mukti', 'hai', 'kakak', 'mi', 'maaf', 'nyaman', 'kait', 'kendala', 'pakai', 'kuota', 'internet', 'alami', 'ayo', 'info', 'no', 'hp', 'detail', 'jadi', 'kendala', 'alami', 'via', 'pesan', 'ya', 'privasi', 'jaga', 'tksgea']</t>
  </si>
  <si>
    <t>hai kakak dq maaf ya kait kendala paket darurat arie bantu cek ayo infoin data via pesan ya kakak tks arie</t>
  </si>
  <si>
    <t>@setelahpagi hai kak dq. maaf ya, terkait kendala paket daruratnya agar arie bisa bantu cek, yuk infoin data yang diminta sebelumnya via dm ya kak. tks :) -arie</t>
  </si>
  <si>
    <t>hai kak dq maaf ya terkait kendala paket daruratnya agar arie bisa bantu cek yuk infoin data yang diminta sebelumnya via dm ya kak tks arie</t>
  </si>
  <si>
    <t>['hai', 'kak', 'dq', 'maaf', 'ya', 'terkait', 'kendala', 'paket', 'daruratnya', 'agar', 'arie', 'bisa', 'bantu', 'cek', 'yuk', 'infoin', 'data', 'yang', 'diminta', 'sebelumnya', 'via', 'dm', 'ya', 'kak', 'tks', 'arie']</t>
  </si>
  <si>
    <t>['hai', 'kakak', 'dq', 'maaf', 'ya', 'terkait', 'kendala', 'paket', 'daruratnya', 'agar', 'arie', 'bisa', 'bantu', 'cek', 'ayo', 'infoin', 'data', 'yang', 'diminta', 'sebelumnya', 'via', 'pesan', 'ya', 'kakak', 'tks', 'arie']</t>
  </si>
  <si>
    <t>['hai', 'kakak', 'dq', 'maaf', 'ya', 'terkait', 'kendala', 'paket', 'daruratnya', 'arie', 'bantu', 'cek', 'ayo', 'infoin', 'data', 'via', 'pesan', 'ya', 'kakak', 'tks', 'arie']</t>
  </si>
  <si>
    <t>['hai', 'kakak', 'dq', 'maaf', 'ya', 'kait', 'kendala', 'paket', 'darurat', 'arie', 'bantu', 'cek', 'ayo', 'infoin', 'data', 'via', 'pesan', 'ya', 'kakak', 'tks', 'arie']</t>
  </si>
  <si>
    <t>ya beli paket data gb habis dlm minggu masak bulan beli kuota internet pakai aja sblmnya salah min masak bulan habis gb</t>
  </si>
  <si>
    <t>ini knp ya beli paket data 15gb abis dlm waktu 1 minggu? masak sebulan beli kuota internet 3x. pdhl pemakaian sama aja kyk bulan2 sblmnya? ga salah ni min @telkomsel ???masak sebulan bs abis 30gb lebih</t>
  </si>
  <si>
    <t>ini knp ya beli paket data gb abis dlm waktu minggu masak sebulan beli kuota internet  pdhl pemakaian sama aja kyk bulan sblmnya ga salah ni min masak sebulan bs abis gb lebih</t>
  </si>
  <si>
    <t>['ini', 'knp', 'ya', 'beli', 'paket', 'data', 'gb', 'abis', 'dlm', 'waktu', 'minggu', 'masak', 'sebulan', 'beli', 'kuota', 'internet', 'pdhl', 'pemakaian', 'sama', 'aja', 'kyk', 'bulan', 'sblmnya', 'ga', 'salah', 'ni', 'min', 'masak', 'sebulan', 'bs', 'abis', 'gb', 'lebih']</t>
  </si>
  <si>
    <t>['ini', 'kenapa', 'ya', 'beli', 'paket', 'data', 'gb', 'habis', 'dlm', 'waktu', 'minggu', 'masak', 'sebulan', 'beli', 'kuota', 'internet', 'padahal', 'pemakaian', 'sama', 'aja', 'seperti', 'bulan', 'sblmnya', 'tidak', 'salah', 'ini', 'min', 'masak', 'sebulan', 'bisa', 'habis', 'gb', 'lebih']</t>
  </si>
  <si>
    <t>['ya', 'beli', 'paket', 'data', 'gb', 'habis', 'dlm', 'minggu', 'masak', 'sebulan', 'beli', 'kuota', 'internet', 'pemakaian', 'aja', 'sblmnya', 'salah', 'min', 'masak', 'sebulan', 'habis', 'gb']</t>
  </si>
  <si>
    <t>['ya', 'beli', 'paket', 'data', 'gb', 'habis', 'dlm', 'minggu', 'masak', 'bulan', 'beli', 'kuota', 'internet', 'pakai', 'aja', 'sblmnya', 'salah', 'min', 'masak', 'bulan', 'habis', 'gb']</t>
  </si>
  <si>
    <t>hi sully if you have any question or issue about telkomsel product mohon contact us on pesan we can give you the best solution to solve your issue terimakasih gea</t>
  </si>
  <si>
    <t>@minti hi,  sully. if you have any question or issue about telkomsel product, please contact us on dm, so we can give you the best solution to solve your issue. thanks 😊 -gea</t>
  </si>
  <si>
    <t>hi sully if you have any question or issue about telkomsel product please contact us on dm so we can give you the best solution to solve your issue thanks gea</t>
  </si>
  <si>
    <t>['hi', 'sully', 'if', 'you', 'have', 'any', 'question', 'or', 'issue', 'about', 'telkomsel', 'product', 'please', 'contact', 'us', 'on', 'dm', 'so', 'we', 'can', 'give', 'you', 'the', 'best', 'solution', 'to', 'solve', 'your', 'issue', 'thanks', 'gea']</t>
  </si>
  <si>
    <t>['hi', 'sully', 'if', 'you', 'have', 'any', 'question', 'or', 'issue', 'about', 'telkomsel', 'product', 'mohon', 'contact', 'us', 'on', 'pesan', 'jadi', 'we', 'can', 'give', 'you', 'the', 'best', 'solution', 'to', 'solve', 'your', 'issue', 'terimakasih', 'gea']</t>
  </si>
  <si>
    <t>['hi', 'sully', 'if', 'you', 'have', 'any', 'question', 'or', 'issue', 'about', 'telkomsel', 'product', 'mohon', 'contact', 'us', 'on', 'pesan', 'we', 'can', 'give', 'you', 'the', 'best', 'solution', 'to', 'solve', 'your', 'issue', 'terimakasih', 'gea']</t>
  </si>
  <si>
    <t>logicnya ya</t>
  </si>
  <si>
    <t>@telkomsel ini logicnya gimana ya? 😅 https://t.co/djogk5oaau</t>
  </si>
  <si>
    <t>ini logicnya gimana ya</t>
  </si>
  <si>
    <t>['ini', 'logicnya', 'gimana', 'ya']</t>
  </si>
  <si>
    <t>['ini', 'logicnya', 'bagaimana', 'ya']</t>
  </si>
  <si>
    <t>['logicnya', 'ya']</t>
  </si>
  <si>
    <t>kakak bayar paket darurat otomatis potong kakak isi ulang pulsa isi pulsa potong ayo infoin data via pesan ya bantu cek amp privasi aman tks rian</t>
  </si>
  <si>
    <t>@setelahpagi baik, kak. mengenai pembayaran paket darurat, otomatis akan terpotong ketika kakak melakukan isi ulang pulsa. apabila setelah melakukan pengisian pulsa namun tidak terpotong, yuk infoin data yang udah diminta via dm ya. agar dibantu cek &amp;amp  privasi aman. tks 😊-rian</t>
  </si>
  <si>
    <t>baik kak mengenai pembayaran paket darurat otomatis akan terpotong ketika kakak melakukan isi ulang pulsa apabila setelah melakukan pengisian pulsa namun tidak terpotong yuk infoin data yang udah diminta via dm ya agar dibantu cek amp privasi aman tks rian</t>
  </si>
  <si>
    <t>['baik', 'kak', 'mengenai', 'pembayaran', 'paket', 'darurat', 'otomatis', 'akan', 'terpotong', 'ketika', 'kakak', 'melakukan', 'isi', 'ulang', 'pulsa', 'apabila', 'setelah', 'melakukan', 'pengisian', 'pulsa', 'namun', 'tidak', 'terpotong', 'yuk', 'infoin', 'data', 'yang', 'udah', 'diminta', 'via', 'dm', 'ya', 'agar', 'dibantu', 'cek', 'amp', 'privasi', 'aman', 'tks', 'rian']</t>
  </si>
  <si>
    <t>['baik', 'kakak', 'mengenai', 'pembayaran', 'paket', 'darurat', 'otomatis', 'akan', 'terpotong', 'ketika', 'kakak', 'melakukan', 'isi', 'ulang', 'pulsa', 'apabila', 'setelah', 'melakukan', 'pengisian', 'pulsa', 'namun', 'tidak', 'terpotong', 'ayo', 'infoin', 'data', 'yang', 'sudah', 'diminta', 'via', 'pesan', 'ya', 'agar', 'dibantu', 'cek', 'amp', 'privasi', 'aman', 'tks', 'rian']</t>
  </si>
  <si>
    <t>['kakak', 'pembayaran', 'paket', 'darurat', 'otomatis', 'terpotong', 'kakak', 'isi', 'ulang', 'pulsa', 'pengisian', 'pulsa', 'terpotong', 'ayo', 'infoin', 'data', 'via', 'pesan', 'ya', 'dibantu', 'cek', 'amp', 'privasi', 'aman', 'tks', 'rian']</t>
  </si>
  <si>
    <t>['kakak', 'bayar', 'paket', 'darurat', 'otomatis', 'potong', 'kakak', 'isi', 'ulang', 'pulsa', 'isi', 'pulsa', 'potong', 'ayo', 'infoin', 'data', 'via', 'pesan', 'ya', 'bantu', 'cek', 'amp', 'privasi', 'aman', 'tks', 'rian']</t>
  </si>
  <si>
    <t>must be using telkomsel</t>
  </si>
  <si>
    <t>@homiesapien_ u must be using telkomsel💀</t>
  </si>
  <si>
    <t xml:space="preserve"> must be using telkomsel</t>
  </si>
  <si>
    <t>['must', 'be', 'using', 'telkomsel']</t>
  </si>
  <si>
    <t>hai kakak iqbal reaktivasi kartu ayo infoin nomor hp via pesan ya bantu cek amp privasi jaga tks rian</t>
  </si>
  <si>
    <t>@iqbalsamudera hai, kak iqbal. mengenai reaktivasi kartu, yuk infoin nomor hp via dm ya. agar dapat dibantu cek &amp;amp  privasi terjaga. tks 😊-rian</t>
  </si>
  <si>
    <t>hai kak iqbal mengenai reaktivasi kartu yuk infoin nomor hp via dm ya agar dapat dibantu cek amp privasi terjaga tks rian</t>
  </si>
  <si>
    <t>['hai', 'kak', 'iqbal', 'mengenai', 'reaktivasi', 'kartu', 'yuk', 'infoin', 'nomor', 'hp', 'via', 'dm', 'ya', 'agar', 'dapat', 'dibantu', 'cek', 'amp', 'privasi', 'terjaga', 'tks', 'rian']</t>
  </si>
  <si>
    <t>['hai', 'kakak', 'iqbal', 'mengenai', 'reaktivasi', 'kartu', 'ayo', 'infoin', 'nomor', 'hp', 'via', 'pesan', 'ya', 'agar', 'dapat', 'dibantu', 'cek', 'amp', 'privasi', 'terjaga', 'tks', 'rian']</t>
  </si>
  <si>
    <t>['hai', 'kakak', 'iqbal', 'reaktivasi', 'kartu', 'ayo', 'infoin', 'nomor', 'hp', 'via', 'pesan', 'ya', 'dibantu', 'cek', 'amp', 'privasi', 'terjaga', 'tks', 'rian']</t>
  </si>
  <si>
    <t>['hai', 'kakak', 'iqbal', 'reaktivasi', 'kartu', 'ayo', 'infoin', 'nomor', 'hp', 'via', 'pesan', 'ya', 'bantu', 'cek', 'amp', 'privasi', 'jaga', 'tks', 'rian']</t>
  </si>
  <si>
    <t>hai kakak maaf ya kait kendala bayar paket darurat ayo infoin no hp tanggal jadi capture notifikasi paket darurat aktif via pesan bantu cek privasi jaga tks deco</t>
  </si>
  <si>
    <t>@setelahpagi hai, kak. maaf ya, terkait kendala pembayaran paket darurat. yuk infoin no hp, tanggal kejadian dan capture notifikasi paket darurat aktif via dm agar kami bantu cek dan privasi tetap terjaga. tks 😊 -deco</t>
  </si>
  <si>
    <t>hai kak maaf ya terkait kendala pembayaran paket darurat yuk infoin no hp tanggal kejadian dan capture notifikasi paket darurat aktif via dm agar kami bantu cek dan privasi tetap terjaga tks deco</t>
  </si>
  <si>
    <t>['hai', 'kak', 'maaf', 'ya', 'terkait', 'kendala', 'pembayaran', 'paket', 'darurat', 'yuk', 'infoin', 'no', 'hp', 'tanggal', 'kejadian', 'dan', 'capture', 'notifikasi', 'paket', 'darurat', 'aktif', 'via', 'dm', 'agar', 'kami', 'bantu', 'cek', 'dan', 'privasi', 'tetap', 'terjaga', 'tks', 'deco']</t>
  </si>
  <si>
    <t>['hai', 'kakak', 'maaf', 'ya', 'terkait', 'kendala', 'pembayaran', 'paket', 'darurat', 'ayo', 'infoin', 'no', 'hp', 'tanggal', 'kejadian', 'dan', 'capture', 'notifikasi', 'paket', 'darurat', 'aktif', 'via', 'pesan', 'agar', 'kami', 'bantu', 'cek', 'dan', 'privasi', 'tetap', 'terjaga', 'tks', 'deco']</t>
  </si>
  <si>
    <t>['hai', 'kakak', 'maaf', 'ya', 'terkait', 'kendala', 'pembayaran', 'paket', 'darurat', 'ayo', 'infoin', 'no', 'hp', 'tanggal', 'kejadian', 'capture', 'notifikasi', 'paket', 'darurat', 'aktif', 'via', 'pesan', 'bantu', 'cek', 'privasi', 'terjaga', 'tks', 'deco']</t>
  </si>
  <si>
    <t>['hai', 'kakak', 'maaf', 'ya', 'kait', 'kendala', 'bayar', 'paket', 'darurat', 'ayo', 'infoin', 'no', 'hp', 'tanggal', 'jadi', 'capture', 'notifikasi', 'paket', 'darurat', 'aktif', 'via', 'pesan', 'bantu', 'cek', 'privasi', 'jaga', 'tks', 'deco']</t>
  </si>
  <si>
    <t>hai kakak sdeo maaf ya gak nyaman kait kendala sinyal stabil ayo infoin via pesan nomor hp tanggal jadi lokasi lengkap minimal lurah nomor kendala ya kakak arie bantu cek tks arie</t>
  </si>
  <si>
    <t>@sdeo11384203 hai kak sdeo. maaf ya jadi gak nyaman :( terkait kendala sinyal kurang stabil, yuk infoin via dm nomor hp, tgl kejadian, lokasi lengkap (minimal sampai kelurahan), serta 2 nomor lain yg berkendala sama ya kak agar arie bantu cek. tks :) -arie</t>
  </si>
  <si>
    <t>hai kak sdeo maaf ya jadi gak nyaman terkait kendala sinyal kurang stabil yuk infoin via dm nomor hp tgl kejadian lokasi lengkap minimal sampai kelurahan serta nomor lain yg berkendala sama ya kak agar arie bantu cek tks arie</t>
  </si>
  <si>
    <t>['hai', 'kak', 'sdeo', 'maaf', 'ya', 'jadi', 'gak', 'nyaman', 'terkait', 'kendala', 'sinyal', 'kurang', 'stabil', 'yuk', 'infoin', 'via', 'dm', 'nomor', 'hp', 'tgl', 'kejadian', 'lokasi', 'lengkap', 'minimal', 'sampai', 'kelurahan', 'serta', 'nomor', 'lain', 'yg', 'berkendala', 'sama', 'ya', 'kak', 'agar', 'arie', 'bantu', 'cek', 'tks', 'arie']</t>
  </si>
  <si>
    <t>['hai', 'kakak', 'sdeo', 'maaf', 'ya', 'jadi', 'gak', 'nyaman', 'terkait', 'kendala', 'sinyal', 'kurang', 'stabil', 'ayo', 'infoin', 'via', 'pesan', 'nomor', 'hp', 'tanggal', 'kejadian', 'lokasi', 'lengkap', 'minimal', 'sampai', 'kelurahan', 'serta', 'nomor', 'lain', 'yg', 'berkendala', 'sama', 'ya', 'kakak', 'agar', 'arie', 'bantu', 'cek', 'tks', 'arie']</t>
  </si>
  <si>
    <t>['hai', 'kakak', 'sdeo', 'maaf', 'ya', 'gak', 'nyaman', 'terkait', 'kendala', 'sinyal', 'stabil', 'ayo', 'infoin', 'via', 'pesan', 'nomor', 'hp', 'tanggal', 'kejadian', 'lokasi', 'lengkap', 'minimal', 'kelurahan', 'nomor', 'berkendala', 'ya', 'kakak', 'arie', 'bantu', 'cek', 'tks', 'arie']</t>
  </si>
  <si>
    <t>['hai', 'kakak', 'sdeo', 'maaf', 'ya', 'gak', 'nyaman', 'kait', 'kendala', 'sinyal', 'stabil', 'ayo', 'infoin', 'via', 'pesan', 'nomor', 'hp', 'tanggal', 'jadi', 'lokasi', 'lengkap', 'minimal', 'lurah', 'nomor', 'kendala', 'ya', 'kakak', 'arie', 'bantu', 'cek', 'tks', 'arie']</t>
  </si>
  <si>
    <t>halo kakak terimakasih apresiasi mohon maaf layan muas hubung layan telkomsel sila pesan terimakasih masfa</t>
  </si>
  <si>
    <t>@mhrdxud halo kak,  terimakasih atas apresiasinya dan kami mohon maaf jika pelayanan yang kami berikan kurang memuaskan, jika ada masalah berhubungan dengan layanan telkomsel silahkan dm kami, terimakasih :)-masfa</t>
  </si>
  <si>
    <t>halo kak terimakasih atas apresiasinya dan kami mohon maaf jika pelayanan yang kami berikan kurang memuaskan jika ada masalah berhubungan dengan layanan telkomsel silahkan dm kami terimakasih masfa</t>
  </si>
  <si>
    <t>['halo', 'kak', 'terimakasih', 'atas', 'apresiasinya', 'dan', 'kami', 'mohon', 'maaf', 'jika', 'pelayanan', 'yang', 'kami', 'berikan', 'kurang', 'memuaskan', 'jika', 'ada', 'masalah', 'berhubungan', 'dengan', 'layanan', 'telkomsel', 'silahkan', 'dm', 'kami', 'terimakasih', 'masfa']</t>
  </si>
  <si>
    <t>['halo', 'kakak', 'terimakasih', 'atas', 'apresiasinya', 'dan', 'kami', 'mohon', 'maaf', 'jika', 'pelayanan', 'yang', 'kami', 'berikan', 'kurang', 'memuaskan', 'jika', 'ada', 'masalah', 'berhubungan', 'dengan', 'layanan', 'telkomsel', 'silakan', 'pesan', 'kami', 'terimakasih', 'masfa']</t>
  </si>
  <si>
    <t>['halo', 'kakak', 'terimakasih', 'apresiasinya', 'mohon', 'maaf', 'pelayanan', 'memuaskan', 'berhubungan', 'layanan', 'telkomsel', 'silakan', 'pesan', 'terimakasih', 'masfa']</t>
  </si>
  <si>
    <t>['halo', 'kakak', 'terimakasih', 'apresiasi', 'mohon', 'maaf', 'layan', 'muas', 'hubung', 'layan', 'telkomsel', 'sila', 'pesan', 'terimakasih', 'masfa']</t>
  </si>
  <si>
    <t>terima kasih doa kakak gie sehat ya kakak deco</t>
  </si>
  <si>
    <t>@ofckyungsoo terima kasih doanya kak gie. sehat selalu ya kak 😊 -deco</t>
  </si>
  <si>
    <t>terima kasih doanya kak gie sehat selalu ya kak deco</t>
  </si>
  <si>
    <t>['terima', 'kasih', 'doanya', 'kak', 'gie', 'sehat', 'selalu', 'ya', 'kak', 'deco']</t>
  </si>
  <si>
    <t>['terima', 'kasih', 'doanya', 'kakak', 'gie', 'sehat', 'selalu', 'ya', 'kakak', 'deco']</t>
  </si>
  <si>
    <t>['terima', 'kasih', 'doanya', 'kakak', 'gie', 'sehat', 'ya', 'kakak', 'deco']</t>
  </si>
  <si>
    <t>['terima', 'kasih', 'doa', 'kakak', 'gie', 'sehat', 'ya', 'kakak', 'deco']</t>
  </si>
  <si>
    <t>halo kakak paket unlimited hari pakai seluruh indonesia ya kakak kakak kuota terimakasih</t>
  </si>
  <si>
    <t>@lunecries halo kak, untuk paket unlimited harian bisa dipakai diseluruh indonesia ya kak, selama kakak mempunyai kuota, terimakasih</t>
  </si>
  <si>
    <t>halo kak untuk paket unlimited harian bisa dipakai diseluruh indonesia ya kak selama kakak mempunyai kuota terimakasih</t>
  </si>
  <si>
    <t>['halo', 'kak', 'untuk', 'paket', 'unlimited', 'harian', 'bisa', 'dipakai', 'diseluruh', 'indonesia', 'ya', 'kak', 'selama', 'kakak', 'mempunyai', 'kuota', 'terimakasih']</t>
  </si>
  <si>
    <t>['halo', 'kakak', 'untuk', 'paket', 'unlimited', 'harian', 'bisa', 'dipakai', 'diseluruh', 'indonesia', 'ya', 'kakak', 'selama', 'kakak', 'mempunyai', 'kuota', 'terimakasih']</t>
  </si>
  <si>
    <t>['halo', 'kakak', 'paket', 'unlimited', 'harian', 'dipakai', 'diseluruh', 'indonesia', 'ya', 'kakak', 'kakak', 'kuota', 'terimakasih']</t>
  </si>
  <si>
    <t>['halo', 'kakak', 'paket', 'unlimited', 'hari', 'pakai', 'seluruh', 'indonesia', 'ya', 'kakak', 'kakak', 'kuota', 'terimakasih']</t>
  </si>
  <si>
    <t>bantu aktivasi nomer hangus min</t>
  </si>
  <si>
    <t>@telkomsel bantu aktivasi nomer yg hangus bisa min?</t>
  </si>
  <si>
    <t>bantu aktivasi nomer yg hangus bisa min</t>
  </si>
  <si>
    <t>['bantu', 'aktivasi', 'nomer', 'yg', 'hangus', 'bisa', 'min']</t>
  </si>
  <si>
    <t>['bantu', 'aktivasi', 'nomer', 'hangus', 'min']</t>
  </si>
  <si>
    <t>putus beli paket data nomor alhamdulilah mending si telkomsel menang mahal</t>
  </si>
  <si>
    <t>akhirnya memutuskan beli paket data ke nomor 3 gue. alhamdulilah lebih mendingan drpd si telkomsel yang menang mahal doang ini</t>
  </si>
  <si>
    <t>akhirnya memutuskan beli paket data ke nomor gue alhamdulilah lebih mendingan drpd si telkomsel yang menang mahal doang ini</t>
  </si>
  <si>
    <t>['akhirnya', 'memutuskan', 'beli', 'paket', 'data', 'ke', 'nomor', 'gue', 'alhamdulilah', 'lebih', 'mendingan', 'drpd', 'si', 'telkomsel', 'yang', 'menang', 'mahal', 'doang', 'ini']</t>
  </si>
  <si>
    <t>['akhirnya', 'memutuskan', 'beli', 'paket', 'data', 'ke', 'nomor', 'aku', 'alhamdulilah', 'lebih', 'mendingan', 'daripada', 'si', 'telkomsel', 'yang', 'menang', 'mahal', 'hanya', 'ini']</t>
  </si>
  <si>
    <t>['memutuskan', 'beli', 'paket', 'data', 'nomor', 'alhamdulilah', 'mendingan', 'si', 'telkomsel', 'menang', 'mahal']</t>
  </si>
  <si>
    <t>['putus', 'beli', 'paket', 'data', 'nomor', 'alhamdulilah', 'mending', 'si', 'telkomsel', 'menang', 'mahal']</t>
  </si>
  <si>
    <t>hai kakak gie kakak informasi data via pesan pasti data kakak aman privasi jaga ya kakak terima kasihdeco</t>
  </si>
  <si>
    <t>@ofckyungsoo hai, kak gie. apabila kakak menginformasikan data yang diminta sebelumnya via dm, kami pastikan data kakak aman dan privasi terjaga ya kak. terima kasih😊-deco</t>
  </si>
  <si>
    <t>hai kak gie apabila kakak menginformasikan data yang diminta sebelumnya via dm kami pastikan data kakak aman dan privasi terjaga ya kak terima kasihdeco</t>
  </si>
  <si>
    <t>['hai', 'kak', 'gie', 'apabila', 'kakak', 'menginformasikan', 'data', 'yang', 'diminta', 'sebelumnya', 'via', 'dm', 'kami', 'pastikan', 'data', 'kakak', 'aman', 'dan', 'privasi', 'terjaga', 'ya', 'kak', 'terima', 'kasihdeco']</t>
  </si>
  <si>
    <t>['hai', 'kakak', 'gie', 'apabila', 'kakak', 'menginformasikan', 'data', 'yang', 'diminta', 'sebelumnya', 'via', 'pesan', 'kami', 'pastikan', 'data', 'kakak', 'aman', 'dan', 'privasi', 'terjaga', 'ya', 'kakak', 'terima', 'kasihdeco']</t>
  </si>
  <si>
    <t>['hai', 'kakak', 'gie', 'kakak', 'menginformasikan', 'data', 'via', 'pesan', 'pastikan', 'data', 'kakak', 'aman', 'privasi', 'terjaga', 'ya', 'kakak', 'terima', 'kasihdeco']</t>
  </si>
  <si>
    <t>['hai', 'kakak', 'gie', 'kakak', 'informasi', 'data', 'via', 'pesan', 'pasti', 'data', 'kakak', 'aman', 'privasi', 'jaga', 'ya', 'kakak', 'terima', 'kasihdeco']</t>
  </si>
  <si>
    <t>capek banget</t>
  </si>
  <si>
    <t>cape bgt dah ama lu @telkomsel</t>
  </si>
  <si>
    <t>cape bgt dah ama lu</t>
  </si>
  <si>
    <t>['cape', 'bgt', 'dah', 'ama', 'lu']</t>
  </si>
  <si>
    <t>['capek', 'banget', 'sudah', 'sama', 'kamu']</t>
  </si>
  <si>
    <t>['capek', 'banget']</t>
  </si>
  <si>
    <t>jringannya mati nyala kom ngntodd</t>
  </si>
  <si>
    <t>@telkomsel woy jringannya tiba2 mati tiba2 nyala. kom gni ngntodd</t>
  </si>
  <si>
    <t>woy jringannya tiba mati tiba nyala kom gni ngntodd</t>
  </si>
  <si>
    <t>['woy', 'jringannya', 'tiba', 'mati', 'tiba', 'nyala', 'kom', 'gni', 'ngntodd']</t>
  </si>
  <si>
    <t>['woy', 'jringannya', 'tiba', 'mati', 'tiba', 'nyala', 'kom', 'begini', 'ngntodd']</t>
  </si>
  <si>
    <t>['jringannya', 'mati', 'nyala', 'kom', 'ngntodd']</t>
  </si>
  <si>
    <t>maaf hater berat telkomsel</t>
  </si>
  <si>
    <t>@mhrdxud @telkomindonesia @telkomcare @telkomsel sorry gw hater berat telkomsel</t>
  </si>
  <si>
    <t>sorry gw hater berat telkomsel</t>
  </si>
  <si>
    <t>['sorry', 'gw', 'hater', 'berat', 'telkomsel']</t>
  </si>
  <si>
    <t>['maaf', 'aku', 'hater', 'berat', 'telkomsel']</t>
  </si>
  <si>
    <t>['maaf', 'hater', 'berat', 'telkomsel']</t>
  </si>
  <si>
    <t>kakak gie senang interaksi kakak hubung ya kakak sehat kakdeco</t>
  </si>
  <si>
    <t>@ofckyungsoo sama-sama, kak gie. senang dapat berinteraksi dengan kakak. jika ada hal lain yang diperlukan, bisa menghubungi kami kembali ya kak. sehat selalu kak😊-deco</t>
  </si>
  <si>
    <t>samasama kak gie senang dapat berinteraksi dengan kakak jika ada hal lain yang diperlukan bisa menghubungi kami kembali ya kak sehat selalu kakdeco</t>
  </si>
  <si>
    <t>['samasama', 'kak', 'gie', 'senang', 'dapat', 'berinteraksi', 'dengan', 'kakak', 'jika', 'ada', 'hal', 'lain', 'yang', 'diperlukan', 'bisa', 'menghubungi', 'kami', 'kembali', 'ya', 'kak', 'sehat', 'selalu', 'kakdeco']</t>
  </si>
  <si>
    <t>['sama', 'kakak', 'gie', 'senang', 'dapat', 'berinteraksi', 'dengan', 'kakak', 'jika', 'ada', 'hal', 'lain', 'yang', 'diperlukan', 'bisa', 'menghubungi', 'kami', 'kembali', 'ya', 'kakak', 'sehat', 'selalu', 'kakdeco']</t>
  </si>
  <si>
    <t>['kakak', 'gie', 'senang', 'berinteraksi', 'kakak', 'menghubungi', 'ya', 'kakak', 'sehat', 'kakdeco']</t>
  </si>
  <si>
    <t>['kakak', 'gie', 'senang', 'interaksi', 'kakak', 'hubung', 'ya', 'kakak', 'sehat', 'kakdeco']</t>
  </si>
  <si>
    <t>fans berat telkomsel</t>
  </si>
  <si>
    <t>@ferdiwatanabe91 @telkomindonesia @telkomcare @telkomsel gw fans berat telkomsel</t>
  </si>
  <si>
    <t>gw fans berat telkomsel</t>
  </si>
  <si>
    <t>['gw', 'fans', 'berat', 'telkomsel']</t>
  </si>
  <si>
    <t>['aku', 'fans', 'berat', 'telkomsel']</t>
  </si>
  <si>
    <t>['fans', 'berat', 'telkomsel']</t>
  </si>
  <si>
    <t>paket hari unlimited pakai wilayah indonesia</t>
  </si>
  <si>
    <t>apakah paket harian unlimited 2 dapat dipakai di seluruh wilayah indonesia? @telkomsel</t>
  </si>
  <si>
    <t>apakah paket harian unlimited dapat dipakai di seluruh wilayah indonesia</t>
  </si>
  <si>
    <t>['apakah', 'paket', 'harian', 'unlimited', 'dapat', 'dipakai', 'di', 'seluruh', 'wilayah', 'indonesia']</t>
  </si>
  <si>
    <t>['paket', 'harian', 'unlimited', 'dipakai', 'wilayah', 'indonesia']</t>
  </si>
  <si>
    <t>['paket', 'hari', 'unlimited', 'pakai', 'wilayah', 'indonesia']</t>
  </si>
  <si>
    <t>cepu</t>
  </si>
  <si>
    <t>@mhrdxud @telkomindonesia @telkomcare @telkomsel cepu</t>
  </si>
  <si>
    <t>['cepu']</t>
  </si>
  <si>
    <t>paket telkomsel bjsa tonton gratis disney</t>
  </si>
  <si>
    <t>@frillalala @jokoanwar kalau paketannya telkomsel bjsa ditonton gratis di disney+</t>
  </si>
  <si>
    <t>kalau paketannya telkomsel bjsa ditonton gratis di disney</t>
  </si>
  <si>
    <t>['kalau', 'paketannya', 'telkomsel', 'bjsa', 'ditonton', 'gratis', 'di', 'disney']</t>
  </si>
  <si>
    <t>['paketannya', 'telkomsel', 'bjsa', 'ditonton', 'gratis', 'disney']</t>
  </si>
  <si>
    <t>['paket', 'telkomsel', 'bjsa', 'tonton', 'gratis', 'disney']</t>
  </si>
  <si>
    <t>kakak eko el infoin nomor tenggang nomor aktif ya kakak terimakasih el</t>
  </si>
  <si>
    <t>@mrexcho baik, kak eko. el infoin, jika nomor sudah lewat 59 hari dari masa tenggang maka nomor tersebut belum bisa diaktifkan kembali ya kak. makasih 😊-el</t>
  </si>
  <si>
    <t>baik kak eko el infoin jika nomor sudah lewat hari dari masa tenggang maka nomor tersebut belum bisa diaktifkan kembali ya kak makasih el</t>
  </si>
  <si>
    <t>['baik', 'kak', 'eko', 'el', 'infoin', 'jika', 'nomor', 'sudah', 'lewat', 'hari', 'dari', 'masa', 'tenggang', 'maka', 'nomor', 'tersebut', 'belum', 'bisa', 'diaktifkan', 'kembali', 'ya', 'kak', 'makasih', 'el']</t>
  </si>
  <si>
    <t>['baik', 'kakak', 'eko', 'el', 'infoin', 'jika', 'nomor', 'sudah', 'lewat', 'hari', 'dari', 'masa', 'tenggang', 'maka', 'nomor', 'tersebut', 'belum', 'bisa', 'diaktifkan', 'kembali', 'ya', 'kakak', 'terimakasih', 'el']</t>
  </si>
  <si>
    <t>['kakak', 'eko', 'el', 'infoin', 'nomor', 'tenggang', 'nomor', 'diaktifkan', 'ya', 'kakak', 'terimakasih', 'el']</t>
  </si>
  <si>
    <t>['kakak', 'eko', 'el', 'infoin', 'nomor', 'tenggang', 'nomor', 'aktif', 'ya', 'kakak', 'terimakasih', 'el']</t>
  </si>
  <si>
    <t>hai kakak iqbal informasi nomor hangus pasar guna ya kakak terima kasih deco</t>
  </si>
  <si>
    <t>@iqbalsamudera hai, kak iqbal. kami informasikan bahwa untuk nomor yang sudah hangus dan tidak digunakan akan dipasarkan kembali agar bisa digunakan pengguna baru ya kak. terima kasih 😊 -deco</t>
  </si>
  <si>
    <t>hai kak iqbal kami informasikan bahwa untuk nomor yang sudah hangus dan tidak digunakan akan dipasarkan kembali agar bisa digunakan pengguna baru ya kak terima kasih deco</t>
  </si>
  <si>
    <t>['hai', 'kak', 'iqbal', 'kami', 'informasikan', 'bahwa', 'untuk', 'nomor', 'yang', 'sudah', 'hangus', 'dan', 'tidak', 'digunakan', 'akan', 'dipasarkan', 'kembali', 'agar', 'bisa', 'digunakan', 'pengguna', 'baru', 'ya', 'kak', 'terima', 'kasih', 'deco']</t>
  </si>
  <si>
    <t>['hai', 'kakak', 'iqbal', 'kami', 'informasikan', 'bahwa', 'untuk', 'nomor', 'yang', 'sudah', 'hangus', 'dan', 'tidak', 'digunakan', 'akan', 'dipasarkan', 'kembali', 'agar', 'bisa', 'digunakan', 'pengguna', 'baru', 'ya', 'kakak', 'terima', 'kasih', 'deco']</t>
  </si>
  <si>
    <t>['hai', 'kakak', 'iqbal', 'informasikan', 'nomor', 'hangus', 'dipasarkan', 'pengguna', 'ya', 'kakak', 'terima', 'kasih', 'deco']</t>
  </si>
  <si>
    <t>['hai', 'kakak', 'iqbal', 'informasi', 'nomor', 'hangus', 'pasar', 'guna', 'ya', 'kakak', 'terima', 'kasih', 'deco']</t>
  </si>
  <si>
    <t>min kartu hangus nomernya jual orang</t>
  </si>
  <si>
    <t>@telkomsel min apakah kartu hangus , nomernya di jual lagi ke orang lain?</t>
  </si>
  <si>
    <t>min apakah kartu hangus nomernya di jual lagi ke orang lain</t>
  </si>
  <si>
    <t>['min', 'apakah', 'kartu', 'hangus', 'nomernya', 'di', 'jual', 'lagi', 'ke', 'orang', 'lain']</t>
  </si>
  <si>
    <t>['min', 'kartu', 'hangus', 'nomernya', 'jual', 'orang']</t>
  </si>
  <si>
    <t>pakai telkomsel</t>
  </si>
  <si>
    <t>@oksipbro emg paling bener pke telkomsel</t>
  </si>
  <si>
    <t>emg paling bener pke telkomsel</t>
  </si>
  <si>
    <t>['emg', 'paling', 'bener', 'pke', 'telkomsel']</t>
  </si>
  <si>
    <t>['memang', 'paling', 'benar', 'pakai', 'telkomsel']</t>
  </si>
  <si>
    <t>['pakai', 'telkomsel']</t>
  </si>
  <si>
    <t>hai kakak mutia maaf ya info detail keluh pesan kakak bantu solusi privasi jaga ya tks el</t>
  </si>
  <si>
    <t>@mutinyaa hai, kak mutia. maaf ya. boleh diinfokan detail keluhannya melalui dm seperti apa kak? agar bisa kami bantu dengan solusi yang tepat dan privasi tetap terjaga ya. tks 😊-el</t>
  </si>
  <si>
    <t>hai kak mutia maaf ya boleh diinfokan detail keluhannya melalui dm seperti apa kak agar bisa kami bantu dengan solusi yang tepat dan privasi tetap terjaga ya tks el</t>
  </si>
  <si>
    <t>['hai', 'kak', 'mutia', 'maaf', 'ya', 'boleh', 'diinfokan', 'detail', 'keluhannya', 'melalui', 'dm', 'seperti', 'apa', 'kak', 'agar', 'bisa', 'kami', 'bantu', 'dengan', 'solusi', 'yang', 'tepat', 'dan', 'privasi', 'tetap', 'terjaga', 'ya', 'tks', 'el']</t>
  </si>
  <si>
    <t>['hai', 'kakak', 'mutia', 'maaf', 'ya', 'boleh', 'diinfokan', 'detail', 'keluhannya', 'melalui', 'pesan', 'seperti', 'apa', 'kakak', 'agar', 'bisa', 'kami', 'bantu', 'dengan', 'solusi', 'yang', 'tepat', 'dan', 'privasi', 'tetap', 'terjaga', 'ya', 'tks', 'el']</t>
  </si>
  <si>
    <t>['hai', 'kakak', 'mutia', 'maaf', 'ya', 'diinfokan', 'detail', 'keluhannya', 'pesan', 'kakak', 'bantu', 'solusi', 'privasi', 'terjaga', 'ya', 'tks', 'el']</t>
  </si>
  <si>
    <t>['hai', 'kakak', 'mutia', 'maaf', 'ya', 'info', 'detail', 'keluh', 'pesan', 'kakak', 'bantu', 'solusi', 'privasi', 'jaga', 'ya', 'tks', 'el']</t>
  </si>
  <si>
    <t>kalo game gantung server game tahu tambah player online beban server nya berat cmiiw</t>
  </si>
  <si>
    <t>@ariyantowiwit @telkomsel kalo soal game, tergantung dengan server game itu sendiri setahu saya, ditambah lagi makin banyak player online jadi beban server nya makin berat  cmiiw</t>
  </si>
  <si>
    <t>kalo soal game tergantung dengan server game itu sendiri setahu saya ditambah lagi makin banyak player online jadi beban server nya makin berat cmiiw</t>
  </si>
  <si>
    <t>['kalo', 'soal', 'game', 'tergantung', 'dengan', 'server', 'game', 'itu', 'sendiri', 'setahu', 'saya', 'ditambah', 'lagi', 'makin', 'banyak', 'player', 'online', 'jadi', 'beban', 'server', 'nya', 'makin', 'berat', 'cmiiw']</t>
  </si>
  <si>
    <t>['kalo', 'game', 'tergantung', 'server', 'game', 'setahu', 'ditambah', 'player', 'online', 'beban', 'server', 'nya', 'berat', 'cmiiw']</t>
  </si>
  <si>
    <t>['kalo', 'game', 'gantung', 'server', 'game', 'tahu', 'tambah', 'player', 'online', 'beban', 'server', 'nya', 'berat', 'cmiiw']</t>
  </si>
  <si>
    <t>hai kakak gea infoin utk reaktivasi nomor hangus mandiri pasti nomor tenggang kakak pasti ktp amp kakak sesuai daftar nomor kakak sim card direaktivasi ya tks gea</t>
  </si>
  <si>
    <t>@mrexcho hai, kak. gea infoin utk reaktivasi nomor hangus, bisa secara mandiri melalui *888*89#. pastikan nomor belum lewat 59 hari dari masa tenggang dan kakak bisa pastikan ktp &amp;amp  kk sesuai yang didaftarkan di nomor kakak dan sim card yang ingin direaktivasi ya. tks 😊-gea</t>
  </si>
  <si>
    <t>hai kak gea infoin utk reaktivasi nomor hangus bisa secara mandiri melalui pastikan nomor belum lewat hari dari masa tenggang dan kakak bisa pastikan ktp amp kk sesuai yang didaftarkan di nomor kakak dan sim card yang ingin direaktivasi ya tks gea</t>
  </si>
  <si>
    <t>['hai', 'kak', 'gea', 'infoin', 'utk', 'reaktivasi', 'nomor', 'hangus', 'bisa', 'secara', 'mandiri', 'melalui', 'pastikan', 'nomor', 'belum', 'lewat', 'hari', 'dari', 'masa', 'tenggang', 'dan', 'kakak', 'bisa', 'pastikan', 'ktp', 'amp', 'kk', 'sesuai', 'yang', 'didaftarkan', 'di', 'nomor', 'kakak', 'dan', 'sim', 'card', 'yang', 'ingin', 'direaktivasi', 'ya', 'tks', 'gea']</t>
  </si>
  <si>
    <t>['hai', 'kakak', 'gea', 'infoin', 'utk', 'reaktivasi', 'nomor', 'hangus', 'bisa', 'secara', 'mandiri', 'melalui', 'pastikan', 'nomor', 'belum', 'lewat', 'hari', 'dari', 'masa', 'tenggang', 'dan', 'kakak', 'bisa', 'pastikan', 'ktp', 'amp', 'kakak', 'sesuai', 'yang', 'didaftarkan', 'di', 'nomor', 'kakak', 'dan', 'sim', 'card', 'yang', 'ingin', 'direaktivasi', 'ya', 'tks', 'gea']</t>
  </si>
  <si>
    <t>['hai', 'kakak', 'gea', 'infoin', 'utk', 'reaktivasi', 'nomor', 'hangus', 'mandiri', 'pastikan', 'nomor', 'tenggang', 'kakak', 'pastikan', 'ktp', 'amp', 'kakak', 'sesuai', 'didaftarkan', 'nomor', 'kakak', 'sim', 'card', 'direaktivasi', 'ya', 'tks', 'gea']</t>
  </si>
  <si>
    <t>['hai', 'kakak', 'gea', 'infoin', 'utk', 'reaktivasi', 'nomor', 'hangus', 'mandiri', 'pasti', 'nomor', 'tenggang', 'kakak', 'pasti', 'ktp', 'amp', 'kakak', 'sesuai', 'daftar', 'nomor', 'kakak', 'sim', 'card', 'direaktivasi', 'ya', 'tks', 'gea']</t>
  </si>
  <si>
    <t>telkomsel jahanam</t>
  </si>
  <si>
    <t>['telkomsel', 'jahanam']</t>
  </si>
  <si>
    <t>kartu simpati mati aktif</t>
  </si>
  <si>
    <t>@telkomsel apakah kartu simpati yang sudah mati bisa di aktifkan lagi..</t>
  </si>
  <si>
    <t>apakah kartu simpati yang sudah mati bisa di aktifkan lagi</t>
  </si>
  <si>
    <t>['apakah', 'kartu', 'simpati', 'yang', 'sudah', 'mati', 'bisa', 'di', 'aktifkan', 'lagi']</t>
  </si>
  <si>
    <t>['kartu', 'simpati', 'mati', 'aktifkan']</t>
  </si>
  <si>
    <t>['kartu', 'simpati', 'mati', 'aktif']</t>
  </si>
  <si>
    <t>telkomsel</t>
  </si>
  <si>
    <t>ini telkomsel kenapa dah</t>
  </si>
  <si>
    <t>['ini', 'telkomsel', 'kenapa', 'dah']</t>
  </si>
  <si>
    <t>['ini', 'telkomsel', 'kenapa', 'sudah']</t>
  </si>
  <si>
    <t>['telkomsel']</t>
  </si>
  <si>
    <t>adik telkomsel</t>
  </si>
  <si>
    <t>@ikrartaa adiknya telkomsel 🙃</t>
  </si>
  <si>
    <t>adiknya telkomsel</t>
  </si>
  <si>
    <t>['adiknya', 'telkomsel']</t>
  </si>
  <si>
    <t>['adik', 'telkomsel']</t>
  </si>
  <si>
    <t>hai kakak gie maaf kait kendala internet lambat ayo info no hp jadi detail lokasi lurah camat kota via pesan privasi jaga terima kasihdeco</t>
  </si>
  <si>
    <t>@ofckyungsoo hai, kak gie. maaf terkait kendala internet lambat. yuk infokan no. hp, waktu kejadian dan detail lokasi (kelurahan, kecamatan dan kota) via dm agar privasi terjaga. terima kasih😊-deco</t>
  </si>
  <si>
    <t>hai kak gie maaf terkait kendala internet lambat yuk infokan no hp waktu kejadian dan detail lokasi kelurahan kecamatan dan kota via dm agar privasi terjaga terima kasihdeco</t>
  </si>
  <si>
    <t>['hai', 'kak', 'gie', 'maaf', 'terkait', 'kendala', 'internet', 'lambat', 'yuk', 'infokan', 'no', 'hp', 'waktu', 'kejadian', 'dan', 'detail', 'lokasi', 'kelurahan', 'kecamatan', 'dan', 'kota', 'via', 'dm', 'agar', 'privasi', 'terjaga', 'terima', 'kasihdeco']</t>
  </si>
  <si>
    <t>['hai', 'kakak', 'gie', 'maaf', 'terkait', 'kendala', 'internet', 'lambat', 'ayo', 'infokan', 'no', 'hp', 'waktu', 'kejadian', 'dan', 'detail', 'lokasi', 'kelurahan', 'kecamatan', 'dan', 'kota', 'via', 'pesan', 'agar', 'privasi', 'terjaga', 'terima', 'kasihdeco']</t>
  </si>
  <si>
    <t>['hai', 'kakak', 'gie', 'maaf', 'terkait', 'kendala', 'internet', 'lambat', 'ayo', 'infokan', 'no', 'hp', 'kejadian', 'detail', 'lokasi', 'kelurahan', 'kecamatan', 'kota', 'via', 'pesan', 'privasi', 'terjaga', 'terima', 'kasihdeco']</t>
  </si>
  <si>
    <t>['hai', 'kakak', 'gie', 'maaf', 'kait', 'kendala', 'internet', 'lambat', 'ayo', 'info', 'no', 'hp', 'jadi', 'detail', 'lokasi', 'lurah', 'camat', 'kota', 'via', 'pesan', 'privasi', 'jaga', 'terima', 'kasihdeco']</t>
  </si>
  <si>
    <t>telkomsel jelek banget jaringannyaaaaaaaa</t>
  </si>
  <si>
    <t>telkomsel jelek bgt jaringannyaaaaaaaa</t>
  </si>
  <si>
    <t>['telkomsel', 'jelek', 'bgt', 'jaringannyaaaaaaaa']</t>
  </si>
  <si>
    <t>['telkomsel', 'jelek', 'banget', 'jaringannyaaaaaaaa']</t>
  </si>
  <si>
    <t>ihya hai kakak maaf ya ganggu internetannya ayo info nomor hp tanggal jadi lokasiminimal lurah via pesan ya bantu cek privasi aman tks gea</t>
  </si>
  <si>
    <t>@zulmi_ihya98 hai. kak. maaf ya jadi terganggu internetannya. yuk infokan nomor hp, tgl kejadian, lokasi(minimal sampai kelurahan) via dm ya. agar dibantu cek dan privasi aman. tks 😊-gea</t>
  </si>
  <si>
    <t>ihya hai kak maaf ya jadi terganggu internetannya yuk infokan nomor hp tgl kejadian lokasiminimal sampai kelurahan via dm ya agar dibantu cek dan privasi aman tks gea</t>
  </si>
  <si>
    <t>['ihya', 'hai', 'kak', 'maaf', 'ya', 'jadi', 'terganggu', 'internetannya', 'yuk', 'infokan', 'nomor', 'hp', 'tgl', 'kejadian', 'lokasiminimal', 'sampai', 'kelurahan', 'via', 'dm', 'ya', 'agar', 'dibantu', 'cek', 'dan', 'privasi', 'aman', 'tks', 'gea']</t>
  </si>
  <si>
    <t>['ihya', 'hai', 'kakak', 'maaf', 'ya', 'jadi', 'terganggu', 'internetannya', 'ayo', 'infokan', 'nomor', 'hp', 'tanggal', 'kejadian', 'lokasiminimal', 'sampai', 'kelurahan', 'via', 'pesan', 'ya', 'agar', 'dibantu', 'cek', 'dan', 'privasi', 'aman', 'tks', 'gea']</t>
  </si>
  <si>
    <t>['ihya', 'hai', 'kakak', 'maaf', 'ya', 'terganggu', 'internetannya', 'ayo', 'infokan', 'nomor', 'hp', 'tanggal', 'kejadian', 'lokasiminimal', 'kelurahan', 'via', 'pesan', 'ya', 'dibantu', 'cek', 'privasi', 'aman', 'tks', 'gea']</t>
  </si>
  <si>
    <t>['ihya', 'hai', 'kakak', 'maaf', 'ya', 'ganggu', 'internetannya', 'ayo', 'info', 'nomor', 'hp', 'tanggal', 'jadi', 'lokasiminimal', 'lurah', 'via', 'pesan', 'ya', 'bantu', 'cek', 'privasi', 'aman', 'tks', 'gea']</t>
  </si>
  <si>
    <t>bacot bodoh sinyal benerin</t>
  </si>
  <si>
    <t>@telkomsel bacot goblok sinyal lu benerin</t>
  </si>
  <si>
    <t>bacot goblok sinyal lu benerin</t>
  </si>
  <si>
    <t>['bacot', 'goblok', 'sinyal', 'lu', 'benerin']</t>
  </si>
  <si>
    <t>['bacot', 'bodoh', 'sinyal', 'kamu', 'benerin']</t>
  </si>
  <si>
    <t>['bacot', 'bodoh', 'sinyal', 'benerin']</t>
  </si>
  <si>
    <t>telkomsel nih</t>
  </si>
  <si>
    <t>telkomsel kenapa lagi nih? @telkomsel</t>
  </si>
  <si>
    <t>telkomsel kenapa lagi nih</t>
  </si>
  <si>
    <t>['telkomsel', 'kenapa', 'lagi', 'nih']</t>
  </si>
  <si>
    <t>['telkomsel', 'nih']</t>
  </si>
  <si>
    <t>hai kakak maaf kait jaring internet stabil ayo pesan mencamtumkan nomor hp tanggal jadi lokasi lengkap tks masfa</t>
  </si>
  <si>
    <t>@projectcuan hai, kak  . maaf terkait jaringan internet gk stabil, yuk dm dengan mencamtumkan nomor hp, tanggal kejadian, lokasi lengkap. tks :)-masfa</t>
  </si>
  <si>
    <t>hai kak maaf terkait jaringan internet gk stabil yuk dm dengan mencamtumkan nomor hp tanggal kejadian lokasi lengkap tks masfa</t>
  </si>
  <si>
    <t>['hai', 'kak', 'maaf', 'terkait', 'jaringan', 'internet', 'gk', 'stabil', 'yuk', 'dm', 'dengan', 'mencamtumkan', 'nomor', 'hp', 'tanggal', 'kejadian', 'lokasi', 'lengkap', 'tks', 'masfa']</t>
  </si>
  <si>
    <t>['hai', 'kakak', 'maaf', 'terkait', 'jaringan', 'internet', 'tidak', 'stabil', 'ayo', 'pesan', 'dengan', 'mencamtumkan', 'nomor', 'hp', 'tanggal', 'kejadian', 'lokasi', 'lengkap', 'tks', 'masfa']</t>
  </si>
  <si>
    <t>['hai', 'kakak', 'maaf', 'terkait', 'jaringan', 'internet', 'stabil', 'ayo', 'pesan', 'mencamtumkan', 'nomor', 'hp', 'tanggal', 'kejadian', 'lokasi', 'lengkap', 'tks', 'masfa']</t>
  </si>
  <si>
    <t>['hai', 'kakak', 'maaf', 'kait', 'jaring', 'internet', 'stabil', 'ayo', 'pesan', 'mencamtumkan', 'nomor', 'hp', 'tanggal', 'jadi', 'lokasi', 'lengkap', 'tks', 'masfa']</t>
  </si>
  <si>
    <t>ihya hai kakak zulmi maaf ya utk kendala sinyal keluh harga ayo info no hp jadi lokasi lurah camat kota via pesan privasi aman keluh harga telkomsel sesuai harga ya kakak tksdeco</t>
  </si>
  <si>
    <t>@zulmi_ihya98 hai, kak zulmi. maaf ya utk kendala sinyal dan keluhan harga. yuk infokan no. hp, waktu kejadian dan lokasi (kelurahan, kecamatan dan kota) via dm agar privasi aman. mengenai keluhan harga, saat ini telkomsel sudah melakukan penyesuaian harga ya kak. tks😊-deco</t>
  </si>
  <si>
    <t>ihya hai kak zulmi maaf ya utk kendala sinyal dan keluhan harga yuk infokan no hp waktu kejadian dan lokasi kelurahan kecamatan dan kota via dm agar privasi aman mengenai keluhan harga saat ini telkomsel sudah melakukan penyesuaian harga ya kak tksdeco</t>
  </si>
  <si>
    <t>['ihya', 'hai', 'kak', 'zulmi', 'maaf', 'ya', 'utk', 'kendala', 'sinyal', 'dan', 'keluhan', 'harga', 'yuk', 'infokan', 'no', 'hp', 'waktu', 'kejadian', 'dan', 'lokasi', 'kelurahan', 'kecamatan', 'dan', 'kota', 'via', 'dm', 'agar', 'privasi', 'aman', 'mengenai', 'keluhan', 'harga', 'saat', 'ini', 'telkomsel', 'sudah', 'melakukan', 'penyesuaian', 'harga', 'ya', 'kak', 'tksdeco']</t>
  </si>
  <si>
    <t>['ihya', 'hai', 'kakak', 'zulmi', 'maaf', 'ya', 'utk', 'kendala', 'sinyal', 'dan', 'keluhan', 'harga', 'ayo', 'infokan', 'no', 'hp', 'waktu', 'kejadian', 'dan', 'lokasi', 'kelurahan', 'kecamatan', 'dan', 'kota', 'via', 'pesan', 'agar', 'privasi', 'aman', 'mengenai', 'keluhan', 'harga', 'saat', 'ini', 'telkomsel', 'sudah', 'melakukan', 'penyesuaian', 'harga', 'ya', 'kakak', 'tksdeco']</t>
  </si>
  <si>
    <t>['ihya', 'hai', 'kakak', 'zulmi', 'maaf', 'ya', 'utk', 'kendala', 'sinyal', 'keluhan', 'harga', 'ayo', 'infokan', 'no', 'hp', 'kejadian', 'lokasi', 'kelurahan', 'kecamatan', 'kota', 'via', 'pesan', 'privasi', 'aman', 'keluhan', 'harga', 'telkomsel', 'penyesuaian', 'harga', 'ya', 'kakak', 'tksdeco']</t>
  </si>
  <si>
    <t>['ihya', 'hai', 'kakak', 'zulmi', 'maaf', 'ya', 'utk', 'kendala', 'sinyal', 'keluh', 'harga', 'ayo', 'info', 'no', 'hp', 'jadi', 'lokasi', 'lurah', 'camat', 'kota', 'via', 'pesan', 'privasi', 'aman', 'keluh', 'harga', 'telkomsel', 'sesuai', 'harga', 'ya', 'kakak', 'tksdeco']</t>
  </si>
  <si>
    <t>paket telkomsel ribu anjggg pengaruh minyak goreng kah</t>
  </si>
  <si>
    <t>paket telkomsel naik 2rb anjggg, pengaruh minyak goreng kah?</t>
  </si>
  <si>
    <t>paket telkomsel naik rb anjggg pengaruh minyak goreng kah</t>
  </si>
  <si>
    <t>['paket', 'telkomsel', 'naik', 'rb', 'anjggg', 'pengaruh', 'minyak', 'goreng', 'kah']</t>
  </si>
  <si>
    <t>['paket', 'telkomsel', 'naik', 'ribu', 'anjggg', 'pengaruh', 'minyak', 'goreng', 'kah']</t>
  </si>
  <si>
    <t>['paket', 'telkomsel', 'ribu', 'anjggg', 'pengaruh', 'minyak', 'goreng', 'kah']</t>
  </si>
  <si>
    <t>sabar</t>
  </si>
  <si>
    <t>@yoyumihere @telkomsel sabar</t>
  </si>
  <si>
    <t>['sabar']</t>
  </si>
  <si>
    <t>hai kakak mat maaf ya kakak maksud kait ganggu sinyal iya ayo info nomor hp tanggal jadi lokasiminimal lurah via pesan ya bantu cek privasi aman tks gea</t>
  </si>
  <si>
    <t>@xalcil hai. kak mat. maaf ya. apakah yang kakak maksud terkait gangguan sinyal, jika iya . yuk infokan nomor hp, tgl kejadian, lokasi(minimal sampai kelurahan) via dm ya. agar dibantu cek dan privasi aman. tks 😊-gea</t>
  </si>
  <si>
    <t>hai kak mat maaf ya apakah yang kakak maksud terkait gangguan sinyal jika iya yuk infokan nomor hp tgl kejadian lokasiminimal sampai kelurahan via dm ya agar dibantu cek dan privasi aman tks gea</t>
  </si>
  <si>
    <t>['hai', 'kak', 'mat', 'maaf', 'ya', 'apakah', 'yang', 'kakak', 'maksud', 'terkait', 'gangguan', 'sinyal', 'jika', 'iya', 'yuk', 'infokan', 'nomor', 'hp', 'tgl', 'kejadian', 'lokasiminimal', 'sampai', 'kelurahan', 'via', 'dm', 'ya', 'agar', 'dibantu', 'cek', 'dan', 'privasi', 'aman', 'tks', 'gea']</t>
  </si>
  <si>
    <t>['hai', 'kakak', 'mat', 'maaf', 'ya', 'apakah', 'yang', 'kakak', 'maksud', 'terkait', 'gangguan', 'sinyal', 'jika', 'iya', 'ayo', 'infokan', 'nomor', 'hp', 'tanggal', 'kejadian', 'lokasiminimal', 'sampai', 'kelurahan', 'via', 'pesan', 'ya', 'agar', 'dibantu', 'cek', 'dan', 'privasi', 'aman', 'tks', 'gea']</t>
  </si>
  <si>
    <t>['hai', 'kakak', 'mat', 'maaf', 'ya', 'kakak', 'maksud', 'terkait', 'gangguan', 'sinyal', 'iya', 'ayo', 'infokan', 'nomor', 'hp', 'tanggal', 'kejadian', 'lokasiminimal', 'kelurahan', 'via', 'pesan', 'ya', 'dibantu', 'cek', 'privasi', 'aman', 'tks', 'gea']</t>
  </si>
  <si>
    <t>['hai', 'kakak', 'mat', 'maaf', 'ya', 'kakak', 'maksud', 'kait', 'ganggu', 'sinyal', 'iya', 'ayo', 'info', 'nomor', 'hp', 'tanggal', 'jadi', 'lokasiminimal', 'lurah', 'via', 'pesan', 'ya', 'bantu', 'cek', 'privasi', 'aman', 'tks', 'gea']</t>
  </si>
  <si>
    <t>lapor iya kayak orang sinyal kayak provider mahal penis</t>
  </si>
  <si>
    <t>percuma lapor @telkomsel gk ada guna iya doang kea orang dong ttp ae sinyal kea provider lain mahal doang kontol lah"</t>
  </si>
  <si>
    <t>percuma lapor gk ada guna iya doang kea orang dong ttp ae sinyal kea provider lain mahal doang kontol lah</t>
  </si>
  <si>
    <t>['percuma', 'lapor', 'gk', 'ada', 'guna', 'iya', 'doang', 'kea', 'orang', 'dong', 'ttp', 'ae', 'sinyal', 'kea', 'provider', 'lain', 'mahal', 'doang', 'kontol', 'lah']</t>
  </si>
  <si>
    <t>['percuma', 'lapor', 'tidak', 'ada', 'guna', 'iya', 'hanya', 'kayak', 'orang', 'dong', 'tetap', 'saja', 'sinyal', 'kayak', 'provider', 'lain', 'mahal', 'hanya', 'penis', 'lah']</t>
  </si>
  <si>
    <t>['lapor', 'iya', 'kayak', 'orang', 'sinyal', 'kayak', 'provider', 'mahal', 'penis']</t>
  </si>
  <si>
    <t>hai kakak dave maaf kait kendala layan kartuhalonya ayo interaksi lanjut pesan kendala kakak selesai terima kasihdeco</t>
  </si>
  <si>
    <t>@oneau7umnleaf hai, kak dave. maaf terkait kendala layanan kartuhalonya. yuk interaksinya dilanjut ke dm agar kendala kakak bisa segera terselesaikan. terima kasih😊-deco</t>
  </si>
  <si>
    <t>hai kak dave maaf terkait kendala layanan kartuhalonya yuk interaksinya dilanjut ke dm agar kendala kakak bisa segera terselesaikan terima kasihdeco</t>
  </si>
  <si>
    <t>['hai', 'kak', 'dave', 'maaf', 'terkait', 'kendala', 'layanan', 'kartuhalonya', 'yuk', 'interaksinya', 'dilanjut', 'ke', 'dm', 'agar', 'kendala', 'kakak', 'bisa', 'segera', 'terselesaikan', 'terima', 'kasihdeco']</t>
  </si>
  <si>
    <t>['hai', 'kakak', 'dave', 'maaf', 'terkait', 'kendala', 'layanan', 'kartuhalonya', 'ayo', 'interaksinya', 'dilanjut', 'ke', 'pesan', 'agar', 'kendala', 'kakak', 'bisa', 'segera', 'terselesaikan', 'terima', 'kasihdeco']</t>
  </si>
  <si>
    <t>['hai', 'kakak', 'dave', 'maaf', 'terkait', 'kendala', 'layanan', 'kartuhalonya', 'ayo', 'interaksinya', 'dilanjut', 'pesan', 'kendala', 'kakak', 'terselesaikan', 'terima', 'kasihdeco']</t>
  </si>
  <si>
    <t>['hai', 'kakak', 'dave', 'maaf', 'kait', 'kendala', 'layan', 'kartuhalonya', 'ayo', 'interaksi', 'lanjut', 'pesan', 'kendala', 'kakak', 'selesai', 'terima', 'kasihdeco']</t>
  </si>
  <si>
    <t>ganggu nih telkomsel indihome jelek</t>
  </si>
  <si>
    <t>@awkaronnn jangan2 gangguan nih telkomsel. indihome juga jelek soalnya...</t>
  </si>
  <si>
    <t>jangan gangguan nih telkomsel indihome juga jelek soalnya</t>
  </si>
  <si>
    <t>['jangan', 'gangguan', 'nih', 'telkomsel', 'indihome', 'juga', 'jelek', 'soalnya']</t>
  </si>
  <si>
    <t>['gangguan', 'nih', 'telkomsel', 'indihome', 'jelek']</t>
  </si>
  <si>
    <t>['ganggu', 'nih', 'telkomsel', 'indihome', 'jelek']</t>
  </si>
  <si>
    <t>lelah adu argumen lesson learnednya migrasi kartu halo paket corporate supportnya kecewa</t>
  </si>
  <si>
    <t>. lelah adu argumen dengan @telkomsel  lesson learnednya adalah jangan migrasi kartu halo ke paket corporate, supportnya mengecewakan.</t>
  </si>
  <si>
    <t>lelah adu argumen dengan lesson learnednya adalah jangan migrasi kartu halo ke paket corporate supportnya mengecewakan</t>
  </si>
  <si>
    <t>['lelah', 'adu', 'argumen', 'dengan', 'lesson', 'learnednya', 'adalah', 'jangan', 'migrasi', 'kartu', 'halo', 'ke', 'paket', 'corporate', 'supportnya', 'mengecewakan']</t>
  </si>
  <si>
    <t>['lelah', 'adu', 'argumen', 'lesson', 'learnednya', 'migrasi', 'kartu', 'halo', 'paket', 'corporate', 'supportnya', 'mengecewakan']</t>
  </si>
  <si>
    <t>['lelah', 'adu', 'argumen', 'lesson', 'learnednya', 'migrasi', 'kartu', 'halo', 'paket', 'corporate', 'supportnya', 'kecewa']</t>
  </si>
  <si>
    <t>wkwkkw respon sih klo</t>
  </si>
  <si>
    <t>@lischesee @korbanpaidoibu @convomfs @telkomsel wkwkkw ga bakal di respon sih klo kata gue</t>
  </si>
  <si>
    <t>wkwkkw ga bakal di respon sih klo kata gue</t>
  </si>
  <si>
    <t>['wkwkkw', 'ga', 'bakal', 'di', 'respon', 'sih', 'klo', 'kata', 'gue']</t>
  </si>
  <si>
    <t>['wkwkkw', 'tidak', 'bakal', 'di', 'respon', 'sih', 'klo', 'kata', 'aku']</t>
  </si>
  <si>
    <t>['wkwkkw', 'respon', 'sih', 'klo']</t>
  </si>
  <si>
    <t>ayo min</t>
  </si>
  <si>
    <t>@korbanpaidoibu @saturnussummerr @convomfs @telkomsel ayo min @telkomsel  gimana ini</t>
  </si>
  <si>
    <t>ayo min gimana ini</t>
  </si>
  <si>
    <t>['ayo', 'min', 'gimana', 'ini']</t>
  </si>
  <si>
    <t>['ayo', 'min', 'bagaimana', 'ini']</t>
  </si>
  <si>
    <t>['ayo', 'min']</t>
  </si>
  <si>
    <t>hello sinyal telkomsel ilang sih tolong iya bantu</t>
  </si>
  <si>
    <t>@telkomselhalo. hello knp ini sinyal telkomsel ilang2 terus sih...  tolong yaaa bantuannya</t>
  </si>
  <si>
    <t>hello knp ini sinyal telkomsel ilang terus sih tolong yaaa bantuannya</t>
  </si>
  <si>
    <t>['hello', 'knp', 'ini', 'sinyal', 'telkomsel', 'ilang', 'terus', 'sih', 'tolong', 'yaaa', 'bantuannya']</t>
  </si>
  <si>
    <t>['hello', 'kenapa', 'ini', 'sinyal', 'telkomsel', 'ilang', 'terus', 'sih', 'tolong', 'iya', 'bantuannya']</t>
  </si>
  <si>
    <t>['hello', 'sinyal', 'telkomsel', 'ilang', 'sih', 'tolong', 'iya', 'bantuannya']</t>
  </si>
  <si>
    <t>['hello', 'sinyal', 'telkomsel', 'ilang', 'sih', 'tolong', 'iya', 'bantu']</t>
  </si>
  <si>
    <t>hai kakak maaf ya kendala akses internet lambat ayo infoin nomor hp tanggal jadi lokasiminimal lurah via pesan bantu cek amp privasi aman tks rian</t>
  </si>
  <si>
    <t>@pinkgzy hai, kak. maaf ya. mengenai kendala akses internet lambat, yuk infoin nomor hp, tgl kejadian, lokasi(minimal sampai kelurahan) via dm. agar dibantu cek &amp;amp  privasi aman. tks 😊-rian</t>
  </si>
  <si>
    <t>hai kak maaf ya mengenai kendala akses internet lambat yuk infoin nomor hp tgl kejadian lokasiminimal sampai kelurahan via dm agar dibantu cek amp privasi aman tks rian</t>
  </si>
  <si>
    <t>['hai', 'kak', 'maaf', 'ya', 'mengenai', 'kendala', 'akses', 'internet', 'lambat', 'yuk', 'infoin', 'nomor', 'hp', 'tgl', 'kejadian', 'lokasiminimal', 'sampai', 'kelurahan', 'via', 'dm', 'agar', 'dibantu', 'cek', 'amp', 'privasi', 'aman', 'tks', 'rian']</t>
  </si>
  <si>
    <t>['hai', 'kakak', 'maaf', 'ya', 'mengenai', 'kendala', 'akses', 'internet', 'lambat', 'ayo', 'infoin', 'nomor', 'hp', 'tanggal', 'kejadian', 'lokasiminimal', 'sampai', 'kelurahan', 'via', 'pesan', 'agar', 'dibantu', 'cek', 'amp', 'privasi', 'aman', 'tks', 'rian']</t>
  </si>
  <si>
    <t>['hai', 'kakak', 'maaf', 'ya', 'kendala', 'akses', 'internet', 'lambat', 'ayo', 'infoin', 'nomor', 'hp', 'tanggal', 'kejadian', 'lokasiminimal', 'kelurahan', 'via', 'pesan', 'dibantu', 'cek', 'amp', 'privasi', 'aman', 'tks', 'rian']</t>
  </si>
  <si>
    <t>['hai', 'kakak', 'maaf', 'ya', 'kendala', 'akses', 'internet', 'lambat', 'ayo', 'infoin', 'nomor', 'hp', 'tanggal', 'jadi', 'lokasiminimal', 'lurah', 'via', 'pesan', 'bantu', 'cek', 'amp', 'privasi', 'aman', 'tks', 'rian']</t>
  </si>
  <si>
    <t>tau kalo paket combo telkomsel free disney mana aja kakak</t>
  </si>
  <si>
    <t>baru tau kalo paket combo telkomsel dapat free disney+. kemana aja kak???!! 😏😏 https://t.co/oavqkkehzm</t>
  </si>
  <si>
    <t>baru tau kalo paket combo telkomsel dapat free disney kemana aja kak</t>
  </si>
  <si>
    <t>['baru', 'tau', 'kalo', 'paket', 'combo', 'telkomsel', 'dapat', 'free', 'disney', 'kemana', 'aja', 'kak']</t>
  </si>
  <si>
    <t>['baru', 'tau', 'kalo', 'paket', 'combo', 'telkomsel', 'dapat', 'free', 'disney', 'kemana', 'aja', 'kakak']</t>
  </si>
  <si>
    <t>['tau', 'kalo', 'paket', 'combo', 'telkomsel', 'free', 'disney', 'kemana', 'aja', 'kakak']</t>
  </si>
  <si>
    <t>['tau', 'kalo', 'paket', 'combo', 'telkomsel', 'free', 'disney', 'mana', 'aja', 'kakak']</t>
  </si>
  <si>
    <t>baca aja senang cinta telkomsel paket data mahal cinta</t>
  </si>
  <si>
    <t>baca ginian aja gw seneng. cinta gw sama telkomsel walaupun paket datanya mahal gw tetep cinta😊 https://t.co/cjqneqwhzq</t>
  </si>
  <si>
    <t>baca ginian aja gw seneng cinta gw sama telkomsel walaupun paket datanya mahal gw tetep cinta</t>
  </si>
  <si>
    <t>['baca', 'ginian', 'aja', 'gw', 'seneng', 'cinta', 'gw', 'sama', 'telkomsel', 'walaupun', 'paket', 'datanya', 'mahal', 'gw', 'tetep', 'cinta']</t>
  </si>
  <si>
    <t>['baca', 'begini', 'aja', 'aku', 'senang', 'cinta', 'aku', 'sama', 'telkomsel', 'walaupun', 'paket', 'datanya', 'mahal', 'aku', 'tetap', 'cinta']</t>
  </si>
  <si>
    <t>['baca', 'aja', 'senang', 'cinta', 'telkomsel', 'paket', 'datanya', 'mahal', 'cinta']</t>
  </si>
  <si>
    <t>['baca', 'aja', 'senang', 'cinta', 'telkomsel', 'paket', 'data', 'mahal', 'cinta']</t>
  </si>
  <si>
    <t>maaf ya kakak fizi kait kendala terima sms spam ayo infoin via pesan data arie bantu tindak lanjut arie tunggu pesan ya kakak tks arie</t>
  </si>
  <si>
    <t>@venividifizi maaf ya kak fizi. terkait kendala menerima sms spam, yuk infoin via dm data yang diminta sebelumnya agar arie bantu tindak lanjuti. arie tunggu di dm ya kak. tks :) -arie</t>
  </si>
  <si>
    <t>maaf ya kak fizi terkait kendala menerima sms spam yuk infoin via dm data yang diminta sebelumnya agar arie bantu tindak lanjuti arie tunggu di dm ya kak tks arie</t>
  </si>
  <si>
    <t>['maaf', 'ya', 'kak', 'fizi', 'terkait', 'kendala', 'menerima', 'sms', 'spam', 'yuk', 'infoin', 'via', 'dm', 'data', 'yang', 'diminta', 'sebelumnya', 'agar', 'arie', 'bantu', 'tindak', 'lanjuti', 'arie', 'tunggu', 'di', 'dm', 'ya', 'kak', 'tks', 'arie']</t>
  </si>
  <si>
    <t>['maaf', 'ya', 'kakak', 'fizi', 'terkait', 'kendala', 'menerima', 'sms', 'spam', 'ayo', 'infoin', 'via', 'pesan', 'data', 'yang', 'diminta', 'sebelumnya', 'agar', 'arie', 'bantu', 'tindak', 'lanjuti', 'arie', 'tunggu', 'di', 'pesan', 'ya', 'kakak', 'tks', 'arie']</t>
  </si>
  <si>
    <t>['maaf', 'ya', 'kakak', 'fizi', 'terkait', 'kendala', 'menerima', 'sms', 'spam', 'ayo', 'infoin', 'via', 'pesan', 'data', 'arie', 'bantu', 'tindak', 'lanjuti', 'arie', 'tunggu', 'pesan', 'ya', 'kakak', 'tks', 'arie']</t>
  </si>
  <si>
    <t>['maaf', 'ya', 'kakak', 'fizi', 'kait', 'kendala', 'terima', 'sms', 'spam', 'ayo', 'infoin', 'via', 'pesan', 'data', 'arie', 'bantu', 'tindak', 'lanjut', 'arie', 'tunggu', 'pesan', 'ya', 'kakak', 'tks', 'arie']</t>
  </si>
  <si>
    <t>uranus hai kakak riski maaf ya lambat responnya pesan balas mohon tunggu interaksi ya terimakasih bimo</t>
  </si>
  <si>
    <t>@r_uranus69 hai, kak  riski . maaf ya atas keterlambatan responnya . dm segera di bales kok. mohon menunggu interaksi selanjutnya ya. makasih:)- bimo</t>
  </si>
  <si>
    <t>uranus hai kak riski maaf ya atas keterlambatan responnya dm segera di bales kok mohon menunggu interaksi selanjutnya ya makasih bimo</t>
  </si>
  <si>
    <t>['uranus', 'hai', 'kak', 'riski', 'maaf', 'ya', 'atas', 'keterlambatan', 'responnya', 'dm', 'segera', 'di', 'bales', 'kok', 'mohon', 'menunggu', 'interaksi', 'selanjutnya', 'ya', 'makasih', 'bimo']</t>
  </si>
  <si>
    <t>['uranus', 'hai', 'kakak', 'riski', 'maaf', 'ya', 'atas', 'keterlambatan', 'responnya', 'pesan', 'segera', 'di', 'balas', 'kok', 'mohon', 'menunggu', 'interaksi', 'selanjutnya', 'ya', 'terimakasih', 'bimo']</t>
  </si>
  <si>
    <t>['uranus', 'hai', 'kakak', 'riski', 'maaf', 'ya', 'keterlambatan', 'responnya', 'pesan', 'balas', 'mohon', 'menunggu', 'interaksi', 'ya', 'terimakasih', 'bimo']</t>
  </si>
  <si>
    <t>['uranus', 'hai', 'kakak', 'riski', 'maaf', 'ya', 'lambat', 'responnya', 'pesan', 'balas', 'mohon', 'tunggu', 'interaksi', 'ya', 'terimakasih', 'bimo']</t>
  </si>
  <si>
    <t>hai kakak fizi maaf ya kakak sms nomor kenal gea saran kakak blokir mandiri nih moga bantu gea</t>
  </si>
  <si>
    <t>@venividifizi hai, kak fizi. maaf ya. apabila kakak dapat sms oleh nomor tidak dikenal, gea sarankan kakak bisa melakukan pemblokiran secara mandiri nih. semoga membantu 😊 -gea</t>
  </si>
  <si>
    <t>hai kak fizi maaf ya apabila kakak dapat sms oleh nomor tidak dikenal gea sarankan kakak bisa melakukan pemblokiran secara mandiri nih semoga membantu gea</t>
  </si>
  <si>
    <t>['hai', 'kak', 'fizi', 'maaf', 'ya', 'apabila', 'kakak', 'dapat', 'sms', 'oleh', 'nomor', 'tidak', 'dikenal', 'gea', 'sarankan', 'kakak', 'bisa', 'melakukan', 'pemblokiran', 'secara', 'mandiri', 'nih', 'semoga', 'membantu', 'gea']</t>
  </si>
  <si>
    <t>['hai', 'kakak', 'fizi', 'maaf', 'ya', 'apabila', 'kakak', 'dapat', 'sms', 'oleh', 'nomor', 'tidak', 'dikenal', 'gea', 'sarankan', 'kakak', 'bisa', 'melakukan', 'pemblokiran', 'secara', 'mandiri', 'nih', 'semoga', 'membantu', 'gea']</t>
  </si>
  <si>
    <t>['hai', 'kakak', 'fizi', 'maaf', 'ya', 'kakak', 'sms', 'nomor', 'dikenal', 'gea', 'sarankan', 'kakak', 'pemblokiran', 'mandiri', 'nih', 'semoga', 'membantu', 'gea']</t>
  </si>
  <si>
    <t>['hai', 'kakak', 'fizi', 'maaf', 'ya', 'kakak', 'sms', 'nomor', 'kenal', 'gea', 'saran', 'kakak', 'blokir', 'mandiri', 'nih', 'moga', 'bantu', 'gea']</t>
  </si>
  <si>
    <t>aduh ganggu ya kakak fizi arie tindak lanjut ayo infoin via pesan nomor hp lapor lapor tanggal jadi capture smsnya ya kakak tks arie</t>
  </si>
  <si>
    <t>@venividifizi aduh, pasti terganggu ya kak fizi :( agar bisa arie tindak lanjuti, yuk infoin via dm nomor hp yang melaporkan dan yang dilaporkan, tgl kejadian, dan capture sms-nya ya kak. tks :) -arie</t>
  </si>
  <si>
    <t>aduh pasti terganggu ya kak fizi agar bisa arie tindak lanjuti yuk infoin via dm nomor hp yang melaporkan dan yang dilaporkan tgl kejadian dan capture smsnya ya kak tks arie</t>
  </si>
  <si>
    <t>['aduh', 'pasti', 'terganggu', 'ya', 'kak', 'fizi', 'agar', 'bisa', 'arie', 'tindak', 'lanjuti', 'yuk', 'infoin', 'via', 'dm', 'nomor', 'hp', 'yang', 'melaporkan', 'dan', 'yang', 'dilaporkan', 'tgl', 'kejadian', 'dan', 'capture', 'smsnya', 'ya', 'kak', 'tks', 'arie']</t>
  </si>
  <si>
    <t>['aduh', 'pasti', 'terganggu', 'ya', 'kakak', 'fizi', 'agar', 'bisa', 'arie', 'tindak', 'lanjuti', 'ayo', 'infoin', 'via', 'pesan', 'nomor', 'hp', 'yang', 'melaporkan', 'dan', 'yang', 'dilaporkan', 'tanggal', 'kejadian', 'dan', 'capture', 'smsnya', 'ya', 'kakak', 'tks', 'arie']</t>
  </si>
  <si>
    <t>['aduh', 'terganggu', 'ya', 'kakak', 'fizi', 'arie', 'tindak', 'lanjuti', 'ayo', 'infoin', 'via', 'pesan', 'nomor', 'hp', 'melaporkan', 'dilaporkan', 'tanggal', 'kejadian', 'capture', 'smsnya', 'ya', 'kakak', 'tks', 'arie']</t>
  </si>
  <si>
    <t>['aduh', 'ganggu', 'ya', 'kakak', 'fizi', 'arie', 'tindak', 'lanjut', 'ayo', 'infoin', 'via', 'pesan', 'nomor', 'hp', 'lapor', 'lapor', 'tanggal', 'jadi', 'capture', 'smsnya', 'ya', 'kakak', 'tks', 'arie']</t>
  </si>
  <si>
    <t>kendala sila laku cek fisik kartu grapari dekat terima kasihdeco</t>
  </si>
  <si>
    <t>@kensk8erboy jika masih berkendala silakan lakukan cek fisik kartu di grapari terdekat. terima kasih😊-deco (2/2)</t>
  </si>
  <si>
    <t>jika masih berkendala silakan lakukan cek fisik kartu di grapari terdekat terima kasihdeco</t>
  </si>
  <si>
    <t>['jika', 'masih', 'berkendala', 'silakan', 'lakukan', 'cek', 'fisik', 'kartu', 'di', 'grapari', 'terdekat', 'terima', 'kasihdeco']</t>
  </si>
  <si>
    <t>['berkendala', 'silakan', 'lakukan', 'cek', 'fisik', 'kartu', 'grapari', 'terdekat', 'terima', 'kasihdeco']</t>
  </si>
  <si>
    <t>['kendala', 'sila', 'laku', 'cek', 'fisik', 'kartu', 'grapari', 'dekat', 'terima', 'kasihdeco']</t>
  </si>
  <si>
    <t>uranus lokasi lengkap minimal lurah nomor lokasi kendala serta ya oh iya kakak kait keluh kakak harga telkomsel sesuai kakak tks arie</t>
  </si>
  <si>
    <t>@r_uranus69 lokasi lengkap (minimal sampai kelurahan). jika ada 2 nomor lain di lokasi yg sama dengan kendala yg sama, bisa disertakan juga ya. oh iya kak, terkait keluhan kakak mengenai harga, telkomsel udah melakukan penyesuaian kak. tks :) -arie (2/2)</t>
  </si>
  <si>
    <t>uranus lokasi lengkap minimal sampai kelurahan jika ada nomor lain di lokasi yg sama dengan kendala yg sama bisa disertakan juga ya oh iya kak terkait keluhan kakak mengenai harga telkomsel udah melakukan penyesuaian kak tks arie</t>
  </si>
  <si>
    <t>['uranus', 'lokasi', 'lengkap', 'minimal', 'sampai', 'kelurahan', 'jika', 'ada', 'nomor', 'lain', 'di', 'lokasi', 'yg', 'sama', 'dengan', 'kendala', 'yg', 'sama', 'bisa', 'disertakan', 'juga', 'ya', 'oh', 'iya', 'kak', 'terkait', 'keluhan', 'kakak', 'mengenai', 'harga', 'telkomsel', 'udah', 'melakukan', 'penyesuaian', 'kak', 'tks', 'arie']</t>
  </si>
  <si>
    <t>['uranus', 'lokasi', 'lengkap', 'minimal', 'sampai', 'kelurahan', 'jika', 'ada', 'nomor', 'lain', 'di', 'lokasi', 'yg', 'sama', 'dengan', 'kendala', 'yg', 'sama', 'bisa', 'disertakan', 'juga', 'ya', 'oh', 'iya', 'kakak', 'terkait', 'keluhan', 'kakak', 'mengenai', 'harga', 'telkomsel', 'sudah', 'melakukan', 'penyesuaian', 'kakak', 'tks', 'arie']</t>
  </si>
  <si>
    <t>['uranus', 'lokasi', 'lengkap', 'minimal', 'kelurahan', 'nomor', 'lokasi', 'kendala', 'disertakan', 'ya', 'oh', 'iya', 'kakak', 'terkait', 'keluhan', 'kakak', 'harga', 'telkomsel', 'penyesuaian', 'kakak', 'tks', 'arie']</t>
  </si>
  <si>
    <t>['uranus', 'lokasi', 'lengkap', 'minimal', 'lurah', 'nomor', 'lokasi', 'kendala', 'serta', 'ya', 'oh', 'iya', 'kakak', 'kait', 'keluh', 'kakak', 'harga', 'telkomsel', 'sesuai', 'kakak', 'tks', 'arie']</t>
  </si>
  <si>
    <t>hai kakak eko maaf kait kendala akses internet lambat alami sila kakak pindah jaring operator pindah jaring telkomsel pindah sim card hp banding</t>
  </si>
  <si>
    <t>@kensk8erboy hai, kak eko. maaf terkait kendala akses internet lambat yg dialami. silakan kakak memindahkan jaringan ke operatori lain terlebih dahulu kemudian memindahkannya kembali ke jaringan telkomsel dan pindahkan sim card ke hp lain sbg perbandingan. (1/2)</t>
  </si>
  <si>
    <t>hai kak eko maaf terkait kendala akses internet lambat yg dialami silakan kakak memindahkan jaringan ke operatori lain terlebih dahulu kemudian memindahkannya kembali ke jaringan telkomsel dan pindahkan sim card ke hp lain sbg perbandingan</t>
  </si>
  <si>
    <t>['hai', 'kak', 'eko', 'maaf', 'terkait', 'kendala', 'akses', 'internet', 'lambat', 'yg', 'dialami', 'silakan', 'kakak', 'memindahkan', 'jaringan', 'ke', 'operatori', 'lain', 'terlebih', 'dahulu', 'kemudian', 'memindahkannya', 'kembali', 'ke', 'jaringan', 'telkomsel', 'dan', 'pindahkan', 'sim', 'card', 'ke', 'hp', 'lain', 'sbg', 'perbandingan']</t>
  </si>
  <si>
    <t>['hai', 'kakak', 'eko', 'maaf', 'terkait', 'kendala', 'akses', 'internet', 'lambat', 'yg', 'dialami', 'silakan', 'kakak', 'memindahkan', 'jaringan', 'ke', 'operatori', 'lain', 'terlebih', 'dahulu', 'kemudian', 'memindahkannya', 'kembali', 'ke', 'jaringan', 'telkomsel', 'dan', 'pindahkan', 'sim', 'card', 'ke', 'hp', 'lain', 'sebagai', 'perbandingan']</t>
  </si>
  <si>
    <t>['hai', 'kakak', 'eko', 'maaf', 'terkait', 'kendala', 'akses', 'internet', 'lambat', 'dialami', 'silakan', 'kakak', 'memindahkan', 'jaringan', 'operatori', 'memindahkannya', 'jaringan', 'telkomsel', 'pindahkan', 'sim', 'card', 'hp', 'perbandingan']</t>
  </si>
  <si>
    <t>['hai', 'kakak', 'eko', 'maaf', 'kait', 'kendala', 'akses', 'internet', 'lambat', 'alami', 'sila', 'kakak', 'pindah', 'jaring', 'operator', 'pindah', 'jaring', 'telkomsel', 'pindah', 'sim', 'card', 'hp', 'banding']</t>
  </si>
  <si>
    <t>uranus hai kakak riski mohon maaf ya gak nyaman kait kendala jaring sebab internet lambat kakak arie tindak lanjut kendala ya kakak sila kakak infoin via pesan nomor hp tanggal jadi</t>
  </si>
  <si>
    <t>@r_uranus69 hai kak riski. mohon maaf ya jadi gak nyaman. terkait kendala jaringan yang menyebabkan internet lambat, apa sudah berlangsung lama kak? arie akan segera tindak lanjuti kendalanya ya kak. silakan kakak infoin via dm nomor hp, tgl kejadian, dan (1/2)</t>
  </si>
  <si>
    <t>uranus hai kak riski mohon maaf ya jadi gak nyaman terkait kendala jaringan yang menyebabkan internet lambat apa sudah berlangsung lama kak arie akan segera tindak lanjuti kendalanya ya kak silakan kakak infoin via dm nomor hp tgl kejadian dan</t>
  </si>
  <si>
    <t>['uranus', 'hai', 'kak', 'riski', 'mohon', 'maaf', 'ya', 'jadi', 'gak', 'nyaman', 'terkait', 'kendala', 'jaringan', 'yang', 'menyebabkan', 'internet', 'lambat', 'apa', 'sudah', 'berlangsung', 'lama', 'kak', 'arie', 'akan', 'segera', 'tindak', 'lanjuti', 'kendalanya', 'ya', 'kak', 'silakan', 'kakak', 'infoin', 'via', 'dm', 'nomor', 'hp', 'tgl', 'kejadian', 'dan']</t>
  </si>
  <si>
    <t>['uranus', 'hai', 'kakak', 'riski', 'mohon', 'maaf', 'ya', 'jadi', 'gak', 'nyaman', 'terkait', 'kendala', 'jaringan', 'yang', 'menyebabkan', 'internet', 'lambat', 'apa', 'sudah', 'berlangsung', 'lama', 'kakak', 'arie', 'akan', 'segera', 'tindak', 'lanjuti', 'kendalanya', 'ya', 'kakak', 'silakan', 'kakak', 'infoin', 'via', 'pesan', 'nomor', 'hp', 'tanggal', 'kejadian', 'dan']</t>
  </si>
  <si>
    <t>['uranus', 'hai', 'kakak', 'riski', 'mohon', 'maaf', 'ya', 'gak', 'nyaman', 'terkait', 'kendala', 'jaringan', 'menyebabkan', 'internet', 'lambat', 'kakak', 'arie', 'tindak', 'lanjuti', 'kendalanya', 'ya', 'kakak', 'silakan', 'kakak', 'infoin', 'via', 'pesan', 'nomor', 'hp', 'tanggal', 'kejadian']</t>
  </si>
  <si>
    <t>['uranus', 'hai', 'kakak', 'riski', 'mohon', 'maaf', 'ya', 'gak', 'nyaman', 'kait', 'kendala', 'jaring', 'sebab', 'internet', 'lambat', 'kakak', 'arie', 'tindak', 'lanjut', 'kendala', 'ya', 'kakak', 'sila', 'kakak', 'infoin', 'via', 'pesan', 'nomor', 'hp', 'tanggal', 'jadi']</t>
  </si>
  <si>
    <t>balifiber telkomsel bosoknya ampun</t>
  </si>
  <si>
    <t>jangankan balifiber, telkomsel pun bosoknya minta ampun.</t>
  </si>
  <si>
    <t>jangankan balifiber telkomsel pun bosoknya minta ampun</t>
  </si>
  <si>
    <t>['jangankan', 'balifiber', 'telkomsel', 'pun', 'bosoknya', 'minta', 'ampun']</t>
  </si>
  <si>
    <t>['balifiber', 'telkomsel', 'bosoknya', 'ampun']</t>
  </si>
  <si>
    <t>telkomsel kalo ujan tahi</t>
  </si>
  <si>
    <t>telkomsel kalo ujan kyk tahi</t>
  </si>
  <si>
    <t>['telkomsel', 'kalo', 'ujan', 'kyk', 'tahi']</t>
  </si>
  <si>
    <t>['telkomsel', 'kalo', 'ujan', 'seperti', 'tahi']</t>
  </si>
  <si>
    <t>['telkomsel', 'kalo', 'ujan', 'tahi']</t>
  </si>
  <si>
    <t>iya pakai laku banget sii</t>
  </si>
  <si>
    <t>@lischesee @saturnussummerr @convomfs iya sama aku juga pake @telkomsel selalu gitu. kelakuan banget sii</t>
  </si>
  <si>
    <t>iya sama aku juga pake selalu gitu kelakuan banget sii</t>
  </si>
  <si>
    <t>['iya', 'sama', 'aku', 'juga', 'pake', 'selalu', 'gitu', 'kelakuan', 'banget', 'sii']</t>
  </si>
  <si>
    <t>['iya', 'sama', 'aku', 'juga', 'pakai', 'selalu', 'begitu', 'kelakuan', 'banget', 'sii']</t>
  </si>
  <si>
    <t>['iya', 'pakai', 'kelakuan', 'banget', 'sii']</t>
  </si>
  <si>
    <t>['iya', 'pakai', 'laku', 'banget', 'sii']</t>
  </si>
  <si>
    <t>luncur cek pesan kakak tunggu iya terimakasih gyan</t>
  </si>
  <si>
    <t>@lukmanyann siap, segera meluncur buat cek dm kakak. ditunggu yaaa, makasih :) -gyan</t>
  </si>
  <si>
    <t>siap segera meluncur buat cek dm kakak ditunggu yaaa makasih gyan</t>
  </si>
  <si>
    <t>['siap', 'segera', 'meluncur', 'buat', 'cek', 'dm', 'kakak', 'ditunggu', 'yaaa', 'makasih', 'gyan']</t>
  </si>
  <si>
    <t>['siap', 'segera', 'meluncur', 'buat', 'cek', 'pesan', 'kakak', 'ditunggu', 'iya', 'terimakasih', 'gyan']</t>
  </si>
  <si>
    <t>['meluncur', 'cek', 'pesan', 'kakak', 'ditunggu', 'iya', 'terimakasih', 'gyan']</t>
  </si>
  <si>
    <t>['luncur', 'cek', 'pesan', 'kakak', 'tunggu', 'iya', 'terimakasih', 'gyan']</t>
  </si>
  <si>
    <t>tolong cek pesan puasa minggu internet provider latih sabar id</t>
  </si>
  <si>
    <t>tolong cek dm. kayanya belum mulai puasa, tapi sudah seminggu ini internet provider antum melatih kesabaran @byu_id @telkomsel</t>
  </si>
  <si>
    <t>tolong cek dm kayanya belum mulai puasa tapi sudah seminggu ini internet provider antum melatih kesabaran id</t>
  </si>
  <si>
    <t>['tolong', 'cek', 'dm', 'kayanya', 'belum', 'mulai', 'puasa', 'tapi', 'sudah', 'seminggu', 'ini', 'internet', 'provider', 'antum', 'melatih', 'kesabaran', 'id']</t>
  </si>
  <si>
    <t>['tolong', 'cek', 'pesan', 'sepertinya', 'belum', 'mulai', 'puasa', 'tapi', 'sudah', 'seminggu', 'ini', 'internet', 'provider', 'kamu', 'melatih', 'kesabaran', 'id']</t>
  </si>
  <si>
    <t>['tolong', 'cek', 'pesan', 'puasa', 'seminggu', 'internet', 'provider', 'melatih', 'kesabaran', 'id']</t>
  </si>
  <si>
    <t>['tolong', 'cek', 'pesan', 'puasa', 'minggu', 'internet', 'provider', 'latih', 'sabar', 'id']</t>
  </si>
  <si>
    <t>uranus luncur cek pesan kakak tunggu iya terimakasih gyan</t>
  </si>
  <si>
    <t>@r_uranus69 siap, segera meluncur buat cek dm kakak. ditunggu yaaa, makasih :) -gyan</t>
  </si>
  <si>
    <t>uranus siap segera meluncur buat cek dm kakak ditunggu yaaa makasih gyan</t>
  </si>
  <si>
    <t>['uranus', 'siap', 'segera', 'meluncur', 'buat', 'cek', 'dm', 'kakak', 'ditunggu', 'yaaa', 'makasih', 'gyan']</t>
  </si>
  <si>
    <t>['uranus', 'siap', 'segera', 'meluncur', 'buat', 'cek', 'pesan', 'kakak', 'ditunggu', 'iya', 'terimakasih', 'gyan']</t>
  </si>
  <si>
    <t>['uranus', 'meluncur', 'cek', 'pesan', 'kakak', 'ditunggu', 'iya', 'terimakasih', 'gyan']</t>
  </si>
  <si>
    <t>['uranus', 'luncur', 'cek', 'pesan', 'kakak', 'tunggu', 'iya', 'terimakasih', 'gyan']</t>
  </si>
  <si>
    <t>uranus hai kakak mohon maaf ketidaknyamanannya kait kendala ayo infoin pesan nomor hp detail lokasi jadi biar akyl cek tks akyl</t>
  </si>
  <si>
    <t>@r_uranus69 hai kak. mohon maaf atas ketidaknyamanannya. terkait kendalanya, yuk infoin melalui dm nomor hp, detail lokasi dan waktu kejadiannya biar akyl cek lebih lanjut. tks -akyl</t>
  </si>
  <si>
    <t>uranus hai kak mohon maaf atas ketidaknyamanannya terkait kendalanya yuk infoin melalui dm nomor hp detail lokasi dan waktu kejadiannya biar akyl cek lebih lanjut tks akyl</t>
  </si>
  <si>
    <t>['uranus', 'hai', 'kak', 'mohon', 'maaf', 'atas', 'ketidaknyamanannya', 'terkait', 'kendalanya', 'yuk', 'infoin', 'melalui', 'dm', 'nomor', 'hp', 'detail', 'lokasi', 'dan', 'waktu', 'kejadiannya', 'biar', 'akyl', 'cek', 'lebih', 'lanjut', 'tks', 'akyl']</t>
  </si>
  <si>
    <t>['uranus', 'hai', 'kakak', 'mohon', 'maaf', 'atas', 'ketidaknyamanannya', 'terkait', 'kendalanya', 'ayo', 'infoin', 'melalui', 'pesan', 'nomor', 'hp', 'detail', 'lokasi', 'dan', 'waktu', 'kejadiannya', 'biar', 'akyl', 'cek', 'lebih', 'lanjut', 'tks', 'akyl']</t>
  </si>
  <si>
    <t>['uranus', 'hai', 'kakak', 'mohon', 'maaf', 'ketidaknyamanannya', 'terkait', 'kendalanya', 'ayo', 'infoin', 'pesan', 'nomor', 'hp', 'detail', 'lokasi', 'kejadiannya', 'biar', 'akyl', 'cek', 'tks', 'akyl']</t>
  </si>
  <si>
    <t>['uranus', 'hai', 'kakak', 'mohon', 'maaf', 'ketidaknyamanannya', 'kait', 'kendala', 'ayo', 'infoin', 'pesan', 'nomor', 'hp', 'detail', 'lokasi', 'jadi', 'biar', 'akyl', 'cek', 'tks', 'akyl']</t>
  </si>
  <si>
    <t>telkomsel down ya min quota sinyal lambat banget siput</t>
  </si>
  <si>
    <t>@telkomsel ini telkomsel lagi down apa gimana ya min?? quota banyak tapi sinyal lambat banget macam siput.  #telkomlambat</t>
  </si>
  <si>
    <t>ini telkomsel lagi down apa gimana ya min quota banyak tapi sinyal lambat banget macam siput</t>
  </si>
  <si>
    <t>['ini', 'telkomsel', 'lagi', 'down', 'apa', 'gimana', 'ya', 'min', 'quota', 'banyak', 'tapi', 'sinyal', 'lambat', 'banget', 'macam', 'siput']</t>
  </si>
  <si>
    <t>['ini', 'telkomsel', 'lagi', 'down', 'apa', 'bagaimana', 'ya', 'min', 'quota', 'banyak', 'tapi', 'sinyal', 'lambat', 'banget', 'macam', 'siput']</t>
  </si>
  <si>
    <t>['telkomsel', 'down', 'ya', 'min', 'quota', 'sinyal', 'lambat', 'banget', 'siput']</t>
  </si>
  <si>
    <t>irrffan beli paket telkomsel include disney nya</t>
  </si>
  <si>
    <t>@m_irrffan asal beli paket telkomsel masih ada include disney+ nya gua ga masalah dah 😅</t>
  </si>
  <si>
    <t>irrffan asal beli paket telkomsel masih ada include disney nya gua ga masalah dah</t>
  </si>
  <si>
    <t>['irrffan', 'asal', 'beli', 'paket', 'telkomsel', 'masih', 'ada', 'include', 'disney', 'nya', 'gua', 'ga', 'masalah', 'dah']</t>
  </si>
  <si>
    <t>['irrffan', 'asal', 'beli', 'paket', 'telkomsel', 'masih', 'ada', 'include', 'disney', 'nya', 'aku', 'tidak', 'masalah', 'sudah']</t>
  </si>
  <si>
    <t>['irrffan', 'beli', 'paket', 'telkomsel', 'include', 'disney', 'nya']</t>
  </si>
  <si>
    <t>@behappyeveryd4y siap, segera meluncur buat cek dm kakak. ditunggu yaaa, makasih :) -gyan</t>
  </si>
  <si>
    <t>saran paket telkomsel langsung disney hotstar mohon</t>
  </si>
  <si>
    <t>saran paketan telkomsel yang langsung dapet disney hotstar please?</t>
  </si>
  <si>
    <t>saran paketan telkomsel yang langsung dapet disney hotstar please</t>
  </si>
  <si>
    <t>['saran', 'paketan', 'telkomsel', 'yang', 'langsung', 'dapet', 'disney', 'hotstar', 'please']</t>
  </si>
  <si>
    <t>['saran', 'paketan', 'telkomsel', 'yang', 'langsung', 'dapat', 'disney', 'hotstar', 'mohon']</t>
  </si>
  <si>
    <t>['saran', 'paketan', 'telkomsel', 'langsung', 'disney', 'hotstar', 'mohon']</t>
  </si>
  <si>
    <t>['saran', 'paket', 'telkomsel', 'langsung', 'disney', 'hotstar', 'mohon']</t>
  </si>
  <si>
    <t>harga quota mahal jaringanya lambat</t>
  </si>
  <si>
    <t>@telkomsel @donneljohnny harga quota mahal jaringanya makin lama makin lambat</t>
  </si>
  <si>
    <t>harga quota mahal jaringanya makin lama makin lambat</t>
  </si>
  <si>
    <t>['harga', 'quota', 'mahal', 'jaringanya', 'makin', 'lama', 'makin', 'lambat']</t>
  </si>
  <si>
    <t>['harga', 'quota', 'mahal', 'jaringanya', 'lambat']</t>
  </si>
  <si>
    <t>tenang aja kakak paket murah mytelkomsel lupa download aplikasi mytelkomsel play store app store ya kakak informasi ayo cakap via pesan arie bantu cek privasi jaga terimakasih arie</t>
  </si>
  <si>
    <t>@donneljohnny namun tenang aja kak, masih banyak paket murah lainnya di mytelkomsel. jangan lupa download aplikasi mytelkomsel di play store dan app store ya kak. untuk informasi lebih lanjut, yuk chat via dm agar arie bisa bantu cek dan privasi terjaga. makasih :) -arie (2/2)</t>
  </si>
  <si>
    <t>namun tenang aja kak masih banyak paket murah lainnya di mytelkomsel jangan lupa download aplikasi mytelkomsel di play store dan app store ya kak untuk informasi lebih lanjut yuk chat via dm agar arie bisa bantu cek dan privasi terjaga makasih arie</t>
  </si>
  <si>
    <t>['namun', 'tenang', 'aja', 'kak', 'masih', 'banyak', 'paket', 'murah', 'lainnya', 'di', 'mytelkomsel', 'jangan', 'lupa', 'download', 'aplikasi', 'mytelkomsel', 'di', 'play', 'store', 'dan', 'app', 'store', 'ya', 'kak', 'untuk', 'informasi', 'lebih', 'lanjut', 'yuk', 'chat', 'via', 'dm', 'agar', 'arie', 'bisa', 'bantu', 'cek', 'dan', 'privasi', 'terjaga', 'makasih', 'arie']</t>
  </si>
  <si>
    <t>['namun', 'tenang', 'aja', 'kakak', 'masih', 'banyak', 'paket', 'murah', 'lainnya', 'di', 'mytelkomsel', 'jangan', 'lupa', 'download', 'aplikasi', 'mytelkomsel', 'di', 'play', 'store', 'dan', 'app', 'store', 'ya', 'kakak', 'untuk', 'informasi', 'lebih', 'lanjut', 'ayo', 'percakapan', 'via', 'pesan', 'agar', 'arie', 'bisa', 'bantu', 'cek', 'dan', 'privasi', 'terjaga', 'terimakasih', 'arie']</t>
  </si>
  <si>
    <t>['tenang', 'aja', 'kakak', 'paket', 'murah', 'mytelkomsel', 'lupa', 'download', 'aplikasi', 'mytelkomsel', 'play', 'store', 'app', 'store', 'ya', 'kakak', 'informasi', 'ayo', 'percakapan', 'via', 'pesan', 'arie', 'bantu', 'cek', 'privasi', 'terjaga', 'terimakasih', 'arie']</t>
  </si>
  <si>
    <t>['tenang', 'aja', 'kakak', 'paket', 'murah', 'mytelkomsel', 'lupa', 'download', 'aplikasi', 'mytelkomsel', 'play', 'store', 'app', 'store', 'ya', 'kakak', 'informasi', 'ayo', 'cakap', 'via', 'pesan', 'arie', 'bantu', 'cek', 'privasi', 'jaga', 'terimakasih', 'arie']</t>
  </si>
  <si>
    <t>hai kakak johnny maaf ya kait keluh kakak harga telkomsel sesuai sesuai salah upaya telkomsel jaga kualitas sedia layan data prima langgan</t>
  </si>
  <si>
    <t>@donneljohnny hai kak johnny. maaf ya, terkait keluhan kakak mengenai harga. saat ini telkomsel sudah melakukan penyesuaian. penyesuaian tersebut merupakan salah satu upaya telkomsel untuk tetap menjaga kualitas dan ketersediaan layanan data yang prima bagi pelanggan. (1/2)</t>
  </si>
  <si>
    <t>hai kak johnny maaf ya terkait keluhan kakak mengenai harga saat ini telkomsel sudah melakukan penyesuaian penyesuaian tersebut merupakan salah satu upaya telkomsel untuk tetap menjaga kualitas dan ketersediaan layanan data yang prima bagi pelanggan</t>
  </si>
  <si>
    <t>['hai', 'kak', 'johnny', 'maaf', 'ya', 'terkait', 'keluhan', 'kakak', 'mengenai', 'harga', 'saat', 'ini', 'telkomsel', 'sudah', 'melakukan', 'penyesuaian', 'penyesuaian', 'tersebut', 'merupakan', 'salah', 'satu', 'upaya', 'telkomsel', 'untuk', 'tetap', 'menjaga', 'kualitas', 'dan', 'ketersediaan', 'layanan', 'data', 'yang', 'prima', 'bagi', 'pelanggan']</t>
  </si>
  <si>
    <t>['hai', 'kakak', 'johnny', 'maaf', 'ya', 'terkait', 'keluhan', 'kakak', 'mengenai', 'harga', 'saat', 'ini', 'telkomsel', 'sudah', 'melakukan', 'penyesuaian', 'penyesuaian', 'tersebut', 'merupakan', 'salah', 'satu', 'upaya', 'telkomsel', 'untuk', 'tetap', 'menjaga', 'kualitas', 'dan', 'ketersediaan', 'layanan', 'data', 'yang', 'prima', 'bagi', 'pelanggan']</t>
  </si>
  <si>
    <t>['hai', 'kakak', 'johnny', 'maaf', 'ya', 'terkait', 'keluhan', 'kakak', 'harga', 'telkomsel', 'penyesuaian', 'penyesuaian', 'salah', 'upaya', 'telkomsel', 'menjaga', 'kualitas', 'ketersediaan', 'layanan', 'data', 'prima', 'pelanggan']</t>
  </si>
  <si>
    <t>['hai', 'kakak', 'johnny', 'maaf', 'ya', 'kait', 'keluh', 'kakak', 'harga', 'telkomsel', 'sesuai', 'sesuai', 'salah', 'upaya', 'telkomsel', 'jaga', 'kualitas', 'sedia', 'layan', 'data', 'prima', 'langgan']</t>
  </si>
  <si>
    <t>@anthoniuslucky siap, segera meluncur buat cek dm kakak. ditunggu yaaa, makasih :) -gyan</t>
  </si>
  <si>
    <t>rumah telkomsel lot dinn ngeselin banget</t>
  </si>
  <si>
    <t>@dearelzbth di rumah. telkomsel juga lemot dinn ngeselin banget</t>
  </si>
  <si>
    <t>di rumah telkomsel juga lemot dinn ngeselin banget</t>
  </si>
  <si>
    <t>['di', 'rumah', 'telkomsel', 'juga', 'lemot', 'dinn', 'ngeselin', 'banget']</t>
  </si>
  <si>
    <t>['rumah', 'telkomsel', 'lemot', 'dinn', 'ngeselin', 'banget']</t>
  </si>
  <si>
    <t>['rumah', 'telkomsel', 'lot', 'dinn', 'ngeselin', 'banget']</t>
  </si>
  <si>
    <t>arie saranin kakak isi pulsa beli paket data nomor kakak aktif nikmat layan telkomsel hindar nomor kakak hangus info kakak cakap via pesan arie bantu cek tks arie</t>
  </si>
  <si>
    <t>@ernesone7 arie saranin kakak isi pulsa atau beli paket data agar nomor kakak kembali berada pada masa aktif dan bisa menikmati layanan telkomsel lagi serta menghindari nomor kakak jadi hangus. untuk info lebih lanjut kakak bisa chat via dm agar arie bantu cek. tks :) -arie (2/2)</t>
  </si>
  <si>
    <t>arie saranin kakak isi pulsa atau beli paket data agar nomor kakak kembali berada pada masa aktif dan bisa menikmati layanan telkomsel lagi serta menghindari nomor kakak jadi hangus untuk info lebih lanjut kakak bisa chat via dm agar arie bantu cek tks arie</t>
  </si>
  <si>
    <t>['arie', 'saranin', 'kakak', 'isi', 'pulsa', 'atau', 'beli', 'paket', 'data', 'agar', 'nomor', 'kakak', 'kembali', 'berada', 'pada', 'masa', 'aktif', 'dan', 'bisa', 'menikmati', 'layanan', 'telkomsel', 'lagi', 'serta', 'menghindari', 'nomor', 'kakak', 'jadi', 'hangus', 'untuk', 'info', 'lebih', 'lanjut', 'kakak', 'bisa', 'chat', 'via', 'dm', 'agar', 'arie', 'bantu', 'cek', 'tks', 'arie']</t>
  </si>
  <si>
    <t>['arie', 'saranin', 'kakak', 'isi', 'pulsa', 'atau', 'beli', 'paket', 'data', 'agar', 'nomor', 'kakak', 'kembali', 'berada', 'pada', 'masa', 'aktif', 'dan', 'bisa', 'menikmati', 'layanan', 'telkomsel', 'lagi', 'serta', 'menghindari', 'nomor', 'kakak', 'jadi', 'hangus', 'untuk', 'info', 'lebih', 'lanjut', 'kakak', 'bisa', 'percakapan', 'via', 'pesan', 'agar', 'arie', 'bantu', 'cek', 'tks', 'arie']</t>
  </si>
  <si>
    <t>['arie', 'saranin', 'kakak', 'isi', 'pulsa', 'beli', 'paket', 'data', 'nomor', 'kakak', 'aktif', 'menikmati', 'layanan', 'telkomsel', 'menghindari', 'nomor', 'kakak', 'hangus', 'info', 'kakak', 'percakapan', 'via', 'pesan', 'arie', 'bantu', 'cek', 'tks', 'arie']</t>
  </si>
  <si>
    <t>['arie', 'saranin', 'kakak', 'isi', 'pulsa', 'beli', 'paket', 'data', 'nomor', 'kakak', 'aktif', 'nikmat', 'layan', 'telkomsel', 'hindar', 'nomor', 'kakak', 'hangus', 'info', 'kakak', 'cakap', 'via', 'pesan', 'arie', 'bantu', 'cek', 'tks', 'arie']</t>
  </si>
  <si>
    <t>hai kakak nomor kakak tenggang kakak akses internet panggil telepon kirim sms kakak terima panggil sms ya kakak nomor kakak tenggang</t>
  </si>
  <si>
    <t>@ernesone7 hai kak. selama nomor kakak dalam masa tenggang, kakak tidak dapat mengakses internet, melakukan panggilan telepon, dan mengirim sms. namun, kakak masih bisa menerima panggilan dan sms ya kak. jika nomor kakak berada dalam masa tenggang, (1/2)</t>
  </si>
  <si>
    <t>hai kak selama nomor kakak dalam masa tenggang kakak tidak dapat mengakses internet melakukan panggilan telepon dan mengirim sms namun kakak masih bisa menerima panggilan dan sms ya kak jika nomor kakak berada dalam masa tenggang</t>
  </si>
  <si>
    <t>['hai', 'kak', 'selama', 'nomor', 'kakak', 'dalam', 'masa', 'tenggang', 'kakak', 'tidak', 'dapat', 'mengakses', 'internet', 'melakukan', 'panggilan', 'telepon', 'dan', 'mengirim', 'sms', 'namun', 'kakak', 'masih', 'bisa', 'menerima', 'panggilan', 'dan', 'sms', 'ya', 'kak', 'jika', 'nomor', 'kakak', 'berada', 'dalam', 'masa', 'tenggang']</t>
  </si>
  <si>
    <t>['hai', 'kakak', 'selama', 'nomor', 'kakak', 'dalam', 'masa', 'tenggang', 'kakak', 'tidak', 'dapat', 'mengakses', 'internet', 'melakukan', 'panggilan', 'telepon', 'dan', 'mengirim', 'sms', 'namun', 'kakak', 'masih', 'bisa', 'menerima', 'panggilan', 'dan', 'sms', 'ya', 'kakak', 'jika', 'nomor', 'kakak', 'berada', 'dalam', 'masa', 'tenggang']</t>
  </si>
  <si>
    <t>['hai', 'kakak', 'nomor', 'kakak', 'tenggang', 'kakak', 'mengakses', 'internet', 'panggilan', 'telepon', 'mengirim', 'sms', 'kakak', 'menerima', 'panggilan', 'sms', 'ya', 'kakak', 'nomor', 'kakak', 'tenggang']</t>
  </si>
  <si>
    <t>['hai', 'kakak', 'nomor', 'kakak', 'tenggang', 'kakak', 'akses', 'internet', 'panggil', 'telepon', 'kirim', 'sms', 'kakak', 'terima', 'panggil', 'sms', 'ya', 'kakak', 'nomor', 'kakak', 'tenggang']</t>
  </si>
  <si>
    <t>hai kakak nurhakim kartu kakak hubung akun perban kakak upgrade kartu grapari online info sila kakak cakap via pesan ya arie bantu cek tks arie</t>
  </si>
  <si>
    <t>@nurhakim21 hai kak nurhakim. jika kartu kakak ga terhubung dengan akun perbankan, kakak bisa upgrade kartu ke 4g melalui grapari online https://t.co/znin5y2i3f . untuk info lebih lanjut, silakan kakak chat via dm ya agar arie bantu cek. tks :) -arie</t>
  </si>
  <si>
    <t>hai kak nurhakim jika kartu kakak ga terhubung dengan akun perbankan kakak bisa upgrade kartu ke  melalui grapari online untuk info lebih lanjut silakan kakak chat via dm ya agar arie bantu cek tks arie</t>
  </si>
  <si>
    <t>['hai', 'kak', 'nurhakim', 'jika', 'kartu', 'kakak', 'ga', 'terhubung', 'dengan', 'akun', 'perbankan', 'kakak', 'bisa', 'upgrade', 'kartu', 'ke', 'melalui', 'grapari', 'online', 'untuk', 'info', 'lebih', 'lanjut', 'silakan', 'kakak', 'chat', 'via', 'dm', 'ya', 'agar', 'arie', 'bantu', 'cek', 'tks', 'arie']</t>
  </si>
  <si>
    <t>['hai', 'kakak', 'nurhakim', 'jika', 'kartu', 'kakak', 'tidak', 'terhubung', 'dengan', 'akun', 'perbankan', 'kakak', 'bisa', 'upgrade', 'kartu', 'ke', 'melalui', 'grapari', 'online', 'untuk', 'info', 'lebih', 'lanjut', 'silakan', 'kakak', 'percakapan', 'via', 'pesan', 'ya', 'agar', 'arie', 'bantu', 'cek', 'tks', 'arie']</t>
  </si>
  <si>
    <t>['hai', 'kakak', 'nurhakim', 'kartu', 'kakak', 'terhubung', 'akun', 'perbankan', 'kakak', 'upgrade', 'kartu', 'grapari', 'online', 'info', 'silakan', 'kakak', 'percakapan', 'via', 'pesan', 'ya', 'arie', 'bantu', 'cek', 'tks', 'arie']</t>
  </si>
  <si>
    <t>['hai', 'kakak', 'nurhakim', 'kartu', 'kakak', 'hubung', 'akun', 'perban', 'kakak', 'upgrade', 'kartu', 'grapari', 'online', 'info', 'sila', 'kakak', 'cakap', 'via', 'pesan', 'ya', 'arie', 'bantu', 'cek', 'tks', 'arie']</t>
  </si>
  <si>
    <t>hai kakak kait harga mahal telkomsel sesuai ya kakak kakak cek paket promo gak kalah tarik dial aplikasi mytelkomsel tks gea</t>
  </si>
  <si>
    <t>@donneljohnny hai. kak. terkait harga mahal saat ini telkomsel sudah melakukan penyesuaian ya kak. kakak bisa cek paket promo yang gak kalah menariknya di dial *363# atau di aplikasi mytelkomsel. tks 😊-gea</t>
  </si>
  <si>
    <t>hai kak terkait harga mahal saat ini telkomsel sudah melakukan penyesuaian ya kak kakak bisa cek paket promo yang gak kalah menariknya di dial atau di aplikasi mytelkomsel tks gea</t>
  </si>
  <si>
    <t>['hai', 'kak', 'terkait', 'harga', 'mahal', 'saat', 'ini', 'telkomsel', 'sudah', 'melakukan', 'penyesuaian', 'ya', 'kak', 'kakak', 'bisa', 'cek', 'paket', 'promo', 'yang', 'gak', 'kalah', 'menariknya', 'di', 'dial', 'atau', 'di', 'aplikasi', 'mytelkomsel', 'tks', 'gea']</t>
  </si>
  <si>
    <t>['hai', 'kakak', 'terkait', 'harga', 'mahal', 'saat', 'ini', 'telkomsel', 'sudah', 'melakukan', 'penyesuaian', 'ya', 'kakak', 'kakak', 'bisa', 'cek', 'paket', 'promo', 'yang', 'gak', 'kalah', 'menariknya', 'di', 'dial', 'atau', 'di', 'aplikasi', 'mytelkomsel', 'tks', 'gea']</t>
  </si>
  <si>
    <t>['hai', 'kakak', 'terkait', 'harga', 'mahal', 'telkomsel', 'penyesuaian', 'ya', 'kakak', 'kakak', 'cek', 'paket', 'promo', 'gak', 'kalah', 'menariknya', 'dial', 'aplikasi', 'mytelkomsel', 'tks', 'gea']</t>
  </si>
  <si>
    <t>['hai', 'kakak', 'kait', 'harga', 'mahal', 'telkomsel', 'sesuai', 'ya', 'kakak', 'kakak', 'cek', 'paket', 'promo', 'gak', 'kalah', 'tarik', 'dial', 'aplikasi', 'mytelkomsel', 'tks', 'gea']</t>
  </si>
  <si>
    <t>hai kakak nana gea bantu hubung layan telkomsel sila pesan terimakasih gea</t>
  </si>
  <si>
    <t>@gunyalganyol hai kak nana, ada yang bisa gea bantu , jika ada masalah berhubungan dengan layanan telkomsel silahkan dm kami, terimakasih :)-gea</t>
  </si>
  <si>
    <t>hai kak nana ada yang bisa gea bantu jika ada masalah berhubungan dengan layanan telkomsel silahkan dm kami terimakasih gea</t>
  </si>
  <si>
    <t>['hai', 'kak', 'nana', 'ada', 'yang', 'bisa', 'gea', 'bantu', 'jika', 'ada', 'masalah', 'berhubungan', 'dengan', 'layanan', 'telkomsel', 'silahkan', 'dm', 'kami', 'terimakasih', 'gea']</t>
  </si>
  <si>
    <t>['hai', 'kakak', 'nana', 'ada', 'yang', 'bisa', 'gea', 'bantu', 'jika', 'ada', 'masalah', 'berhubungan', 'dengan', 'layanan', 'telkomsel', 'silakan', 'pesan', 'kami', 'terimakasih', 'gea']</t>
  </si>
  <si>
    <t>['hai', 'kakak', 'nana', 'gea', 'bantu', 'berhubungan', 'layanan', 'telkomsel', 'silakan', 'pesan', 'terimakasih', 'gea']</t>
  </si>
  <si>
    <t>['hai', 'kakak', 'nana', 'gea', 'bantu', 'hubung', 'layan', 'telkomsel', 'sila', 'pesan', 'terimakasih', 'gea']</t>
  </si>
  <si>
    <t>halo kakak mas terimakasih apresiasi mohon maaf layan muas hubung layan telkomsel sila pesan terimakasih masfa</t>
  </si>
  <si>
    <t>@hudoyodimas halo kak dimas,  terimakasih atas apresiasinya dan kami mohon maaf jika pelayanan yang kami berikan kurang memuaskan, jika ada masalah berhubungan dengan layanan telkomsel silahkan dm kami, terimakasih :)-masfa</t>
  </si>
  <si>
    <t>halo kak dimas terimakasih atas apresiasinya dan kami mohon maaf jika pelayanan yang kami berikan kurang memuaskan jika ada masalah berhubungan dengan layanan telkomsel silahkan dm kami terimakasih masfa</t>
  </si>
  <si>
    <t>['halo', 'kak', 'dimas', 'terimakasih', 'atas', 'apresiasinya', 'dan', 'kami', 'mohon', 'maaf', 'jika', 'pelayanan', 'yang', 'kami', 'berikan', 'kurang', 'memuaskan', 'jika', 'ada', 'masalah', 'berhubungan', 'dengan', 'layanan', 'telkomsel', 'silahkan', 'dm', 'kami', 'terimakasih', 'masfa']</t>
  </si>
  <si>
    <t>['halo', 'kakak', 'dimas', 'terimakasih', 'atas', 'apresiasinya', 'dan', 'kami', 'mohon', 'maaf', 'jika', 'pelayanan', 'yang', 'kami', 'berikan', 'kurang', 'memuaskan', 'jika', 'ada', 'masalah', 'berhubungan', 'dengan', 'layanan', 'telkomsel', 'silakan', 'pesan', 'kami', 'terimakasih', 'masfa']</t>
  </si>
  <si>
    <t>['halo', 'kakak', 'dimas', 'terimakasih', 'apresiasinya', 'mohon', 'maaf', 'pelayanan', 'memuaskan', 'berhubungan', 'layanan', 'telkomsel', 'silakan', 'pesan', 'terimakasih', 'masfa']</t>
  </si>
  <si>
    <t>['halo', 'kakak', 'mas', 'terimakasih', 'apresiasi', 'mohon', 'maaf', 'layan', 'muas', 'hubung', 'layan', 'telkomsel', 'sila', 'pesan', 'terimakasih', 'masfa']</t>
  </si>
  <si>
    <t>@okkutsumatt baik, kak. mohon berkenan menunggu interaksi selanjutnya via dm ya. makasih :) -inara</t>
  </si>
  <si>
    <t>maksud nomor saudara</t>
  </si>
  <si>
    <t>@telkomsel maksud saya nomor saudara saya</t>
  </si>
  <si>
    <t>maksud saya nomor saudara saya</t>
  </si>
  <si>
    <t>['maksud', 'saya', 'nomor', 'saudara', 'saya']</t>
  </si>
  <si>
    <t>['maksud', 'nomor', 'saudara']</t>
  </si>
  <si>
    <t>upgrade kartu online</t>
  </si>
  <si>
    <t>@telkomsel saya ingin upgrade kartu 3g ke 4g secara online, gimana caranya?</t>
  </si>
  <si>
    <t>saya ingin upgrade kartu  ke  secara online gimana caranya</t>
  </si>
  <si>
    <t>['saya', 'ingin', 'upgrade', 'kartu', 'ke', 'secara', 'online', 'gimana', 'caranya']</t>
  </si>
  <si>
    <t>['saya', 'ingin', 'upgrade', 'kartu', 'ke', 'secara', 'online', 'bagaimana', 'caranya']</t>
  </si>
  <si>
    <t>['upgrade', 'kartu', 'online']</t>
  </si>
  <si>
    <t>@okkutsumatt hai. kak mat. maaf ya. apakah yang kakak maksud terkait gangguan sinyal, jika iya . yuk infokan nomor hp, tgl kejadian, lokasi(minimal sampai kelurahan) via dm ya. agar dibantu cek dan privasi aman. tks 😊-gea</t>
  </si>
  <si>
    <t>cari teman puasa anggap operator telkomsel im ngingetin</t>
  </si>
  <si>
    <t>@afiyahfdh biasa cari teman buat puasa, di anggap operator telkomsel/ im3 yang sering ngingetin 😂</t>
  </si>
  <si>
    <t>biasa cari teman buat puasa di anggap operator telkomsel im yang sering ngingetin</t>
  </si>
  <si>
    <t>['biasa', 'cari', 'teman', 'buat', 'puasa', 'di', 'anggap', 'operator', 'telkomsel', 'im', 'yang', 'sering', 'ngingetin']</t>
  </si>
  <si>
    <t>['cari', 'teman', 'puasa', 'anggap', 'operator', 'telkomsel', 'im', 'ngingetin']</t>
  </si>
  <si>
    <t>tau telkomsel kalo hujan suka jelek jaring</t>
  </si>
  <si>
    <t>ada yang tau kenapa telkomsel kalo hujan suka jelek jaringannya ?</t>
  </si>
  <si>
    <t>ada yang tau kenapa telkomsel kalo hujan suka jelek jaringannya</t>
  </si>
  <si>
    <t>['ada', 'yang', 'tau', 'kenapa', 'telkomsel', 'kalo', 'hujan', 'suka', 'jelek', 'jaringannya']</t>
  </si>
  <si>
    <t>['tau', 'telkomsel', 'kalo', 'hujan', 'suka', 'jelek', 'jaringannya']</t>
  </si>
  <si>
    <t>['tau', 'telkomsel', 'kalo', 'hujan', 'suka', 'jelek', 'jaring']</t>
  </si>
  <si>
    <t>hai kakak darma kalo kakak keluh kait produk layan telkomsel ayo infoin via pesan arie bantu solusi terimakasih arie</t>
  </si>
  <si>
    <t>@darma4ward hai kak darma. kalo kakak ada pertanyaan atau keluhan terkait produk dan layanan telkomsel, yuk infoin via dm agar segera arie bantu dengan solusi yang tepat. makasih :) -arie</t>
  </si>
  <si>
    <t>hai kak darma kalo kakak ada pertanyaan atau keluhan terkait produk dan layanan telkomsel yuk infoin via dm agar segera arie bantu dengan solusi yang tepat makasih arie</t>
  </si>
  <si>
    <t>['hai', 'kak', 'darma', 'kalo', 'kakak', 'ada', 'pertanyaan', 'atau', 'keluhan', 'terkait', 'produk', 'dan', 'layanan', 'telkomsel', 'yuk', 'infoin', 'via', 'dm', 'agar', 'segera', 'arie', 'bantu', 'dengan', 'solusi', 'yang', 'tepat', 'makasih', 'arie']</t>
  </si>
  <si>
    <t>['hai', 'kakak', 'darma', 'kalo', 'kakak', 'ada', 'pertanyaan', 'atau', 'keluhan', 'terkait', 'produk', 'dan', 'layanan', 'telkomsel', 'ayo', 'infoin', 'via', 'pesan', 'agar', 'segera', 'arie', 'bantu', 'dengan', 'solusi', 'yang', 'tepat', 'terimakasih', 'arie']</t>
  </si>
  <si>
    <t>['hai', 'kakak', 'darma', 'kalo', 'kakak', 'keluhan', 'terkait', 'produk', 'layanan', 'telkomsel', 'ayo', 'infoin', 'via', 'pesan', 'arie', 'bantu', 'solusi', 'terimakasih', 'arie']</t>
  </si>
  <si>
    <t>['hai', 'kakak', 'darma', 'kalo', 'kakak', 'keluh', 'kait', 'produk', 'layan', 'telkomsel', 'ayo', 'infoin', 'via', 'pesan', 'arie', 'bantu', 'solusi', 'terimakasih', 'arie']</t>
  </si>
  <si>
    <t>xl sih kualitas jaring telkomsel next leveluntung alih pelan xlalu lot</t>
  </si>
  <si>
    <t>@myxlcare xl emang jauh sih kualitas jaringannya sama telkomsel.. @telkomsel emang udah next level..untung udah mulai beralih pelan2 dari xlalu lemot ini</t>
  </si>
  <si>
    <t>xl emang jauh sih kualitas jaringannya sama telkomsel emang udah next leveluntung udah mulai beralih pelan dari xlalu lemot ini</t>
  </si>
  <si>
    <t>['xl', 'emang', 'jauh', 'sih', 'kualitas', 'jaringannya', 'sama', 'telkomsel', 'emang', 'udah', 'next', 'leveluntung', 'udah', 'mulai', 'beralih', 'pelan', 'dari', 'xlalu', 'lemot', 'ini']</t>
  </si>
  <si>
    <t>['xl', 'memang', 'jauh', 'sih', 'kualitas', 'jaringannya', 'sama', 'telkomsel', 'memang', 'sudah', 'next', 'leveluntung', 'sudah', 'mulai', 'beralih', 'pelan', 'dari', 'xlalu', 'lemot', 'ini']</t>
  </si>
  <si>
    <t>['xl', 'sih', 'kualitas', 'jaringannya', 'telkomsel', 'next', 'leveluntung', 'beralih', 'pelan', 'xlalu', 'lemot']</t>
  </si>
  <si>
    <t>['xl', 'sih', 'kualitas', 'jaring', 'telkomsel', 'next', 'leveluntung', 'alih', 'pelan', 'xlalu', 'lot']</t>
  </si>
  <si>
    <t>min sehat</t>
  </si>
  <si>
    <t>min @telkomsel sehat?</t>
  </si>
  <si>
    <t>['min', 'sehat']</t>
  </si>
  <si>
    <t>telkomsel indosat dua</t>
  </si>
  <si>
    <t>ga telkomsel ga indosat dua2nya knp pada ga bisa dah disini</t>
  </si>
  <si>
    <t>ga telkomsel ga indosat duanya knp pada ga bisa dah disini</t>
  </si>
  <si>
    <t>['ga', 'telkomsel', 'ga', 'indosat', 'duanya', 'knp', 'pada', 'ga', 'bisa', 'dah', 'disini']</t>
  </si>
  <si>
    <t>['tidak', 'telkomsel', 'tidak', 'indosat', 'duanya', 'kenapa', 'pada', 'tidak', 'bisa', 'sudah', 'disini']</t>
  </si>
  <si>
    <t>['telkomsel', 'indosat', 'duanya']</t>
  </si>
  <si>
    <t>['telkomsel', 'indosat', 'dua']</t>
  </si>
  <si>
    <t>telkomsel pra bayar</t>
  </si>
  <si>
    <t>@jembermfs telkomsel pra bayar</t>
  </si>
  <si>
    <t>['telkomsel', 'pra', 'bayar']</t>
  </si>
  <si>
    <t>need vip wetv payment pakai pulsa telkomsel</t>
  </si>
  <si>
    <t>need vip wetv yg bisa payment pake pulsa telkomsel ada ngga?  #zonaba #zonauang</t>
  </si>
  <si>
    <t>need vip wetv yg bisa payment pake pulsa telkomsel ada ngga</t>
  </si>
  <si>
    <t>['need', 'vip', 'wetv', 'yg', 'bisa', 'payment', 'pake', 'pulsa', 'telkomsel', 'ada', 'ngga']</t>
  </si>
  <si>
    <t>['need', 'vip', 'wetv', 'yg', 'bisa', 'payment', 'pakai', 'pulsa', 'telkomsel', 'ada', 'tidak']</t>
  </si>
  <si>
    <t>['need', 'vip', 'wetv', 'payment', 'pakai', 'pulsa', 'telkomsel']</t>
  </si>
  <si>
    <t>wtb pulsa telkomsel</t>
  </si>
  <si>
    <t>wtb pulsa telkomsel #zonauang️ #zonabu #zonaba</t>
  </si>
  <si>
    <t>['wtb', 'pulsa', 'telkomsel']</t>
  </si>
  <si>
    <t>hai kakak abdul maaf kait sinyal internet stabil ayo pesan mencamtumkan nomor hp tanggal jadi lokasi lengkap tks masfa</t>
  </si>
  <si>
    <t>@arohimgumilar hai, kak abdul . maaf terkait sinyal internet gk stabil, yuk dm dengan mencamtumkan nomor hp, tanggal kejadian, lokasi lengkap. tks :)-masfa</t>
  </si>
  <si>
    <t>hai kak abdul maaf terkait sinyal internet gk stabil yuk dm dengan mencamtumkan nomor hp tanggal kejadian lokasi lengkap tks masfa</t>
  </si>
  <si>
    <t>['hai', 'kak', 'abdul', 'maaf', 'terkait', 'sinyal', 'internet', 'gk', 'stabil', 'yuk', 'dm', 'dengan', 'mencamtumkan', 'nomor', 'hp', 'tanggal', 'kejadian', 'lokasi', 'lengkap', 'tks', 'masfa']</t>
  </si>
  <si>
    <t>['hai', 'kakak', 'abdul', 'maaf', 'terkait', 'sinyal', 'internet', 'tidak', 'stabil', 'ayo', 'pesan', 'dengan', 'mencamtumkan', 'nomor', 'hp', 'tanggal', 'kejadian', 'lokasi', 'lengkap', 'tks', 'masfa']</t>
  </si>
  <si>
    <t>['hai', 'kakak', 'abdul', 'maaf', 'terkait', 'sinyal', 'internet', 'stabil', 'ayo', 'pesan', 'mencamtumkan', 'nomor', 'hp', 'tanggal', 'kejadian', 'lokasi', 'lengkap', 'tks', 'masfa']</t>
  </si>
  <si>
    <t>['hai', 'kakak', 'abdul', 'maaf', 'kait', 'sinyal', 'internet', 'stabil', 'ayo', 'pesan', 'mencamtumkan', 'nomor', 'hp', 'tanggal', 'jadi', 'lokasi', 'lengkap', 'tks', 'masfa']</t>
  </si>
  <si>
    <t>hai kakak hendra maaf ya kendala sinyal ayo info nomor hp tanggal jadi lokasiminimal lurah via pesan ya bantu cek privasi aman tks gea</t>
  </si>
  <si>
    <t>@hendrasider77 hai, kak hendra. maaf ya. mengenai kendala sinyal, yuk infokan nomor hp, tgl kejadian, lokasi(minimal sampai kelurahan) via dm ya. agar dibantu cek dan privasi aman. tks 😊-gea</t>
  </si>
  <si>
    <t>hai kak hendra maaf ya mengenai kendala sinyal yuk infokan nomor hp tgl kejadian lokasiminimal sampai kelurahan via dm ya agar dibantu cek dan privasi aman tks gea</t>
  </si>
  <si>
    <t>['hai', 'kak', 'hendra', 'maaf', 'ya', 'mengenai', 'kendala', 'sinyal', 'yuk', 'infokan', 'nomor', 'hp', 'tgl', 'kejadian', 'lokasiminimal', 'sampai', 'kelurahan', 'via', 'dm', 'ya', 'agar', 'dibantu', 'cek', 'dan', 'privasi', 'aman', 'tks', 'gea']</t>
  </si>
  <si>
    <t>['hai', 'kakak', 'hendra', 'maaf', 'ya', 'mengenai', 'kendala', 'sinyal', 'ayo', 'infokan', 'nomor', 'hp', 'tanggal', 'kejadian', 'lokasiminimal', 'sampai', 'kelurahan', 'via', 'pesan', 'ya', 'agar', 'dibantu', 'cek', 'dan', 'privasi', 'aman', 'tks', 'gea']</t>
  </si>
  <si>
    <t>['hai', 'kakak', 'hendra', 'maaf', 'ya', 'kendala', 'sinyal', 'ayo', 'infokan', 'nomor', 'hp', 'tanggal', 'kejadian', 'lokasiminimal', 'kelurahan', 'via', 'pesan', 'ya', 'dibantu', 'cek', 'privasi', 'aman', 'tks', 'gea']</t>
  </si>
  <si>
    <t>['hai', 'kakak', 'hendra', 'maaf', 'ya', 'kendala', 'sinyal', 'ayo', 'info', 'nomor', 'hp', 'tanggal', 'jadi', 'lokasiminimal', 'lurah', 'via', 'pesan', 'ya', 'bantu', 'cek', 'privasi', 'aman', 'tks', 'gea']</t>
  </si>
  <si>
    <t>kakak maaf ya tarif paket sesuai ya kakak kendala akses internet lambat ayo konfirmasi via pesan ya kakak bantu amp privasi aman tks rian</t>
  </si>
  <si>
    <t>@yoyumihere baik, kak. maaf ya. mengenai tarif paket, saat ini sudah penyesuaian ya kak. mengenai kendala akses internet lambat, yuk konfirmasi kembali via dm ya kak. agar dibantu lebih lanjut &amp;amp  privasi aman. tks 😊-rian</t>
  </si>
  <si>
    <t>baik kak maaf ya mengenai tarif paket saat ini sudah penyesuaian ya kak mengenai kendala akses internet lambat yuk konfirmasi kembali via dm ya kak agar dibantu lebih lanjut amp privasi aman tks rian</t>
  </si>
  <si>
    <t>['baik', 'kak', 'maaf', 'ya', 'mengenai', 'tarif', 'paket', 'saat', 'ini', 'sudah', 'penyesuaian', 'ya', 'kak', 'mengenai', 'kendala', 'akses', 'internet', 'lambat', 'yuk', 'konfirmasi', 'kembali', 'via', 'dm', 'ya', 'kak', 'agar', 'dibantu', 'lebih', 'lanjut', 'amp', 'privasi', 'aman', 'tks', 'rian']</t>
  </si>
  <si>
    <t>['baik', 'kakak', 'maaf', 'ya', 'mengenai', 'tarif', 'paket', 'saat', 'ini', 'sudah', 'penyesuaian', 'ya', 'kakak', 'mengenai', 'kendala', 'akses', 'internet', 'lambat', 'ayo', 'konfirmasi', 'kembali', 'via', 'pesan', 'ya', 'kakak', 'agar', 'dibantu', 'lebih', 'lanjut', 'amp', 'privasi', 'aman', 'tks', 'rian']</t>
  </si>
  <si>
    <t>['kakak', 'maaf', 'ya', 'tarif', 'paket', 'penyesuaian', 'ya', 'kakak', 'kendala', 'akses', 'internet', 'lambat', 'ayo', 'konfirmasi', 'via', 'pesan', 'ya', 'kakak', 'dibantu', 'amp', 'privasi', 'aman', 'tks', 'rian']</t>
  </si>
  <si>
    <t>['kakak', 'maaf', 'ya', 'tarif', 'paket', 'sesuai', 'ya', 'kakak', 'kendala', 'akses', 'internet', 'lambat', 'ayo', 'konfirmasi', 'via', 'pesan', 'ya', 'kakak', 'bantu', 'amp', 'privasi', 'aman', 'tks', 'rian']</t>
  </si>
  <si>
    <t>sinyal jelek</t>
  </si>
  <si>
    <t>sinyal @telkomsel jelek!!</t>
  </si>
  <si>
    <t>['sinyal', 'jelek']</t>
  </si>
  <si>
    <t>telkomsel tuh ya banget kendala jaring lamban bar sinyal lemah kuota mahal promo jarang nomor nya yaampun dasar</t>
  </si>
  <si>
    <t>telkomsel tuh ya sering banget kendalanya, jaringan lamban, bar sinyal lemah, kuota mahal, promo jarang. tapi entah kenapa nomorku ke 3 nya itu @telkomsel semua. yaampun dasar aku</t>
  </si>
  <si>
    <t>telkomsel tuh ya sering banget kendalanya jaringan lamban bar sinyal lemah kuota mahal promo jarang tapi entah kenapa nomorku ke nya itu semua yaampun dasar aku</t>
  </si>
  <si>
    <t>['telkomsel', 'tuh', 'ya', 'sering', 'banget', 'kendalanya', 'jaringan', 'lamban', 'bar', 'sinyal', 'lemah', 'kuota', 'mahal', 'promo', 'jarang', 'tapi', 'entah', 'kenapa', 'nomorku', 'ke', 'nya', 'itu', 'semua', 'yaampun', 'dasar', 'aku']</t>
  </si>
  <si>
    <t>['telkomsel', 'tuh', 'ya', 'banget', 'kendalanya', 'jaringan', 'lamban', 'bar', 'sinyal', 'lemah', 'kuota', 'mahal', 'promo', 'jarang', 'nomorku', 'nya', 'yaampun', 'dasar']</t>
  </si>
  <si>
    <t>['telkomsel', 'tuh', 'ya', 'banget', 'kendala', 'jaring', 'lamban', 'bar', 'sinyal', 'lemah', 'kuota', 'mahal', 'promo', 'jarang', 'nomor', 'nya', 'yaampun', 'dasar']</t>
  </si>
  <si>
    <t>kakak zeke maaf ya lambat responnya rian pastiin pesan lewat pesan kakak balas mohon kenan tunggu ya kakak terimakasih rian</t>
  </si>
  <si>
    <t>@iyeagre baik, kak zeke. maaf ya atas keterlambatan responnya. rian lagi pastiin ga ada dm yang terlewatkan. dm kakak segera dibalas kok. mohon berkenan menunggu ya kak. makasih 😊-rian</t>
  </si>
  <si>
    <t>baik kak zeke maaf ya atas keterlambatan responnya rian lagi pastiin ga ada dm yang terlewatkan dm kakak segera dibalas kok mohon berkenan menunggu ya kak makasih rian</t>
  </si>
  <si>
    <t>['baik', 'kak', 'zeke', 'maaf', 'ya', 'atas', 'keterlambatan', 'responnya', 'rian', 'lagi', 'pastiin', 'ga', 'ada', 'dm', 'yang', 'terlewatkan', 'dm', 'kakak', 'segera', 'dibalas', 'kok', 'mohon', 'berkenan', 'menunggu', 'ya', 'kak', 'makasih', 'rian']</t>
  </si>
  <si>
    <t>['baik', 'kakak', 'zeke', 'maaf', 'ya', 'atas', 'keterlambatan', 'responnya', 'rian', 'lagi', 'pastiin', 'tidak', 'ada', 'pesan', 'yang', 'terlewatkan', 'pesan', 'kakak', 'segera', 'dibalas', 'kok', 'mohon', 'berkenan', 'menunggu', 'ya', 'kakak', 'terimakasih', 'rian']</t>
  </si>
  <si>
    <t>['kakak', 'zeke', 'maaf', 'ya', 'keterlambatan', 'responnya', 'rian', 'pastiin', 'pesan', 'terlewatkan', 'pesan', 'kakak', 'dibalas', 'mohon', 'berkenan', 'menunggu', 'ya', 'kakak', 'terimakasih', 'rian']</t>
  </si>
  <si>
    <t>['kakak', 'zeke', 'maaf', 'ya', 'lambat', 'responnya', 'rian', 'pastiin', 'pesan', 'lewat', 'pesan', 'kakak', 'balas', 'mohon', 'kenan', 'tunggu', 'ya', 'kakak', 'terimakasih', 'rian']</t>
  </si>
  <si>
    <t>profil langgan ubah sesuai guna langgan baru kala telkomsel tawar tarik terima kasihdeco</t>
  </si>
  <si>
    <t>@nanangsetia profil pelanggan dapat berubah sesuai dengan penggunaan pelanggan yg diperbarui secara berkala. gunakan terus telkomsel untuk penawaran menarik lainnya. terima kasih😊-deco (2/2)</t>
  </si>
  <si>
    <t>profil pelanggan dapat berubah sesuai dengan penggunaan pelanggan yg diperbarui secara berkala gunakan terus telkomsel untuk penawaran menarik lainnya terima kasihdeco</t>
  </si>
  <si>
    <t>['profil', 'pelanggan', 'dapat', 'berubah', 'sesuai', 'dengan', 'penggunaan', 'pelanggan', 'yg', 'diperbarui', 'secara', 'berkala', 'gunakan', 'terus', 'telkomsel', 'untuk', 'penawaran', 'menarik', 'lainnya', 'terima', 'kasihdeco']</t>
  </si>
  <si>
    <t>['profil', 'pelanggan', 'berubah', 'sesuai', 'penggunaan', 'pelanggan', 'diperbarui', 'berkala', 'telkomsel', 'penawaran', 'menarik', 'terima', 'kasihdeco']</t>
  </si>
  <si>
    <t>['profil', 'langgan', 'ubah', 'sesuai', 'guna', 'langgan', 'baru', 'kala', 'telkomsel', 'tawar', 'tarik', 'terima', 'kasihdeco']</t>
  </si>
  <si>
    <t>hai kakak nanang maaf ya kakak keluh harga combo unlimited telkomsel baru tawar paket waktuwaktu sesuai profil langgan</t>
  </si>
  <si>
    <t>@nanangsetia hai, kak nanang. maaf ya kak mengenai keluhan harga combo unlimited. telkomsel selalu melakukan pembaruan penawaran paket pada waktu-waktu tertentu agar sesuai dengan profil pelanggan. (1/2)</t>
  </si>
  <si>
    <t>hai kak nanang maaf ya kak mengenai keluhan harga combo unlimited telkomsel selalu melakukan pembaruan penawaran paket pada waktuwaktu tertentu agar sesuai dengan profil pelanggan</t>
  </si>
  <si>
    <t>['hai', 'kak', 'nanang', 'maaf', 'ya', 'kak', 'mengenai', 'keluhan', 'harga', 'combo', 'unlimited', 'telkomsel', 'selalu', 'melakukan', 'pembaruan', 'penawaran', 'paket', 'pada', 'waktuwaktu', 'tertentu', 'agar', 'sesuai', 'dengan', 'profil', 'pelanggan']</t>
  </si>
  <si>
    <t>['hai', 'kakak', 'nanang', 'maaf', 'ya', 'kakak', 'mengenai', 'keluhan', 'harga', 'combo', 'unlimited', 'telkomsel', 'selalu', 'melakukan', 'pembaruan', 'penawaran', 'paket', 'pada', 'waktuwaktu', 'tertentu', 'agar', 'sesuai', 'dengan', 'profil', 'pelanggan']</t>
  </si>
  <si>
    <t>['hai', 'kakak', 'nanang', 'maaf', 'ya', 'kakak', 'keluhan', 'harga', 'combo', 'unlimited', 'telkomsel', 'pembaruan', 'penawaran', 'paket', 'waktuwaktu', 'sesuai', 'profil', 'pelanggan']</t>
  </si>
  <si>
    <t>['hai', 'kakak', 'nanang', 'maaf', 'ya', 'kakak', 'keluh', 'harga', 'combo', 'unlimited', 'telkomsel', 'baru', 'tawar', 'paket', 'waktuwaktu', 'sesuai', 'profil', 'langgan']</t>
  </si>
  <si>
    <t>telkomsel murah</t>
  </si>
  <si>
    <t>@neropang88 @unsfess_ telkomsel emang murah atau gimana??</t>
  </si>
  <si>
    <t>telkomsel emang murah atau gimana</t>
  </si>
  <si>
    <t>['telkomsel', 'emang', 'murah', 'atau', 'gimana']</t>
  </si>
  <si>
    <t>['telkomsel', 'memang', 'murah', 'atau', 'bagaimana']</t>
  </si>
  <si>
    <t>['telkomsel', 'murah']</t>
  </si>
  <si>
    <t>hai kakak ardha maaf ya kendala sinyal hilang ayo info nomor hp tanggal jadi lokasiminimal lurah via pesan ya bantu cek privasi aman tks gea</t>
  </si>
  <si>
    <t>@ardhabillie hai, kak ardha. maaf ya. apakah yang dimaksud mengenai kendala sinyal hilang, yuk infokan nomor hp, tgl kejadian, lokasi(minimal sampai kelurahan) via dm ya. agar dibantu cek dan privasi aman. tks 😊-gea</t>
  </si>
  <si>
    <t>hai kak ardha maaf ya apakah yang dimaksud mengenai kendala sinyal hilang yuk infokan nomor hp tgl kejadian lokasiminimal sampai kelurahan via dm ya agar dibantu cek dan privasi aman tks gea</t>
  </si>
  <si>
    <t>['hai', 'kak', 'ardha', 'maaf', 'ya', 'apakah', 'yang', 'dimaksud', 'mengenai', 'kendala', 'sinyal', 'hilang', 'yuk', 'infokan', 'nomor', 'hp', 'tgl', 'kejadian', 'lokasiminimal', 'sampai', 'kelurahan', 'via', 'dm', 'ya', 'agar', 'dibantu', 'cek', 'dan', 'privasi', 'aman', 'tks', 'gea']</t>
  </si>
  <si>
    <t>['hai', 'kakak', 'ardha', 'maaf', 'ya', 'apakah', 'yang', 'dimaksud', 'mengenai', 'kendala', 'sinyal', 'hilang', 'ayo', 'infokan', 'nomor', 'hp', 'tanggal', 'kejadian', 'lokasiminimal', 'sampai', 'kelurahan', 'via', 'pesan', 'ya', 'agar', 'dibantu', 'cek', 'dan', 'privasi', 'aman', 'tks', 'gea']</t>
  </si>
  <si>
    <t>['hai', 'kakak', 'ardha', 'maaf', 'ya', 'kendala', 'sinyal', 'hilang', 'ayo', 'infokan', 'nomor', 'hp', 'tanggal', 'kejadian', 'lokasiminimal', 'kelurahan', 'via', 'pesan', 'ya', 'dibantu', 'cek', 'privasi', 'aman', 'tks', 'gea']</t>
  </si>
  <si>
    <t>['hai', 'kakak', 'ardha', 'maaf', 'ya', 'kendala', 'sinyal', 'hilang', 'ayo', 'info', 'nomor', 'hp', 'tanggal', 'jadi', 'lokasiminimal', 'lurah', 'via', 'pesan', 'ya', 'bantu', 'cek', 'privasi', 'aman', 'tks', 'gea']</t>
  </si>
  <si>
    <t>aduh maaf ya kakak aan kalo kakak maksud kait kendala jaring sebab internet lambat ayo infoin via pesan nomor hp tanggal jadi lokasi lengkap minimal lurah ya kakak arie bantu cek tks arie</t>
  </si>
  <si>
    <t>@ramadhananshori aduh, maaf ya kak aan :( kalo yang kakak maksud terkait kendala jaringan yang menyebabkan internet lambat, yuk infoin via dm nomor hp, tgl kejadian, dan lokasi lengkap (minimal sampai kelurahan) ya kak agar arie bantu cek. tks :) -arie</t>
  </si>
  <si>
    <t>aduh maaf ya kak aan kalo yang kakak maksud terkait kendala jaringan yang menyebabkan internet lambat yuk infoin via dm nomor hp tgl kejadian dan lokasi lengkap minimal sampai kelurahan ya kak agar arie bantu cek tks arie</t>
  </si>
  <si>
    <t>['aduh', 'maaf', 'ya', 'kak', 'aan', 'kalo', 'yang', 'kakak', 'maksud', 'terkait', 'kendala', 'jaringan', 'yang', 'menyebabkan', 'internet', 'lambat', 'yuk', 'infoin', 'via', 'dm', 'nomor', 'hp', 'tgl', 'kejadian', 'dan', 'lokasi', 'lengkap', 'minimal', 'sampai', 'kelurahan', 'ya', 'kak', 'agar', 'arie', 'bantu', 'cek', 'tks', 'arie']</t>
  </si>
  <si>
    <t>['aduh', 'maaf', 'ya', 'kakak', 'aan', 'kalo', 'yang', 'kakak', 'maksud', 'terkait', 'kendala', 'jaringan', 'yang', 'menyebabkan', 'internet', 'lambat', 'ayo', 'infoin', 'via', 'pesan', 'nomor', 'hp', 'tanggal', 'kejadian', 'dan', 'lokasi', 'lengkap', 'minimal', 'sampai', 'kelurahan', 'ya', 'kakak', 'agar', 'arie', 'bantu', 'cek', 'tks', 'arie']</t>
  </si>
  <si>
    <t>['aduh', 'maaf', 'ya', 'kakak', 'aan', 'kalo', 'kakak', 'maksud', 'terkait', 'kendala', 'jaringan', 'menyebabkan', 'internet', 'lambat', 'ayo', 'infoin', 'via', 'pesan', 'nomor', 'hp', 'tanggal', 'kejadian', 'lokasi', 'lengkap', 'minimal', 'kelurahan', 'ya', 'kakak', 'arie', 'bantu', 'cek', 'tks', 'arie']</t>
  </si>
  <si>
    <t>['aduh', 'maaf', 'ya', 'kakak', 'aan', 'kalo', 'kakak', 'maksud', 'kait', 'kendala', 'jaring', 'sebab', 'internet', 'lambat', 'ayo', 'infoin', 'via', 'pesan', 'nomor', 'hp', 'tanggal', 'jadi', 'lokasi', 'lengkap', 'minimal', 'lurah', 'ya', 'kakak', 'arie', 'bantu', 'cek', 'tks', 'arie']</t>
  </si>
  <si>
    <t>setia banget min krn jangkau telkomsel luas sinyal jgn blank ya tahan kualitas sukses telkomsel</t>
  </si>
  <si>
    <t>@telkomsel setia bgt kok min krn jangkauan telkomsel luas mknya sinyal jgn sampe blank ya pertahankan kualitas, sukses selalu telkomsel 💪</t>
  </si>
  <si>
    <t>setia bgt kok min krn jangkauan telkomsel luas mknya sinyal jgn sampe blank ya pertahankan kualitas sukses selalu telkomsel</t>
  </si>
  <si>
    <t>['setia', 'bgt', 'kok', 'min', 'krn', 'jangkauan', 'telkomsel', 'luas', 'mknya', 'sinyal', 'jgn', 'sampe', 'blank', 'ya', 'pertahankan', 'kualitas', 'sukses', 'selalu', 'telkomsel']</t>
  </si>
  <si>
    <t>['setia', 'banget', 'kok', 'min', 'krn', 'jangkauan', 'telkomsel', 'luas', 'makanya', 'sinyal', 'jgn', 'sampai', 'blank', 'ya', 'pertahankan', 'kualitas', 'sukses', 'selalu', 'telkomsel']</t>
  </si>
  <si>
    <t>['setia', 'banget', 'min', 'krn', 'jangkauan', 'telkomsel', 'luas', 'sinyal', 'jgn', 'blank', 'ya', 'pertahankan', 'kualitas', 'sukses', 'telkomsel']</t>
  </si>
  <si>
    <t>['setia', 'banget', 'min', 'krn', 'jangkau', 'telkomsel', 'luas', 'sinyal', 'jgn', 'blank', 'ya', 'tahan', 'kualitas', 'sukses', 'telkomsel']</t>
  </si>
  <si>
    <t>hai kakak dino rian sedih ya sim card hilang sim card hilang registrasi bantu ya kakak cocok data registrasi nomor kakak terimakasih rian</t>
  </si>
  <si>
    <t>@comeonid hai, kak dino. rian turut sedih ya atas sim card yang hilang. mengenai sim card hilang, jika belum di registrasi, saat ini belum dapat dibantu ya kak. karena ada pencocokan data registrasi berupa nik dan nomor kk. makasih 😊-rian</t>
  </si>
  <si>
    <t>hai kak dino rian turut sedih ya atas sim card yang hilang mengenai sim card hilang jika belum di registrasi saat ini belum dapat dibantu ya kak karena ada pencocokan data registrasi berupa nik dan nomor kk makasih rian</t>
  </si>
  <si>
    <t>['hai', 'kak', 'dino', 'rian', 'turut', 'sedih', 'ya', 'atas', 'sim', 'card', 'yang', 'hilang', 'mengenai', 'sim', 'card', 'hilang', 'jika', 'belum', 'di', 'registrasi', 'saat', 'ini', 'belum', 'dapat', 'dibantu', 'ya', 'kak', 'karena', 'ada', 'pencocokan', 'data', 'registrasi', 'berupa', 'nik', 'dan', 'nomor', 'kk', 'makasih', 'rian']</t>
  </si>
  <si>
    <t>['hai', 'kakak', 'dino', 'rian', 'turut', 'sedih', 'ya', 'atas', 'sim', 'card', 'yang', 'hilang', 'mengenai', 'sim', 'card', 'hilang', 'jika', 'belum', 'di', 'registrasi', 'saat', 'ini', 'belum', 'dapat', 'dibantu', 'ya', 'kakak', 'karena', 'ada', 'pencocokan', 'data', 'registrasi', 'berupa', 'nik', 'dan', 'nomor', 'kakak', 'terimakasih', 'rian']</t>
  </si>
  <si>
    <t>['hai', 'kakak', 'dino', 'rian', 'sedih', 'ya', 'sim', 'card', 'hilang', 'sim', 'card', 'hilang', 'registrasi', 'dibantu', 'ya', 'kakak', 'pencocokan', 'data', 'registrasi', 'nomor', 'kakak', 'terimakasih', 'rian']</t>
  </si>
  <si>
    <t>['hai', 'kakak', 'dino', 'rian', 'sedih', 'ya', 'sim', 'card', 'hilang', 'sim', 'card', 'hilang', 'registrasi', 'bantu', 'ya', 'kakak', 'cocok', 'data', 'registrasi', 'nomor', 'kakak', 'terimakasih', 'rian']</t>
  </si>
  <si>
    <t>hai kakak kait moden router portable simless moga realisasi setia produk layan telkomsel ya kakak terima kasihdeco</t>
  </si>
  <si>
    <t>@skentoledeo hai, kak. terkait moden router portable dengan simless, semoga bisa segera terealisasi. tetap setia menggunakan produk dan layanan telkomsel ya kak. terima kasih😊-deco</t>
  </si>
  <si>
    <t>hai kak terkait moden router portable dengan simless semoga bisa segera terealisasi tetap setia menggunakan produk dan layanan telkomsel ya kak terima kasihdeco</t>
  </si>
  <si>
    <t>['hai', 'kak', 'terkait', 'moden', 'router', 'portable', 'dengan', 'simless', 'semoga', 'bisa', 'segera', 'terealisasi', 'tetap', 'setia', 'menggunakan', 'produk', 'dan', 'layanan', 'telkomsel', 'ya', 'kak', 'terima', 'kasihdeco']</t>
  </si>
  <si>
    <t>['hai', 'kakak', 'terkait', 'moden', 'router', 'portable', 'dengan', 'simless', 'semoga', 'bisa', 'segera', 'terealisasi', 'tetap', 'setia', 'menggunakan', 'produk', 'dan', 'layanan', 'telkomsel', 'ya', 'kakak', 'terima', 'kasihdeco']</t>
  </si>
  <si>
    <t>['hai', 'kakak', 'terkait', 'moden', 'router', 'portable', 'simless', 'semoga', 'terealisasi', 'setia', 'produk', 'layanan', 'telkomsel', 'ya', 'kakak', 'terima', 'kasihdeco']</t>
  </si>
  <si>
    <t>['hai', 'kakak', 'kait', 'moden', 'router', 'portable', 'simless', 'moga', 'realisasi', 'setia', 'produk', 'layan', 'telkomsel', 'ya', 'kakak', 'terima', 'kasihdeco']</t>
  </si>
  <si>
    <t>hai kakak ira terimakasih ya setia telkomsel telkomsel ya kakak tawar tarik telkomsel sehat arie</t>
  </si>
  <si>
    <t>@ad3ira29 hai kak ira. makasih ya udah setia menggunakan telkomsel. gunakan terus telkomsel ya agar kakak mendapatkan penawaran menarik dari telkomsel. sehat selalu :) -arie</t>
  </si>
  <si>
    <t>hai kak ira makasih ya udah setia menggunakan telkomsel gunakan terus telkomsel ya agar kakak mendapatkan penawaran menarik dari telkomsel sehat selalu arie</t>
  </si>
  <si>
    <t>['hai', 'kak', 'ira', 'makasih', 'ya', 'udah', 'setia', 'menggunakan', 'telkomsel', 'gunakan', 'terus', 'telkomsel', 'ya', 'agar', 'kakak', 'mendapatkan', 'penawaran', 'menarik', 'dari', 'telkomsel', 'sehat', 'selalu', 'arie']</t>
  </si>
  <si>
    <t>['hai', 'kakak', 'ira', 'terimakasih', 'ya', 'sudah', 'setia', 'menggunakan', 'telkomsel', 'gunakan', 'terus', 'telkomsel', 'ya', 'agar', 'kakak', 'mendapatkan', 'penawaran', 'menarik', 'dari', 'telkomsel', 'sehat', 'selalu', 'arie']</t>
  </si>
  <si>
    <t>['hai', 'kakak', 'ira', 'terimakasih', 'ya', 'setia', 'telkomsel', 'telkomsel', 'ya', 'kakak', 'penawaran', 'menarik', 'telkomsel', 'sehat', 'arie']</t>
  </si>
  <si>
    <t>['hai', 'kakak', 'ira', 'terimakasih', 'ya', 'setia', 'telkomsel', 'telkomsel', 'ya', 'kakak', 'tawar', 'tarik', 'telkomsel', 'sehat', 'arie']</t>
  </si>
  <si>
    <t>dasel telkomsel wifi first media lengkap deh</t>
  </si>
  <si>
    <t>saat dasel mu telkomsel dan wifi mu first media lengkap deh 😭😭</t>
  </si>
  <si>
    <t>saat dasel mu telkomsel dan wifi mu first media lengkap deh</t>
  </si>
  <si>
    <t>['saat', 'dasel', 'mu', 'telkomsel', 'dan', 'wifi', 'mu', 'first', 'media', 'lengkap', 'deh']</t>
  </si>
  <si>
    <t>['saat', 'dasel', 'kamu', 'telkomsel', 'dan', 'wifi', 'kamu', 'first', 'media', 'lengkap', 'deh']</t>
  </si>
  <si>
    <t>['dasel', 'telkomsel', 'wifi', 'first', 'media', 'lengkap', 'deh']</t>
  </si>
  <si>
    <t>cangkir kopi jaksel maksud kakak wkwkwk beliin kuota telkomsel film baja</t>
  </si>
  <si>
    <t>@jokoanwar secangkir kopi jaksel maksud mu mas? wkwkwk di beliin kuota telkomsel udah bisa dapet berapa film bajakan🤣</t>
  </si>
  <si>
    <t>secangkir kopi jaksel maksud mu mas wkwkwk di beliin kuota telkomsel udah bisa dapet berapa film bajakan</t>
  </si>
  <si>
    <t>['secangkir', 'kopi', 'jaksel', 'maksud', 'mu', 'mas', 'wkwkwk', 'di', 'beliin', 'kuota', 'telkomsel', 'udah', 'bisa', 'dapet', 'berapa', 'film', 'bajakan']</t>
  </si>
  <si>
    <t>['secangkir', 'kopi', 'jaksel', 'maksud', 'kamu', 'kakak', 'wkwkwk', 'di', 'beliin', 'kuota', 'telkomsel', 'sudah', 'bisa', 'dapat', 'berapa', 'film', 'bajakan']</t>
  </si>
  <si>
    <t>['secangkir', 'kopi', 'jaksel', 'maksud', 'kakak', 'wkwkwk', 'beliin', 'kuota', 'telkomsel', 'film', 'bajakan']</t>
  </si>
  <si>
    <t>['cangkir', 'kopi', 'jaksel', 'maksud', 'kakak', 'wkwkwk', 'beliin', 'kuota', 'telkomsel', 'film', 'baja']</t>
  </si>
  <si>
    <t>dear area lost connection mohon bantu</t>
  </si>
  <si>
    <t>dear @telkomsel untuk area ini masih lost connection mohon bantuannya🙏🏻</t>
  </si>
  <si>
    <t>dear untuk area ini masih lost connection mohon bantuannya</t>
  </si>
  <si>
    <t>['dear', 'untuk', 'area', 'ini', 'masih', 'lost', 'connection', 'mohon', 'bantuannya']</t>
  </si>
  <si>
    <t>['dear', 'area', 'lost', 'connection', 'mohon', 'bantuannya']</t>
  </si>
  <si>
    <t>['dear', 'area', 'lost', 'connection', 'mohon', 'bantu']</t>
  </si>
  <si>
    <t>oyi pantai ngliyep jaring telkomsel</t>
  </si>
  <si>
    <t>oyi pantai ngliyep tu ada jaringan telkomsel ga?</t>
  </si>
  <si>
    <t>oyi pantai ngliyep tu ada jaringan telkomsel ga</t>
  </si>
  <si>
    <t>['oyi', 'pantai', 'ngliyep', 'tu', 'ada', 'jaringan', 'telkomsel', 'ga']</t>
  </si>
  <si>
    <t>['oyi', 'pantai', 'ngliyep', 'itu', 'ada', 'jaringan', 'telkomsel', 'tidak']</t>
  </si>
  <si>
    <t>['oyi', 'pantai', 'ngliyep', 'jaringan', 'telkomsel']</t>
  </si>
  <si>
    <t>['oyi', 'pantai', 'ngliyep', 'jaring', 'telkomsel']</t>
  </si>
  <si>
    <t>telkomsel sampahh</t>
  </si>
  <si>
    <t>['telkomsel', 'sampahh']</t>
  </si>
  <si>
    <t>combo unlimited tpkenapa naik harganyacoba kasih jelas</t>
  </si>
  <si>
    <t>@telkomsel sy maunya combo unlimited tp.kenapa dinaikkan harganya..coba kasih penjelasan yg bener dong</t>
  </si>
  <si>
    <t>sy maunya combo unlimited tpkenapa dinaikkan harganyacoba kasih penjelasan yg bener dong</t>
  </si>
  <si>
    <t>['sy', 'maunya', 'combo', 'unlimited', 'tpkenapa', 'dinaikkan', 'harganyacoba', 'kasih', 'penjelasan', 'yg', 'bener', 'dong']</t>
  </si>
  <si>
    <t>['saya', 'mau', 'combo', 'unlimited', 'tpkenapa', 'dinaikkan', 'harganyacoba', 'kasih', 'penjelasan', 'yg', 'benar', 'dong']</t>
  </si>
  <si>
    <t>['combo', 'unlimited', 'tpkenapa', 'dinaikkan', 'harganyacoba', 'kasih', 'penjelasan']</t>
  </si>
  <si>
    <t>['combo', 'unlimited', 'tpkenapa', 'naik', 'harganyacoba', 'kasih', 'jelas']</t>
  </si>
  <si>
    <t>kakak zeke luncur pesan mohon tunggu interaksi ya kakak tks rian</t>
  </si>
  <si>
    <t>@iyeagre baik, kak zeke. segera meluncur ke dm. mohon ditunggu interaksi selanjutnya ya kak. tks 😊-rian</t>
  </si>
  <si>
    <t>baik kak zeke segera meluncur ke dm mohon ditunggu interaksi selanjutnya ya kak tks rian</t>
  </si>
  <si>
    <t>['baik', 'kak', 'zeke', 'segera', 'meluncur', 'ke', 'dm', 'mohon', 'ditunggu', 'interaksi', 'selanjutnya', 'ya', 'kak', 'tks', 'rian']</t>
  </si>
  <si>
    <t>['baik', 'kakak', 'zeke', 'segera', 'meluncur', 'ke', 'pesan', 'mohon', 'ditunggu', 'interaksi', 'selanjutnya', 'ya', 'kakak', 'tks', 'rian']</t>
  </si>
  <si>
    <t>['kakak', 'zeke', 'meluncur', 'pesan', 'mohon', 'ditunggu', 'interaksi', 'ya', 'kakak', 'tks', 'rian']</t>
  </si>
  <si>
    <t>['kakak', 'zeke', 'luncur', 'pesan', 'mohon', 'tunggu', 'interaksi', 'ya', 'kakak', 'tks', 'rian']</t>
  </si>
  <si>
    <t>hai kakak wicaksono maaf kait kendala internet alami ayo info no hp jadi detail lokasi lurah camat kota via pesan privasi jaga terima kasihdeco</t>
  </si>
  <si>
    <t>@florawicaksono hai, kak wicaksono. maaf terkait kendala internet yang dialami. yuk infokan no. hp, waktu kejadian dan detail lokasi (kelurahan, kecamatan dan kota) via dm agar privasi terjaga. terima kasih😊-deco</t>
  </si>
  <si>
    <t>hai kak wicaksono maaf terkait kendala internet yang dialami yuk infokan no hp waktu kejadian dan detail lokasi kelurahan kecamatan dan kota via dm agar privasi terjaga terima kasihdeco</t>
  </si>
  <si>
    <t>['hai', 'kak', 'wicaksono', 'maaf', 'terkait', 'kendala', 'internet', 'yang', 'dialami', 'yuk', 'infokan', 'no', 'hp', 'waktu', 'kejadian', 'dan', 'detail', 'lokasi', 'kelurahan', 'kecamatan', 'dan', 'kota', 'via', 'dm', 'agar', 'privasi', 'terjaga', 'terima', 'kasihdeco']</t>
  </si>
  <si>
    <t>['hai', 'kakak', 'wicaksono', 'maaf', 'terkait', 'kendala', 'internet', 'yang', 'dialami', 'ayo', 'infokan', 'no', 'hp', 'waktu', 'kejadian', 'dan', 'detail', 'lokasi', 'kelurahan', 'kecamatan', 'dan', 'kota', 'via', 'pesan', 'agar', 'privasi', 'terjaga', 'terima', 'kasihdeco']</t>
  </si>
  <si>
    <t>['hai', 'kakak', 'wicaksono', 'maaf', 'terkait', 'kendala', 'internet', 'dialami', 'ayo', 'infokan', 'no', 'hp', 'kejadian', 'detail', 'lokasi', 'kelurahan', 'kecamatan', 'kota', 'via', 'pesan', 'privasi', 'terjaga', 'terima', 'kasihdeco']</t>
  </si>
  <si>
    <t>['hai', 'kakak', 'wicaksono', 'maaf', 'kait', 'kendala', 'internet', 'alami', 'ayo', 'info', 'no', 'hp', 'jadi', 'detail', 'lokasi', 'lurah', 'camat', 'kota', 'via', 'pesan', 'privasi', 'jaga', 'terima', 'kasihdeco']</t>
  </si>
  <si>
    <t>telkomsel buriq banget ah</t>
  </si>
  <si>
    <t>telkomsel buriq bat dah ah</t>
  </si>
  <si>
    <t>['telkomsel', 'buriq', 'bat', 'dah', 'ah']</t>
  </si>
  <si>
    <t>['telkomsel', 'buriq', 'banget', 'sudah', 'ah']</t>
  </si>
  <si>
    <t>['telkomsel', 'buriq', 'banget', 'ah']</t>
  </si>
  <si>
    <t>hihi min telkomsel utk keren lot dll teman telkomselnya kuota tau mimin</t>
  </si>
  <si>
    <t>@telkomsel hihi sy gk ada masalah kok min telkomsel utk sementara keren ditmpt saya gk lemot dll, tmn sy  @smujsin  yg telkomselnya lg gk ada kuota sapa tau dpt ga dr mimin 😂</t>
  </si>
  <si>
    <t>hihi sy gk ada masalah kok min telkomsel utk sementara keren ditmpt saya gk lemot dll tmn sy yg telkomselnya lg gk ada kuota sapa tau dpt ga dr mimin</t>
  </si>
  <si>
    <t>['hihi', 'sy', 'gk', 'ada', 'masalah', 'kok', 'min', 'telkomsel', 'utk', 'sementara', 'keren', 'ditmpt', 'saya', 'gk', 'lemot', 'dll', 'tmn', 'sy', 'yg', 'telkomselnya', 'lg', 'gk', 'ada', 'kuota', 'sapa', 'tau', 'dpt', 'ga', 'dr', 'mimin']</t>
  </si>
  <si>
    <t>['hihi', 'saya', 'tidak', 'ada', 'masalah', 'kok', 'min', 'telkomsel', 'utk', 'sementara', 'keren', 'tempat', 'saya', 'tidak', 'lemot', 'dll', 'teman', 'saya', 'yg', 'telkomselnya', 'lagi', 'tidak', 'ada', 'kuota', 'siapa', 'tau', 'dapat', 'tidak', 'dari', 'mimin']</t>
  </si>
  <si>
    <t>['hihi', 'min', 'telkomsel', 'utk', 'keren', 'lemot', 'dll', 'teman', 'telkomselnya', 'kuota', 'tau', 'mimin']</t>
  </si>
  <si>
    <t>['hihi', 'min', 'telkomsel', 'utk', 'keren', 'lot', 'dll', 'teman', 'telkomselnya', 'kuota', 'tau', 'mimin']</t>
  </si>
  <si>
    <t>hai kakak maaf ya info detail keluh pesan kakak bantu solusi privasi jaga ya tks el</t>
  </si>
  <si>
    <t>@yoyumihere hai, kak. maaf ya. boleh diinfokan detail keluhannya melalui dm seperti apa kak? agar bisa kami bantu dengan solusi yang tepat dan privasi tetap terjaga ya. tks 😊-el</t>
  </si>
  <si>
    <t>hai kak maaf ya boleh diinfokan detail keluhannya melalui dm seperti apa kak agar bisa kami bantu dengan solusi yang tepat dan privasi tetap terjaga ya tks el</t>
  </si>
  <si>
    <t>['hai', 'kak', 'maaf', 'ya', 'boleh', 'diinfokan', 'detail', 'keluhannya', 'melalui', 'dm', 'seperti', 'apa', 'kak', 'agar', 'bisa', 'kami', 'bantu', 'dengan', 'solusi', 'yang', 'tepat', 'dan', 'privasi', 'tetap', 'terjaga', 'ya', 'tks', 'el']</t>
  </si>
  <si>
    <t>['hai', 'kakak', 'maaf', 'ya', 'boleh', 'diinfokan', 'detail', 'keluhannya', 'melalui', 'pesan', 'seperti', 'apa', 'kakak', 'agar', 'bisa', 'kami', 'bantu', 'dengan', 'solusi', 'yang', 'tepat', 'dan', 'privasi', 'tetap', 'terjaga', 'ya', 'tks', 'el']</t>
  </si>
  <si>
    <t>['hai', 'kakak', 'maaf', 'ya', 'diinfokan', 'detail', 'keluhannya', 'pesan', 'kakak', 'bantu', 'solusi', 'privasi', 'terjaga', 'ya', 'tks', 'el']</t>
  </si>
  <si>
    <t>['hai', 'kakak', 'maaf', 'ya', 'info', 'detail', 'keluh', 'pesan', 'kakak', 'bantu', 'solusi', 'privasi', 'jaga', 'ya', 'tks', 'el']</t>
  </si>
  <si>
    <t>hai kakak alfian maaf kendala beli mytelkomsel coba clear cache pasti appnya update restart hp kendala info no hp tanggal jadi lokasi kel kec kabkota merk amp tipe hp via pesan privasi aman tks gea</t>
  </si>
  <si>
    <t>@ganzalfi hai, kak alfian. maaf, untuk kendala pembelian di mytelkomsel. sudah coba clear cache, pastikan appnya sudah update dan restart hp. jika masih berkendala, infokan no. hp, tgl kejadian, lokasi (kel., kec., kab./kota), merk &amp;amp  tipe hp via dm, agar privasi aman. tks 😊gea</t>
  </si>
  <si>
    <t>hai kak alfian maaf untuk kendala pembelian di mytelkomsel sudah coba clear cache pastikan appnya sudah update dan restart hp jika masih berkendala infokan no hp tgl kejadian lokasi kel kec kabkota merk amp tipe hp via dm agar privasi aman tks gea</t>
  </si>
  <si>
    <t>['hai', 'kak', 'alfian', 'maaf', 'untuk', 'kendala', 'pembelian', 'di', 'mytelkomsel', 'sudah', 'coba', 'clear', 'cache', 'pastikan', 'appnya', 'sudah', 'update', 'dan', 'restart', 'hp', 'jika', 'masih', 'berkendala', 'infokan', 'no', 'hp', 'tgl', 'kejadian', 'lokasi', 'kel', 'kec', 'kabkota', 'merk', 'amp', 'tipe', 'hp', 'via', 'dm', 'agar', 'privasi', 'aman', 'tks', 'gea']</t>
  </si>
  <si>
    <t>['hai', 'kakak', 'alfian', 'maaf', 'untuk', 'kendala', 'pembelian', 'di', 'mytelkomsel', 'sudah', 'coba', 'clear', 'cache', 'pastikan', 'appnya', 'sudah', 'update', 'dan', 'restart', 'hp', 'jika', 'masih', 'berkendala', 'infokan', 'no', 'hp', 'tanggal', 'kejadian', 'lokasi', 'kel', 'kec', 'kabkota', 'merk', 'amp', 'tipe', 'hp', 'via', 'pesan', 'agar', 'privasi', 'aman', 'tks', 'gea']</t>
  </si>
  <si>
    <t>['hai', 'kakak', 'alfian', 'maaf', 'kendala', 'pembelian', 'mytelkomsel', 'coba', 'clear', 'cache', 'pastikan', 'appnya', 'update', 'restart', 'hp', 'berkendala', 'infokan', 'no', 'hp', 'tanggal', 'kejadian', 'lokasi', 'kel', 'kec', 'kabkota', 'merk', 'amp', 'tipe', 'hp', 'via', 'pesan', 'privasi', 'aman', 'tks', 'gea']</t>
  </si>
  <si>
    <t>['hai', 'kakak', 'alfian', 'maaf', 'kendala', 'beli', 'mytelkomsel', 'coba', 'clear', 'cache', 'pasti', 'appnya', 'update', 'restart', 'hp', 'kendala', 'info', 'no', 'hp', 'tanggal', 'jadi', 'lokasi', 'kel', 'kec', 'kabkota', 'merk', 'amp', 'tipe', 'hp', 'via', 'pesan', 'privasi', 'aman', 'tks', 'gea']</t>
  </si>
  <si>
    <t>hai kakak hera kait kuota nonton informasi kuota akses maxstream mola tv disney hotstar vidio amazon prime video viu lionsgate play info lengkap kuota nonton klik link tksdeco</t>
  </si>
  <si>
    <t>@itachisamaaa hai, kak hera. terkait kuota nonton, kami informasikan bahwa kuota tersebut dapat digunakan untuk akses maxstream, mola tv, disney+ hotstar, vidio, amazon prime video, viu, lionsgate play, dan lainnya. info lengkap kuota nonton klik link: https://t.co/k3wh23un4p . tks😊-deco</t>
  </si>
  <si>
    <t>hai kak hera terkait kuota nonton kami informasikan bahwa kuota tersebut dapat digunakan untuk akses maxstream mola tv disney hotstar vidio amazon prime video viu lionsgate play dan lainnya info lengkap kuota nonton klik link tksdeco</t>
  </si>
  <si>
    <t>['hai', 'kak', 'hera', 'terkait', 'kuota', 'nonton', 'kami', 'informasikan', 'bahwa', 'kuota', 'tersebut', 'dapat', 'digunakan', 'untuk', 'akses', 'maxstream', 'mola', 'tv', 'disney', 'hotstar', 'vidio', 'amazon', 'prime', 'video', 'viu', 'lionsgate', 'play', 'dan', 'lainnya', 'info', 'lengkap', 'kuota', 'nonton', 'klik', 'link', 'tksdeco']</t>
  </si>
  <si>
    <t>['hai', 'kakak', 'hera', 'terkait', 'kuota', 'nonton', 'kami', 'informasikan', 'bahwa', 'kuota', 'tersebut', 'dapat', 'digunakan', 'untuk', 'akses', 'maxstream', 'mola', 'tv', 'disney', 'hotstar', 'vidio', 'amazon', 'prime', 'video', 'viu', 'lionsgate', 'play', 'dan', 'lainnya', 'info', 'lengkap', 'kuota', 'nonton', 'klik', 'link', 'tksdeco']</t>
  </si>
  <si>
    <t>['hai', 'kakak', 'hera', 'terkait', 'kuota', 'nonton', 'informasikan', 'kuota', 'akses', 'maxstream', 'mola', 'tv', 'disney', 'hotstar', 'vidio', 'amazon', 'prime', 'video', 'viu', 'lionsgate', 'play', 'info', 'lengkap', 'kuota', 'nonton', 'klik', 'link', 'tksdeco']</t>
  </si>
  <si>
    <t>['hai', 'kakak', 'hera', 'kait', 'kuota', 'nonton', 'informasi', 'kuota', 'akses', 'maxstream', 'mola', 'tv', 'disney', 'hotstar', 'vidio', 'amazon', 'prime', 'video', 'viu', 'lionsgate', 'play', 'info', 'lengkap', 'kuota', 'nonton', 'klik', 'link', 'tksdeco']</t>
  </si>
  <si>
    <t>halo admin hilang kartu telkomsel registrasi aktif ya grapari</t>
  </si>
  <si>
    <t>@telkomsel halo admin, saya kehilangan kartu telkomsel tapi seingat saya belum di registrasi. bisa saya aktifkan lg ga ya di grapari?</t>
  </si>
  <si>
    <t>halo admin saya kehilangan kartu telkomsel tapi seingat saya belum di registrasi bisa saya aktifkan lg ga ya di grapari</t>
  </si>
  <si>
    <t>['halo', 'admin', 'saya', 'kehilangan', 'kartu', 'telkomsel', 'tapi', 'seingat', 'saya', 'belum', 'di', 'registrasi', 'bisa', 'saya', 'aktifkan', 'lg', 'ga', 'ya', 'di', 'grapari']</t>
  </si>
  <si>
    <t>['halo', 'admin', 'saya', 'kehilangan', 'kartu', 'telkomsel', 'tapi', 'seingat', 'saya', 'belum', 'di', 'registrasi', 'bisa', 'saya', 'aktifkan', 'lagi', 'tidak', 'ya', 'di', 'grapari']</t>
  </si>
  <si>
    <t>['halo', 'admin', 'kehilangan', 'kartu', 'telkomsel', 'registrasi', 'aktifkan', 'ya', 'grapari']</t>
  </si>
  <si>
    <t>['halo', 'admin', 'hilang', 'kartu', 'telkomsel', 'registrasi', 'aktif', 'ya', 'grapari']</t>
  </si>
  <si>
    <t>hai kakak adik gea bantu hubung layan telkomsel sila pesan terimakasih gea</t>
  </si>
  <si>
    <t>@ad3ira29 hai. kak ade, ada yang bisa gea bantu , jika ada masalah berhubungan dengan layanan telkomsel silahkan dm kami, terimakasih :)-gea</t>
  </si>
  <si>
    <t>hai kak ade ada yang bisa gea bantu jika ada masalah berhubungan dengan layanan telkomsel silahkan dm kami terimakasih gea</t>
  </si>
  <si>
    <t>['hai', 'kak', 'ade', 'ada', 'yang', 'bisa', 'gea', 'bantu', 'jika', 'ada', 'masalah', 'berhubungan', 'dengan', 'layanan', 'telkomsel', 'silahkan', 'dm', 'kami', 'terimakasih', 'gea']</t>
  </si>
  <si>
    <t>['hai', 'kakak', 'adik', 'ada', 'yang', 'bisa', 'gea', 'bantu', 'jika', 'ada', 'masalah', 'berhubungan', 'dengan', 'layanan', 'telkomsel', 'silakan', 'pesan', 'kami', 'terimakasih', 'gea']</t>
  </si>
  <si>
    <t>['hai', 'kakak', 'adik', 'gea', 'bantu', 'berhubungan', 'layanan', 'telkomsel', 'silakan', 'pesan', 'terimakasih', 'gea']</t>
  </si>
  <si>
    <t>['hai', 'kakak', 'adik', 'gea', 'bantu', 'hubung', 'layan', 'telkomsel', 'sila', 'pesan', 'terimakasih', 'gea']</t>
  </si>
  <si>
    <t>hai kakak kait sedia layan lokasi kakak gantung jarak base transceiver station bts dekat ya kakak info sila kakak cakap via pesan arie bantu cek tks arie</t>
  </si>
  <si>
    <t>@fromdaysix hai kak. terkait ketersediaan layanan di lokasi yang kakak tanyain, tergantung seberapa jauh jarak dari base transceiver station (bts) terdekat ya kak. untuk info lebih lanjut silakan kakak chat via dm agar arie bantu cek. tks :) -arie</t>
  </si>
  <si>
    <t>hai kak terkait ketersediaan layanan di lokasi yang kakak tanyain tergantung seberapa jauh jarak dari base transceiver station bts terdekat ya kak untuk info lebih lanjut silakan kakak chat via dm agar arie bantu cek tks arie</t>
  </si>
  <si>
    <t>['hai', 'kak', 'terkait', 'ketersediaan', 'layanan', 'di', 'lokasi', 'yang', 'kakak', 'tanyain', 'tergantung', 'seberapa', 'jauh', 'jarak', 'dari', 'base', 'transceiver', 'station', 'bts', 'terdekat', 'ya', 'kak', 'untuk', 'info', 'lebih', 'lanjut', 'silakan', 'kakak', 'chat', 'via', 'dm', 'agar', 'arie', 'bantu', 'cek', 'tks', 'arie']</t>
  </si>
  <si>
    <t>['hai', 'kakak', 'terkait', 'ketersediaan', 'layanan', 'di', 'lokasi', 'yang', 'kakak', 'tanyakan', 'tergantung', 'seberapa', 'jauh', 'jarak', 'dari', 'base', 'transceiver', 'station', 'bts', 'terdekat', 'ya', 'kakak', 'untuk', 'info', 'lebih', 'lanjut', 'silakan', 'kakak', 'percakapan', 'via', 'pesan', 'agar', 'arie', 'bantu', 'cek', 'tks', 'arie']</t>
  </si>
  <si>
    <t>['hai', 'kakak', 'terkait', 'ketersediaan', 'layanan', 'lokasi', 'kakak', 'tergantung', 'jarak', 'base', 'transceiver', 'station', 'bts', 'terdekat', 'ya', 'kakak', 'info', 'silakan', 'kakak', 'percakapan', 'via', 'pesan', 'arie', 'bantu', 'cek', 'tks', 'arie']</t>
  </si>
  <si>
    <t>['hai', 'kakak', 'kait', 'sedia', 'layan', 'lokasi', 'kakak', 'gantung', 'jarak', 'base', 'transceiver', 'station', 'bts', 'dekat', 'ya', 'kakak', 'info', 'sila', 'kakak', 'cakap', 'via', 'pesan', 'arie', 'bantu', 'cek', 'tks', 'arie']</t>
  </si>
  <si>
    <t>kakak kait modem router portable simless kembang semoge cepat realisasi ya kakak moga bantu tks gea</t>
  </si>
  <si>
    <t>@skentoledeo baik. kak. terkait modem router portable dengan simless untuk saat ini dalam pengembangan, semoge dapat cepat terealisasikan ya kak. semoga membantu. tks :)-gea</t>
  </si>
  <si>
    <t>baik kak terkait modem router portable dengan simless untuk saat ini dalam pengembangan semoge dapat cepat terealisasikan ya kak semoga membantu tks gea</t>
  </si>
  <si>
    <t>['baik', 'kak', 'terkait', 'modem', 'router', 'portable', 'dengan', 'simless', 'untuk', 'saat', 'ini', 'dalam', 'pengembangan', 'semoge', 'dapat', 'cepat', 'terealisasikan', 'ya', 'kak', 'semoga', 'membantu', 'tks', 'gea']</t>
  </si>
  <si>
    <t>['baik', 'kakak', 'terkait', 'modem', 'router', 'portable', 'dengan', 'simless', 'untuk', 'saat', 'ini', 'dalam', 'pengembangan', 'semoge', 'dapat', 'cepat', 'terealisasikan', 'ya', 'kakak', 'semoga', 'membantu', 'tks', 'gea']</t>
  </si>
  <si>
    <t>['kakak', 'terkait', 'modem', 'router', 'portable', 'simless', 'pengembangan', 'semoge', 'cepat', 'terealisasikan', 'ya', 'kakak', 'semoga', 'membantu', 'tks', 'gea']</t>
  </si>
  <si>
    <t>['kakak', 'kait', 'modem', 'router', 'portable', 'simless', 'kembang', 'semoge', 'cepat', 'realisasi', 'ya', 'kakak', 'moga', 'bantu', 'tks', 'gea']</t>
  </si>
  <si>
    <t>coba beli paket internet bkkbn nasib kah</t>
  </si>
  <si>
    <t>ada yang coba beli paket internet bkkbn dari @telkomsel gk? ada yg senasib kah? https://t.co/ljmejiplym</t>
  </si>
  <si>
    <t>ada yang coba beli paket internet bkkbn dari gk ada yg senasib kah</t>
  </si>
  <si>
    <t>['ada', 'yang', 'coba', 'beli', 'paket', 'internet', 'bkkbn', 'dari', 'gk', 'ada', 'yg', 'senasib', 'kah']</t>
  </si>
  <si>
    <t>['ada', 'yang', 'coba', 'beli', 'paket', 'internet', 'bkkbn', 'dari', 'tidak', 'ada', 'yg', 'senasib', 'kah']</t>
  </si>
  <si>
    <t>['coba', 'beli', 'paket', 'internet', 'bkkbn', 'senasib', 'kah']</t>
  </si>
  <si>
    <t>['coba', 'beli', 'paket', 'internet', 'bkkbn', 'nasib', 'kah']</t>
  </si>
  <si>
    <t>@iyeagre baik, kak. mohon berkenan menunggu interaksi selanjutnya via dm ya. makasih :) -inara</t>
  </si>
  <si>
    <t>informasi memposting nomor publik nomor kakak disalahgunakan oknum tanggung terima kasih deco</t>
  </si>
  <si>
    <t>@singgihwdy kami informasikan juga untuk tidak memposting nomor di publik, agar nomor kakak tidak disalahgunakan oleh oknum yg tidak bertanggung jawab. terima kasih😊 -deco (2/2)</t>
  </si>
  <si>
    <t>kami informasikan juga untuk tidak memposting nomor di publik agar nomor kakak tidak disalahgunakan oleh oknum yg tidak bertanggung jawab terima kasih deco</t>
  </si>
  <si>
    <t>['kami', 'informasikan', 'juga', 'untuk', 'tidak', 'memposting', 'nomor', 'di', 'publik', 'agar', 'nomor', 'kakak', 'tidak', 'disalahgunakan', 'oleh', 'oknum', 'yg', 'tidak', 'bertanggung', 'jawab', 'terima', 'kasih', 'deco']</t>
  </si>
  <si>
    <t>['informasikan', 'memposting', 'nomor', 'publik', 'nomor', 'kakak', 'disalahgunakan', 'oknum', 'bertanggung', 'terima', 'kasih', 'deco']</t>
  </si>
  <si>
    <t>['informasi', 'memposting', 'nomor', 'publik', 'nomor', 'kakak', 'disalahgunakan', 'oknum', 'tanggung', 'terima', 'kasih', 'deco']</t>
  </si>
  <si>
    <t>hai kakak singgih reaktivasi nomor hangus mandiri ya pasti nomor batas tenggang siap ktp amp kakak sesuai daftar nomor kakak sim card direaktivasi</t>
  </si>
  <si>
    <t>@singgihwdy hai, kak singgih. untuk reaktivasi nomor hangus, bisa secara mandiri melalui *888*89# ya. pastikan nomor belum lewat 59 hari dari batas akhir masa tenggang. siapkan ktp &amp;amp  kk sesuai yang didaftarkan di nomor kakak dan sim card yang ingin direaktivasi. (1/2)</t>
  </si>
  <si>
    <t>hai kak singgih untuk reaktivasi nomor hangus bisa secara mandiri melalui ya pastikan nomor belum lewat hari dari batas akhir masa tenggang siapkan ktp amp kk sesuai yang didaftarkan di nomor kakak dan sim card yang ingin direaktivasi</t>
  </si>
  <si>
    <t>['hai', 'kak', 'singgih', 'untuk', 'reaktivasi', 'nomor', 'hangus', 'bisa', 'secara', 'mandiri', 'melalui', 'ya', 'pastikan', 'nomor', 'belum', 'lewat', 'hari', 'dari', 'batas', 'akhir', 'masa', 'tenggang', 'siapkan', 'ktp', 'amp', 'kk', 'sesuai', 'yang', 'didaftarkan', 'di', 'nomor', 'kakak', 'dan', 'sim', 'card', 'yang', 'ingin', 'direaktivasi']</t>
  </si>
  <si>
    <t>['hai', 'kakak', 'singgih', 'untuk', 'reaktivasi', 'nomor', 'hangus', 'bisa', 'secara', 'mandiri', 'melalui', 'ya', 'pastikan', 'nomor', 'belum', 'lewat', 'hari', 'dari', 'batas', 'akhir', 'masa', 'tenggang', 'siapkan', 'ktp', 'amp', 'kakak', 'sesuai', 'yang', 'didaftarkan', 'di', 'nomor', 'kakak', 'dan', 'sim', 'card', 'yang', 'ingin', 'direaktivasi']</t>
  </si>
  <si>
    <t>['hai', 'kakak', 'singgih', 'reaktivasi', 'nomor', 'hangus', 'mandiri', 'ya', 'pastikan', 'nomor', 'batas', 'tenggang', 'siapkan', 'ktp', 'amp', 'kakak', 'sesuai', 'didaftarkan', 'nomor', 'kakak', 'sim', 'card', 'direaktivasi']</t>
  </si>
  <si>
    <t>['hai', 'kakak', 'singgih', 'reaktivasi', 'nomor', 'hangus', 'mandiri', 'ya', 'pasti', 'nomor', 'batas', 'tenggang', 'siap', 'ktp', 'amp', 'kakak', 'sesuai', 'daftar', 'nomor', 'kakak', 'sim', 'card', 'direaktivasi']</t>
  </si>
  <si>
    <t>hai kakak ira el info utk paket halo unlimited ribu kakak internet gb kuota roaming mb ya kakak cek info lengkap kait halo unlimited link tksel</t>
  </si>
  <si>
    <t>@ira_ke hai, kak ira. el infokan utk paket halo unlimited 150rb, kakak bisa mendapatkan internet 30gb, kuota roaming 200 mb dan masih banyak lainnya ya. kakak bisa cek info selengkapnya terkait halo unlimited pada link berikut : https://t.co/q3mgefbppb . tks😊-el</t>
  </si>
  <si>
    <t>ke hai kak ira el infokan utk paket halo unlimited rb kakak bisa mendapatkan internet gb kuota roaming mb dan masih banyak lainnya ya kakak bisa cek info selengkapnya terkait halo unlimited pada link berikut tksel</t>
  </si>
  <si>
    <t>['ke', 'hai', 'kak', 'ira', 'el', 'infokan', 'utk', 'paket', 'halo', 'unlimited', 'rb', 'kakak', 'bisa', 'mendapatkan', 'internet', 'gb', 'kuota', 'roaming', 'mb', 'dan', 'masih', 'banyak', 'lainnya', 'ya', 'kakak', 'bisa', 'cek', 'info', 'selengkapnya', 'terkait', 'halo', 'unlimited', 'pada', 'link', 'berikut', 'tksel']</t>
  </si>
  <si>
    <t>['ke', 'hai', 'kakak', 'ira', 'el', 'infokan', 'utk', 'paket', 'halo', 'unlimited', 'ribu', 'kakak', 'bisa', 'mendapatkan', 'internet', 'gb', 'kuota', 'roaming', 'mb', 'dan', 'masih', 'banyak', 'lainnya', 'ya', 'kakak', 'bisa', 'cek', 'info', 'selengkapnya', 'terkait', 'halo', 'unlimited', 'pada', 'link', 'berikut', 'tksel']</t>
  </si>
  <si>
    <t>['hai', 'kakak', 'ira', 'el', 'infokan', 'utk', 'paket', 'halo', 'unlimited', 'ribu', 'kakak', 'internet', 'gb', 'kuota', 'roaming', 'mb', 'ya', 'kakak', 'cek', 'info', 'selengkapnya', 'terkait', 'halo', 'unlimited', 'link', 'tksel']</t>
  </si>
  <si>
    <t>['hai', 'kakak', 'ira', 'el', 'info', 'utk', 'paket', 'halo', 'unlimited', 'ribu', 'kakak', 'internet', 'gb', 'kuota', 'roaming', 'mb', 'ya', 'kakak', 'cek', 'info', 'lengkap', 'kait', 'halo', 'unlimited', 'link', 'tksel']</t>
  </si>
  <si>
    <t>malam kakak kuota nonton aja ya</t>
  </si>
  <si>
    <t>@telkomsel malam ka. mau tanya untuk kuota nonton ini untuk apa aja ya? https://t.co/jh8ytexk1t</t>
  </si>
  <si>
    <t>malam ka mau tanya untuk kuota nonton ini untuk apa aja ya</t>
  </si>
  <si>
    <t>['malam', 'ka', 'mau', 'tanya', 'untuk', 'kuota', 'nonton', 'ini', 'untuk', 'apa', 'aja', 'ya']</t>
  </si>
  <si>
    <t>['malam', 'kakak', 'mau', 'tanya', 'untuk', 'kuota', 'nonton', 'ini', 'untuk', 'apa', 'aja', 'ya']</t>
  </si>
  <si>
    <t>['malam', 'kakak', 'kuota', 'nonton', 'aja', 'ya']</t>
  </si>
  <si>
    <t>utama usaha aja dgr mah absnya solusi</t>
  </si>
  <si>
    <t>@smujsin @telkomsel yg utama buat usaha aja dgr mereka mah gk ada absnya gk ada solusi jg</t>
  </si>
  <si>
    <t>yg utama buat usaha aja dgr mereka mah gk ada absnya gk ada solusi jg</t>
  </si>
  <si>
    <t>['yg', 'utama', 'buat', 'usaha', 'aja', 'dgr', 'mereka', 'mah', 'gk', 'ada', 'absnya', 'gk', 'ada', 'solusi', 'jg']</t>
  </si>
  <si>
    <t>['yg', 'utama', 'buat', 'usaha', 'aja', 'dgr', 'mereka', 'mah', 'tidak', 'ada', 'absnya', 'tidak', 'ada', 'solusi', 'juga']</t>
  </si>
  <si>
    <t>['utama', 'usaha', 'aja', 'dgr', 'mah', 'absnya', 'solusi']</t>
  </si>
  <si>
    <t>kakak kakak suruh pacar ganti provider nih</t>
  </si>
  <si>
    <t>@wonpilexe @telkomsel kak, bisa ga kak? kalau bisa aku suruh pacar aku ganti provider nih</t>
  </si>
  <si>
    <t>kak bisa ga kak kalau bisa aku suruh pacar aku ganti provider nih</t>
  </si>
  <si>
    <t>['kak', 'bisa', 'ga', 'kak', 'kalau', 'bisa', 'aku', 'suruh', 'pacar', 'aku', 'ganti', 'provider', 'nih']</t>
  </si>
  <si>
    <t>['kakak', 'bisa', 'tidak', 'kakak', 'kalau', 'bisa', 'aku', 'suruh', 'pacar', 'aku', 'ganti', 'provider', 'nih']</t>
  </si>
  <si>
    <t>['kakak', 'kakak', 'suruh', 'pacar', 'ganti', 'provider', 'nih']</t>
  </si>
  <si>
    <t>telkomsel kek ***</t>
  </si>
  <si>
    <t>telkomsel kek</t>
  </si>
  <si>
    <t>['telkomsel', 'kek']</t>
  </si>
  <si>
    <t>['telkomsel', 'seperti']</t>
  </si>
  <si>
    <t>sinyal telkomsel tai</t>
  </si>
  <si>
    <t>sinyal telkomsel kek tai</t>
  </si>
  <si>
    <t>['sinyal', 'telkomsel', 'kek', 'tai']</t>
  </si>
  <si>
    <t>['sinyal', 'telkomsel', 'seperti', 'tai']</t>
  </si>
  <si>
    <t>['sinyal', 'telkomsel', 'tai']</t>
  </si>
  <si>
    <t>telkomsel indihome</t>
  </si>
  <si>
    <t>ga telkomsel ga indihome</t>
  </si>
  <si>
    <t>['ga', 'telkomsel', 'ga', 'indihome']</t>
  </si>
  <si>
    <t>['tidak', 'telkomsel', 'tidak', 'indihome']</t>
  </si>
  <si>
    <t>['telkomsel', 'indihome']</t>
  </si>
  <si>
    <t>kmren telkomsel jaring nye lola buffering kouta krtu prioritas lte</t>
  </si>
  <si>
    <t>@detikcom tpi dri 3 hari kmren telkomsel jaringan nye lola sering buffering pdhl kouta w bnyak n krtu w  prioritas lte... ????????</t>
  </si>
  <si>
    <t>tpi dri hari kmren telkomsel jaringan nye lola sering buffering pdhl kouta  bnyak  krtu  prioritas lte</t>
  </si>
  <si>
    <t>['tpi', 'dri', 'hari', 'kmren', 'telkomsel', 'jaringan', 'nye', 'lola', 'sering', 'buffering', 'pdhl', 'kouta', 'bnyak', 'krtu', 'prioritas', 'lte']</t>
  </si>
  <si>
    <t>['tapi', 'dari', 'hari', 'kmren', 'telkomsel', 'jaringan', 'nye', 'lola', 'sering', 'buffering', 'padahal', 'kouta', 'banyak', 'krtu', 'prioritas', 'lte']</t>
  </si>
  <si>
    <t>['kmren', 'telkomsel', 'jaringan', 'nye', 'lola', 'buffering', 'kouta', 'krtu', 'prioritas', 'lte']</t>
  </si>
  <si>
    <t>['kmren', 'telkomsel', 'jaring', 'nye', 'lola', 'buffering', 'kouta', 'krtu', 'prioritas', 'lte']</t>
  </si>
  <si>
    <t>wta kartu as masuk telkomsel sih</t>
  </si>
  <si>
    <t>wta kartu as masuk telkomsel ga sih #zonauang</t>
  </si>
  <si>
    <t>wta kartu as masuk telkomsel ga sih</t>
  </si>
  <si>
    <t>['wta', 'kartu', 'as', 'masuk', 'telkomsel', 'ga', 'sih']</t>
  </si>
  <si>
    <t>['wta', 'kartu', 'as', 'masuk', 'telkomsel', 'tidak', 'sih']</t>
  </si>
  <si>
    <t>['wta', 'kartu', 'as', 'masuk', 'telkomsel', 'sih']</t>
  </si>
  <si>
    <t>@fandyusman baik, kak. mohon berkenan menunggu interaksi selanjutnya via dm ya. makasih :) -inara</t>
  </si>
  <si>
    <t>id mohon maaf ketidaknyamanannya sila info detail kendala serta nomor orbit pesan instagram email cs id bantu ya terima kasih</t>
  </si>
  <si>
    <t>@bulkywood @telkomsel @indihome @byu_id mohon maaf atas ketidaknyamanannya. silakan infokan detail kendala beserta nomor orbit anda melalui dm instagram @myorbitid atau email cs@myorbit.id untuk kami bantu lebih lanjut ya. terima kasih.</t>
  </si>
  <si>
    <t>id mohon maaf atas ketidaknyamanannya silakan infokan detail kendala beserta nomor orbit anda melalui dm instagram atau email cs id untuk kami bantu lebih lanjut ya terima kasih</t>
  </si>
  <si>
    <t>['id', 'mohon', 'maaf', 'atas', 'ketidaknyamanannya', 'silakan', 'infokan', 'detail', 'kendala', 'beserta', 'nomor', 'orbit', 'anda', 'melalui', 'dm', 'instagram', 'atau', 'email', 'cs', 'id', 'untuk', 'kami', 'bantu', 'lebih', 'lanjut', 'ya', 'terima', 'kasih']</t>
  </si>
  <si>
    <t>['id', 'mohon', 'maaf', 'atas', 'ketidaknyamanannya', 'silakan', 'infokan', 'detail', 'kendala', 'beserta', 'nomor', 'orbit', 'anda', 'melalui', 'pesan', 'instagram', 'atau', 'email', 'cs', 'id', 'untuk', 'kami', 'bantu', 'lebih', 'lanjut', 'ya', 'terima', 'kasih']</t>
  </si>
  <si>
    <t>['id', 'mohon', 'maaf', 'ketidaknyamanannya', 'silakan', 'infokan', 'detail', 'kendala', 'beserta', 'nomor', 'orbit', 'pesan', 'instagram', 'email', 'cs', 'id', 'bantu', 'ya', 'terima', 'kasih']</t>
  </si>
  <si>
    <t>['id', 'mohon', 'maaf', 'ketidaknyamanannya', 'sila', 'info', 'detail', 'kendala', 'serta', 'nomor', 'orbit', 'pesan', 'instagram', 'email', 'cs', 'id', 'bantu', 'ya', 'terima', 'kasih']</t>
  </si>
  <si>
    <t>hai kakak maaf ya kait keluh kakak harga telkomsel sesuai tarif paket ya kakak sila aktivasi paket sedia kalah tarik dial aplikasi mytelkomsel tks gea</t>
  </si>
  <si>
    <t>@sipagasipasipas hai, kak. maaf ya. terkait keluhan kakak mengenai harga, saat ini telkomsel sudah melakukan penyesuaian tarif paket ya kak.  silakan aktivasi paket yang tersedia dan ga kalah menarik di dial *363# atau aplikasi mytelkomsel. tks :) -gea</t>
  </si>
  <si>
    <t>hai kak maaf ya terkait keluhan kakak mengenai harga saat ini telkomsel sudah melakukan penyesuaian tarif paket ya kak silakan aktivasi paket yang tersedia dan ga kalah menarik di dial atau aplikasi mytelkomsel tks gea</t>
  </si>
  <si>
    <t>['hai', 'kak', 'maaf', 'ya', 'terkait', 'keluhan', 'kakak', 'mengenai', 'harga', 'saat', 'ini', 'telkomsel', 'sudah', 'melakukan', 'penyesuaian', 'tarif', 'paket', 'ya', 'kak', 'silakan', 'aktivasi', 'paket', 'yang', 'tersedia', 'dan', 'ga', 'kalah', 'menarik', 'di', 'dial', 'atau', 'aplikasi', 'mytelkomsel', 'tks', 'gea']</t>
  </si>
  <si>
    <t>['hai', 'kakak', 'maaf', 'ya', 'terkait', 'keluhan', 'kakak', 'mengenai', 'harga', 'saat', 'ini', 'telkomsel', 'sudah', 'melakukan', 'penyesuaian', 'tarif', 'paket', 'ya', 'kakak', 'silakan', 'aktivasi', 'paket', 'yang', 'tersedia', 'dan', 'tidak', 'kalah', 'menarik', 'di', 'dial', 'atau', 'aplikasi', 'mytelkomsel', 'tks', 'gea']</t>
  </si>
  <si>
    <t>['hai', 'kakak', 'maaf', 'ya', 'terkait', 'keluhan', 'kakak', 'harga', 'telkomsel', 'penyesuaian', 'tarif', 'paket', 'ya', 'kakak', 'silakan', 'aktivasi', 'paket', 'tersedia', 'kalah', 'menarik', 'dial', 'aplikasi', 'mytelkomsel', 'tks', 'gea']</t>
  </si>
  <si>
    <t>['hai', 'kakak', 'maaf', 'ya', 'kait', 'keluh', 'kakak', 'harga', 'telkomsel', 'sesuai', 'tarif', 'paket', 'ya', 'kakak', 'sila', 'aktivasi', 'paket', 'sedia', 'kalah', 'tarik', 'dial', 'aplikasi', 'mytelkomsel', 'tks', 'gea']</t>
  </si>
  <si>
    <t>telkomsel gak sih marsha vs internet service provider saga</t>
  </si>
  <si>
    <t>telkomsel gak jelas emang sih."  marsha vs. internet service provider: a saga"</t>
  </si>
  <si>
    <t>telkomsel gak jelas emang sih marsha vs internet service provider  saga</t>
  </si>
  <si>
    <t>['telkomsel', 'gak', 'jelas', 'emang', 'sih', 'marsha', 'vs', 'internet', 'service', 'provider', 'saga']</t>
  </si>
  <si>
    <t>['telkomsel', 'gak', 'jelas', 'memang', 'sih', 'marsha', 'vs', 'internet', 'service', 'provider', 'saga']</t>
  </si>
  <si>
    <t>['telkomsel', 'gak', 'sih', 'marsha', 'vs', 'internet', 'service', 'provider', 'saga']</t>
  </si>
  <si>
    <t>product knowledge sop nya salah sisi cover</t>
  </si>
  <si>
    <t>@telkomsel product knowledge dan sop nya tidak jelas, ada kesalahan di sisi @telkomsel tidak ada yang bisa cover</t>
  </si>
  <si>
    <t>product knowledge dan sop nya tidak jelas ada kesalahan di sisi tidak ada yang bisa cover</t>
  </si>
  <si>
    <t>['product', 'knowledge', 'dan', 'sop', 'nya', 'tidak', 'jelas', 'ada', 'kesalahan', 'di', 'sisi', 'tidak', 'ada', 'yang', 'bisa', 'cover']</t>
  </si>
  <si>
    <t>['product', 'knowledge', 'sop', 'nya', 'kesalahan', 'sisi', 'cover']</t>
  </si>
  <si>
    <t>['product', 'knowledge', 'sop', 'nya', 'salah', 'sisi', 'cover']</t>
  </si>
  <si>
    <t>jaring telkomsel busuk jaring tanjung lor busuk jaring busuk</t>
  </si>
  <si>
    <t>ini jaringan telkomsel lagi busuk, jaringan tanjung selor yg busuk, atau jaringanku doang yg busuk 🙁</t>
  </si>
  <si>
    <t>ini jaringan telkomsel lagi busuk jaringan tanjung selor yg busuk atau jaringanku doang yg busuk</t>
  </si>
  <si>
    <t>['ini', 'jaringan', 'telkomsel', 'lagi', 'busuk', 'jaringan', 'tanjung', 'selor', 'yg', 'busuk', 'atau', 'jaringanku', 'doang', 'yg', 'busuk']</t>
  </si>
  <si>
    <t>['ini', 'jaringan', 'telkomsel', 'lagi', 'busuk', 'jaringan', 'tanjung', 'selor', 'yg', 'busuk', 'atau', 'jaringanku', 'hanya', 'yg', 'busuk']</t>
  </si>
  <si>
    <t>['jaringan', 'telkomsel', 'busuk', 'jaringan', 'tanjung', 'selor', 'busuk', 'jaringanku', 'busuk']</t>
  </si>
  <si>
    <t>['jaring', 'telkomsel', 'busuk', 'jaring', 'tanjung', 'lor', 'busuk', 'jaring', 'busuk']</t>
  </si>
  <si>
    <t>zaman sd kayak kartu telkomsel kartu vvip banget</t>
  </si>
  <si>
    <t>jaman gue sd kayaknya kartu telkomsel jadi kartu vvip banget</t>
  </si>
  <si>
    <t>['jaman', 'gue', 'sd', 'kayaknya', 'kartu', 'telkomsel', 'jadi', 'kartu', 'vvip', 'banget']</t>
  </si>
  <si>
    <t>['zaman', 'aku', 'sd', 'kayaknya', 'kartu', 'telkomsel', 'jadi', 'kartu', 'vvip', 'banget']</t>
  </si>
  <si>
    <t>['zaman', 'sd', 'kayaknya', 'kartu', 'telkomsel', 'kartu', 'vvip', 'banget']</t>
  </si>
  <si>
    <t>['zaman', 'sd', 'kayak', 'kartu', 'telkomsel', 'kartu', 'vvip', 'banget']</t>
  </si>
  <si>
    <t>hai kakak jin maaf lambat responnya el gak pesan lewat nih mohon tunggu tks el</t>
  </si>
  <si>
    <t>@6755ee3039ab4f2 hai, kak jin. maaf atas keterlambatan responnya, el lagi memastikan gak ada dm yang terlewatkan nih, mohon untuk ditunggu. tks 😊-el</t>
  </si>
  <si>
    <t>hai kak jin maaf atas keterlambatan responnya el lagi memastikan gak ada dm yang terlewatkan nih mohon untuk ditunggu tks el</t>
  </si>
  <si>
    <t>['hai', 'kak', 'jin', 'maaf', 'atas', 'keterlambatan', 'responnya', 'el', 'lagi', 'memastikan', 'gak', 'ada', 'dm', 'yang', 'terlewatkan', 'nih', 'mohon', 'untuk', 'ditunggu', 'tks', 'el']</t>
  </si>
  <si>
    <t>['hai', 'kakak', 'jin', 'maaf', 'atas', 'keterlambatan', 'responnya', 'el', 'lagi', 'memastikan', 'gak', 'ada', 'pesan', 'yang', 'terlewatkan', 'nih', 'mohon', 'untuk', 'ditunggu', 'tks', 'el']</t>
  </si>
  <si>
    <t>['hai', 'kakak', 'jin', 'maaf', 'keterlambatan', 'responnya', 'el', 'gak', 'pesan', 'terlewatkan', 'nih', 'mohon', 'ditunggu', 'tks', 'el']</t>
  </si>
  <si>
    <t>['hai', 'kakak', 'jin', 'maaf', 'lambat', 'responnya', 'el', 'gak', 'pesan', 'lewat', 'nih', 'mohon', 'tunggu', 'tks', 'el']</t>
  </si>
  <si>
    <t>unlimited kasih murah</t>
  </si>
  <si>
    <t>@telkomsel @ngudislamet yang unlimited kasih yang murah dong</t>
  </si>
  <si>
    <t>yang unlimited kasih yang murah dong</t>
  </si>
  <si>
    <t>['yang', 'unlimited', 'kasih', 'yang', 'murah', 'dong']</t>
  </si>
  <si>
    <t>['unlimited', 'kasih', 'murah']</t>
  </si>
  <si>
    <t>kakak rickie kakak kirim pesan masuk list antri mohon kenan tunggu interaksi pesan ya kakak tks sulis</t>
  </si>
  <si>
    <t>@rickieyahyaa baik, kak rickie. apabila kakak sudah kirim dm maka akan masuk dalam list antrian, mohon berkenan menunggu interaksi selanjutnya di dm ya kak. tks 😊-sulis</t>
  </si>
  <si>
    <t>baik kak rickie apabila kakak sudah kirim dm maka akan masuk dalam list antrian mohon berkenan menunggu interaksi selanjutnya di dm ya kak tks sulis</t>
  </si>
  <si>
    <t>['baik', 'kak', 'rickie', 'apabila', 'kakak', 'sudah', 'kirim', 'dm', 'maka', 'akan', 'masuk', 'dalam', 'list', 'antrian', 'mohon', 'berkenan', 'menunggu', 'interaksi', 'selanjutnya', 'di', 'dm', 'ya', 'kak', 'tks', 'sulis']</t>
  </si>
  <si>
    <t>['baik', 'kakak', 'rickie', 'apabila', 'kakak', 'sudah', 'kirim', 'pesan', 'maka', 'akan', 'masuk', 'dalam', 'list', 'antrian', 'mohon', 'berkenan', 'menunggu', 'interaksi', 'selanjutnya', 'di', 'pesan', 'ya', 'kakak', 'tks', 'sulis']</t>
  </si>
  <si>
    <t>['kakak', 'rickie', 'kakak', 'kirim', 'pesan', 'masuk', 'list', 'antrian', 'mohon', 'berkenan', 'menunggu', 'interaksi', 'pesan', 'ya', 'kakak', 'tks', 'sulis']</t>
  </si>
  <si>
    <t>['kakak', 'rickie', 'kakak', 'kirim', 'pesan', 'masuk', 'list', 'antri', 'mohon', 'kenan', 'tunggu', 'interaksi', 'pesan', 'ya', 'kakak', 'tks', 'sulis']</t>
  </si>
  <si>
    <t>@oneau7umnleaf baik, kak. mohon berkenan menunggu interaksi selanjutnya via dm ya. makasih :) -inara</t>
  </si>
  <si>
    <t>detail pesan temu solusi tweet</t>
  </si>
  <si>
    <t>@telkomsel detail sudah ada di dm, dan tidak menemukan solusi yang diinginkan. makanya saya tweet tersebut.</t>
  </si>
  <si>
    <t>detail sudah ada di dm dan tidak menemukan solusi yang diinginkan makanya saya tweet tersebut</t>
  </si>
  <si>
    <t>['detail', 'sudah', 'ada', 'di', 'dm', 'dan', 'tidak', 'menemukan', 'solusi', 'yang', 'diinginkan', 'makanya', 'saya', 'tweet', 'tersebut']</t>
  </si>
  <si>
    <t>['detail', 'sudah', 'ada', 'di', 'pesan', 'dan', 'tidak', 'menemukan', 'solusi', 'yang', 'diinginkan', 'makanya', 'saya', 'tweet', 'tersebut']</t>
  </si>
  <si>
    <t>['detail', 'pesan', 'menemukan', 'solusi', 'tweet']</t>
  </si>
  <si>
    <t>['detail', 'pesan', 'temu', 'solusi', 'tweet']</t>
  </si>
  <si>
    <t>hai kakak eko maaf ya kakak kait kendala internet lambat ayo infoin no hp jadi lokasi kel kec amp kota no telkomsel kendala via pesan privasi amanl tks gea</t>
  </si>
  <si>
    <t>@kensk8erboy hai, kak eko. maaf ya kak. terkait kendala internet lambat, yuk infoin, no. hp, waktu kejadian, lokasi (kel, kec, &amp;amp  kota), dan no. telkomsel lain yang berkendala via dm agar privasi amanl. tks 😊 -gea</t>
  </si>
  <si>
    <t>hai kak eko maaf ya kak terkait kendala internet lambat yuk infoin no hp waktu kejadian lokasi kel kec amp kota dan no telkomsel lain yang berkendala via dm agar privasi amanl tks gea</t>
  </si>
  <si>
    <t>['hai', 'kak', 'eko', 'maaf', 'ya', 'kak', 'terkait', 'kendala', 'internet', 'lambat', 'yuk', 'infoin', 'no', 'hp', 'waktu', 'kejadian', 'lokasi', 'kel', 'kec', 'amp', 'kota', 'dan', 'no', 'telkomsel', 'lain', 'yang', 'berkendala', 'via', 'dm', 'agar', 'privasi', 'amanl', 'tks', 'gea']</t>
  </si>
  <si>
    <t>['hai', 'kakak', 'eko', 'maaf', 'ya', 'kakak', 'terkait', 'kendala', 'internet', 'lambat', 'ayo', 'infoin', 'no', 'hp', 'waktu', 'kejadian', 'lokasi', 'kel', 'kec', 'amp', 'kota', 'dan', 'no', 'telkomsel', 'lain', 'yang', 'berkendala', 'via', 'pesan', 'agar', 'privasi', 'amanl', 'tks', 'gea']</t>
  </si>
  <si>
    <t>['hai', 'kakak', 'eko', 'maaf', 'ya', 'kakak', 'terkait', 'kendala', 'internet', 'lambat', 'ayo', 'infoin', 'no', 'hp', 'kejadian', 'lokasi', 'kel', 'kec', 'amp', 'kota', 'no', 'telkomsel', 'berkendala', 'via', 'pesan', 'privasi', 'amanl', 'tks', 'gea']</t>
  </si>
  <si>
    <t>['hai', 'kakak', 'eko', 'maaf', 'ya', 'kakak', 'kait', 'kendala', 'internet', 'lambat', 'ayo', 'infoin', 'no', 'hp', 'jadi', 'lokasi', 'kel', 'kec', 'amp', 'kota', 'no', 'telkomsel', 'kendala', 'via', 'pesan', 'privasi', 'amanl', 'tks', 'gea']</t>
  </si>
  <si>
    <t>aamin jujur pulsa internet guna kondisi perintah bijak sektor ekonomi</t>
  </si>
  <si>
    <t>@ad3ira29 @telkomsel aamin. jujur pulsa internet juga berguna untuk tahu kondisi bagaimana pemerintah membuat kebijakan  di sektor ekonomi.</t>
  </si>
  <si>
    <t>aamin jujur pulsa internet juga berguna untuk tahu kondisi bagaimana pemerintah membuat kebijakan di sektor ekonomi</t>
  </si>
  <si>
    <t>['aamin', 'jujur', 'pulsa', 'internet', 'juga', 'berguna', 'untuk', 'tahu', 'kondisi', 'bagaimana', 'pemerintah', 'membuat', 'kebijakan', 'di', 'sektor', 'ekonomi']</t>
  </si>
  <si>
    <t>['aamin', 'jujur', 'pulsa', 'internet', 'berguna', 'kondisi', 'pemerintah', 'kebijakan', 'sektor', 'ekonomi']</t>
  </si>
  <si>
    <t>['aamin', 'jujur', 'pulsa', 'internet', 'guna', 'kondisi', 'perintah', 'bijak', 'sektor', 'ekonomi']</t>
  </si>
  <si>
    <t>kayak sinyal telkomsel bawa angin deh jelek banget</t>
  </si>
  <si>
    <t>kayaknya sinyal telkomsel kebawa angin deh jelek banget</t>
  </si>
  <si>
    <t>['kayaknya', 'sinyal', 'telkomsel', 'kebawa', 'angin', 'deh', 'jelek', 'banget']</t>
  </si>
  <si>
    <t>['kayak', 'sinyal', 'telkomsel', 'bawa', 'angin', 'deh', 'jelek', 'banget']</t>
  </si>
  <si>
    <t>hai kakak dave kait ubah paket telkomsel halo ayo infoin nomor hp nama lengkap tanggal lahir nominal tagih jenis paket aktif via pesan sulis bantu privasi jaga tks sulis</t>
  </si>
  <si>
    <t>@oneau7umnleaf hai, kak dave. terkait perubahan paket telkomsel halo, yuk infoin nomor hp, nama lengkap, tempat tanggal lahir, nominal tagihan terakhir, dan jenis paket yang akan diaktifkan via dm agar sulis bantu dan privasi terjaga. tks 😊-sulis</t>
  </si>
  <si>
    <t>hai kak dave terkait perubahan paket telkomsel halo yuk infoin nomor hp nama lengkap tempat tanggal lahir nominal tagihan terakhir dan jenis paket yang akan diaktifkan via dm agar sulis bantu dan privasi terjaga tks sulis</t>
  </si>
  <si>
    <t>['hai', 'kak', 'dave', 'terkait', 'perubahan', 'paket', 'telkomsel', 'halo', 'yuk', 'infoin', 'nomor', 'hp', 'nama', 'lengkap', 'tempat', 'tanggal', 'lahir', 'nominal', 'tagihan', 'terakhir', 'dan', 'jenis', 'paket', 'yang', 'akan', 'diaktifkan', 'via', 'dm', 'agar', 'sulis', 'bantu', 'dan', 'privasi', 'terjaga', 'tks', 'sulis']</t>
  </si>
  <si>
    <t>['hai', 'kakak', 'dave', 'terkait', 'perubahan', 'paket', 'telkomsel', 'halo', 'ayo', 'infoin', 'nomor', 'hp', 'nama', 'lengkap', 'tempat', 'tanggal', 'lahir', 'nominal', 'tagihan', 'terakhir', 'dan', 'jenis', 'paket', 'yang', 'akan', 'diaktifkan', 'via', 'pesan', 'agar', 'sulis', 'bantu', 'dan', 'privasi', 'terjaga', 'tks', 'sulis']</t>
  </si>
  <si>
    <t>['hai', 'kakak', 'dave', 'terkait', 'perubahan', 'paket', 'telkomsel', 'halo', 'ayo', 'infoin', 'nomor', 'hp', 'nama', 'lengkap', 'tanggal', 'lahir', 'nominal', 'tagihan', 'jenis', 'paket', 'diaktifkan', 'via', 'pesan', 'sulis', 'bantu', 'privasi', 'terjaga', 'tks', 'sulis']</t>
  </si>
  <si>
    <t>['hai', 'kakak', 'dave', 'kait', 'ubah', 'paket', 'telkomsel', 'halo', 'ayo', 'infoin', 'nomor', 'hp', 'nama', 'lengkap', 'tanggal', 'lahir', 'nominal', 'tagih', 'jenis', 'paket', 'aktif', 'via', 'pesan', 'sulis', 'bantu', 'privasi', 'jaga', 'tks', 'sulis']</t>
  </si>
  <si>
    <t>hai kakak terima kasih langgan setia telkomsel ya telkomsel upaya baik langgan setia produk telkomsel ya lupa pakai masker rumah sehat kakak el</t>
  </si>
  <si>
    <t>@smujsin hai, kak. terima kasih telah menjadi pelanggan setia telkomsel ya. telkomsel akan terus berupaya menjadi yang terbaik untuk pelanggan. tetap setia menggunakan produk telkomsel ya. jangan lupa pakai masker saat di luar rumah, sehat selalu kak 😊-el</t>
  </si>
  <si>
    <t>hai kak terima kasih telah menjadi pelanggan setia telkomsel ya telkomsel akan terus berupaya menjadi yang terbaik untuk pelanggan tetap setia menggunakan produk telkomsel ya jangan lupa pakai masker saat di luar rumah sehat selalu kak el</t>
  </si>
  <si>
    <t>['hai', 'kak', 'terima', 'kasih', 'telah', 'menjadi', 'pelanggan', 'setia', 'telkomsel', 'ya', 'telkomsel', 'akan', 'terus', 'berupaya', 'menjadi', 'yang', 'terbaik', 'untuk', 'pelanggan', 'tetap', 'setia', 'menggunakan', 'produk', 'telkomsel', 'ya', 'jangan', 'lupa', 'pakai', 'masker', 'saat', 'di', 'luar', 'rumah', 'sehat', 'selalu', 'kak', 'el']</t>
  </si>
  <si>
    <t>['hai', 'kakak', 'terima', 'kasih', 'telah', 'menjadi', 'pelanggan', 'setia', 'telkomsel', 'ya', 'telkomsel', 'akan', 'terus', 'berupaya', 'menjadi', 'yang', 'terbaik', 'untuk', 'pelanggan', 'tetap', 'setia', 'menggunakan', 'produk', 'telkomsel', 'ya', 'jangan', 'lupa', 'pakai', 'masker', 'saat', 'di', 'luar', 'rumah', 'sehat', 'selalu', 'kakak', 'el']</t>
  </si>
  <si>
    <t>['hai', 'kakak', 'terima', 'kasih', 'pelanggan', 'setia', 'telkomsel', 'ya', 'telkomsel', 'berupaya', 'terbaik', 'pelanggan', 'setia', 'produk', 'telkomsel', 'ya', 'lupa', 'pakai', 'masker', 'rumah', 'sehat', 'kakak', 'el']</t>
  </si>
  <si>
    <t>['hai', 'kakak', 'terima', 'kasih', 'langgan', 'setia', 'telkomsel', 'ya', 'telkomsel', 'upaya', 'baik', 'langgan', 'setia', 'produk', 'telkomsel', 'ya', 'lupa', 'pakai', 'masker', 'rumah', 'sehat', 'kakak', 'el']</t>
  </si>
  <si>
    <t>amin yra</t>
  </si>
  <si>
    <t>@smujsin @telkomsel aamiin yra</t>
  </si>
  <si>
    <t>aamiin yra</t>
  </si>
  <si>
    <t>['aamiin', 'yra']</t>
  </si>
  <si>
    <t>['amin', 'yra']</t>
  </si>
  <si>
    <t>@fandyusman hai kak. maaf ya jadi gak nyaman. terkait kendalanya, agar bisa gyan bantu cek lebih lanjut, mohon dm nomor hp, detail lokasi dan waktu kejadiannya ya. jika ada nomor lain di lokasi yg sama dengan kendala yg sama, bisa disertakan jg. tks -gyan</t>
  </si>
  <si>
    <t>jaring telkomsel wamena abal ubah</t>
  </si>
  <si>
    <t>jaringan telkomsel di wamena hari kayak gini , 4g abal" ndak ada perubahan sama sekali https://t.co/lnglnhggrt"</t>
  </si>
  <si>
    <t>jaringan telkomsel di wamena hari kayak gini  abal ndak ada perubahan sama sekali</t>
  </si>
  <si>
    <t>['jaringan', 'telkomsel', 'di', 'wamena', 'hari', 'kayak', 'gini', 'abal', 'ndak', 'ada', 'perubahan', 'sama', 'sekali']</t>
  </si>
  <si>
    <t>['jaringan', 'telkomsel', 'di', 'wamena', 'hari', 'seperti', 'begini', 'abal', 'tidak', 'ada', 'perubahan', 'sama', 'sekali']</t>
  </si>
  <si>
    <t>['jaringan', 'telkomsel', 'wamena', 'abal', 'perubahan']</t>
  </si>
  <si>
    <t>['jaring', 'telkomsel', 'wamena', 'abal', 'ubah']</t>
  </si>
  <si>
    <t>@6755ee3039ab4f2 baik, kak. mohon berkenan menunggu interaksi selanjutnya via dm ya. makasih :) -inara</t>
  </si>
  <si>
    <t>hai kakak dine maaf kendala sinyal lemahgak stabil ayo info no hp lokasi kel kec kabkota tanggal jadi amp no telkomsel kendala via pesan bantu amp privasi data jaga tks fio</t>
  </si>
  <si>
    <t>@odolrebus hai, kak dine. maaf untuk kendala sinyal lemah/gak stabil, yuk infokan no. hp, lokasi (kel., kec., kab./kota), tgl kejadian &amp;amp  no. telkomsel lain berkendala sama via dm, agar kami bantu &amp;amp  privasi data terjaga. tks 😊 -fio</t>
  </si>
  <si>
    <t>hai kak dine maaf untuk kendala sinyal lemahgak stabil yuk infokan no hp lokasi kel kec kabkota tgl kejadian amp no telkomsel lain berkendala sama via dm agar kami bantu amp privasi data terjaga tks fio</t>
  </si>
  <si>
    <t>['hai', 'kak', 'dine', 'maaf', 'untuk', 'kendala', 'sinyal', 'lemahgak', 'stabil', 'yuk', 'infokan', 'no', 'hp', 'lokasi', 'kel', 'kec', 'kabkota', 'tgl', 'kejadian', 'amp', 'no', 'telkomsel', 'lain', 'berkendala', 'sama', 'via', 'dm', 'agar', 'kami', 'bantu', 'amp', 'privasi', 'data', 'terjaga', 'tks', 'fio']</t>
  </si>
  <si>
    <t>['hai', 'kakak', 'dine', 'maaf', 'untuk', 'kendala', 'sinyal', 'lemahgak', 'stabil', 'ayo', 'infokan', 'no', 'hp', 'lokasi', 'kel', 'kec', 'kabkota', 'tanggal', 'kejadian', 'amp', 'no', 'telkomsel', 'lain', 'berkendala', 'sama', 'via', 'pesan', 'agar', 'kami', 'bantu', 'amp', 'privasi', 'data', 'terjaga', 'tks', 'fio']</t>
  </si>
  <si>
    <t>['hai', 'kakak', 'dine', 'maaf', 'kendala', 'sinyal', 'lemahgak', 'stabil', 'ayo', 'infokan', 'no', 'hp', 'lokasi', 'kel', 'kec', 'kabkota', 'tanggal', 'kejadian', 'amp', 'no', 'telkomsel', 'berkendala', 'via', 'pesan', 'bantu', 'amp', 'privasi', 'data', 'terjaga', 'tks', 'fio']</t>
  </si>
  <si>
    <t>['hai', 'kakak', 'dine', 'maaf', 'kendala', 'sinyal', 'lemahgak', 'stabil', 'ayo', 'info', 'no', 'hp', 'lokasi', 'kel', 'kec', 'kabkota', 'tanggal', 'jadi', 'amp', 'no', 'telkomsel', 'kendala', 'via', 'pesan', 'bantu', 'amp', 'privasi', 'data', 'jaga', 'tks', 'fio']</t>
  </si>
  <si>
    <t>jam malam paket internet habis moga esok rezeki beli</t>
  </si>
  <si>
    <t>jam 11 malam nanti paket internet saya habis dari @telkomsel . semoga esok ada rejeki untuk beli.</t>
  </si>
  <si>
    <t>jam malam nanti paket internet saya habis dari semoga esok ada rejeki untuk beli</t>
  </si>
  <si>
    <t>['jam', 'malam', 'nanti', 'paket', 'internet', 'saya', 'habis', 'dari', 'semoga', 'esok', 'ada', 'rejeki', 'untuk', 'beli']</t>
  </si>
  <si>
    <t>['jam', 'malam', 'nanti', 'paket', 'internet', 'saya', 'habis', 'dari', 'semoga', 'esok', 'ada', 'rezeki', 'untuk', 'beli']</t>
  </si>
  <si>
    <t>['jam', 'malam', 'paket', 'internet', 'habis', 'semoga', 'esok', 'rezeki', 'beli']</t>
  </si>
  <si>
    <t>['jam', 'malam', 'paket', 'internet', 'habis', 'moga', 'esok', 'rezeki', 'beli']</t>
  </si>
  <si>
    <t>kakmaaf ya kait internet ayo info data kirim pesan ya kakak tks gea</t>
  </si>
  <si>
    <t>@jokemesther baik. kak.maaf ya. berkaitan dengan masalah internet. yuk infokan data yang sudah di minta sebelumnya, kirim lewat dm ya kak. tks :)-gea</t>
  </si>
  <si>
    <t>baik kakmaaf ya berkaitan dengan masalah internet yuk infokan data yang sudah di minta sebelumnya kirim lewat dm ya kak tks gea</t>
  </si>
  <si>
    <t>['baik', 'kakmaaf', 'ya', 'berkaitan', 'dengan', 'masalah', 'internet', 'yuk', 'infokan', 'data', 'yang', 'sudah', 'di', 'minta', 'sebelumnya', 'kirim', 'lewat', 'dm', 'ya', 'kak', 'tks', 'gea']</t>
  </si>
  <si>
    <t>['baik', 'kakmaaf', 'ya', 'berkaitan', 'dengan', 'masalah', 'internet', 'ayo', 'infokan', 'data', 'yang', 'sudah', 'di', 'minta', 'sebelumnya', 'kirim', 'lewat', 'pesan', 'ya', 'kakak', 'tks', 'gea']</t>
  </si>
  <si>
    <t>['kakmaaf', 'ya', 'berkaitan', 'internet', 'ayo', 'infokan', 'data', 'kirim', 'pesan', 'ya', 'kakak', 'tks', 'gea']</t>
  </si>
  <si>
    <t>['kakmaaf', 'ya', 'kait', 'internet', 'ayo', 'info', 'data', 'kirim', 'pesan', 'ya', 'kakak', 'tks', 'gea']</t>
  </si>
  <si>
    <t>suggest orang pakai telkomsel malu sinyal hehe</t>
  </si>
  <si>
    <t>sekarang udah ga pernah suggest orang² buat pake telkomsel karena malu sendiri sama sinyal @telkomsel akhir² ini hehe.</t>
  </si>
  <si>
    <t>sekarang udah ga pernah suggest orang buat pake telkomsel karena malu sendiri sama sinyal akhir ini hehe</t>
  </si>
  <si>
    <t>['sekarang', 'udah', 'ga', 'pernah', 'suggest', 'orang', 'buat', 'pake', 'telkomsel', 'karena', 'malu', 'sendiri', 'sama', 'sinyal', 'akhir', 'ini', 'hehe']</t>
  </si>
  <si>
    <t>['sekarang', 'sudah', 'tidak', 'pernah', 'suggest', 'orang', 'buat', 'pakai', 'telkomsel', 'karena', 'malu', 'sendiri', 'sama', 'sinyal', 'akhir', 'ini', 'hehe']</t>
  </si>
  <si>
    <t>['suggest', 'orang', 'pakai', 'telkomsel', 'malu', 'sinyal', 'hehe']</t>
  </si>
  <si>
    <t>well done kartu halo unregister paket register paket difallback paket</t>
  </si>
  <si>
    <t>. well done @telkomsel , kartu halo bisa unregister paket, tapi ga bisa register paket baru, dan ga bisa difallback ke paket sebelumnya.</t>
  </si>
  <si>
    <t>well done kartu halo bisa unregister paket tapi ga bisa register paket baru dan ga bisa difallback ke paket sebelumnya</t>
  </si>
  <si>
    <t>['well', 'done', 'kartu', 'halo', 'bisa', 'unregister', 'paket', 'tapi', 'ga', 'bisa', 'register', 'paket', 'baru', 'dan', 'ga', 'bisa', 'difallback', 'ke', 'paket', 'sebelumnya']</t>
  </si>
  <si>
    <t>['well', 'done', 'kartu', 'halo', 'bisa', 'unregister', 'paket', 'tapi', 'tidak', 'bisa', 'register', 'paket', 'baru', 'dan', 'tidak', 'bisa', 'difallback', 'ke', 'paket', 'sebelumnya']</t>
  </si>
  <si>
    <t>['well', 'done', 'kartu', 'halo', 'unregister', 'paket', 'register', 'paket', 'difallback', 'paket']</t>
  </si>
  <si>
    <t>kakak gea saran memposting data pribadi mention hindar penyalahgunaan data orang tanggung ayo interaksi lanjut pesan gea cek privasi jaga terimakasih gea</t>
  </si>
  <si>
    <t>@jokemesther baik, kak. gea sarankan untuk tidak memposting data pribadi di mention, guna menghindari penyalahgunaan data oleh orang yang tidak bertanggung jawab. yuk interaksinya kita lanjutkan di dm agar bisa gea cek lebih lanjut dan privasi terjaga. makasih 🙂 -gea</t>
  </si>
  <si>
    <t>baik kak gea sarankan untuk tidak memposting data pribadi di mention guna menghindari penyalahgunaan data oleh orang yang tidak bertanggung jawab yuk interaksinya kita lanjutkan di dm agar bisa gea cek lebih lanjut dan privasi terjaga makasih gea</t>
  </si>
  <si>
    <t>['baik', 'kak', 'gea', 'sarankan', 'untuk', 'tidak', 'memposting', 'data', 'pribadi', 'di', 'mention', 'guna', 'menghindari', 'penyalahgunaan', 'data', 'oleh', 'orang', 'yang', 'tidak', 'bertanggung', 'jawab', 'yuk', 'interaksinya', 'kita', 'lanjutkan', 'di', 'dm', 'agar', 'bisa', 'gea', 'cek', 'lebih', 'lanjut', 'dan', 'privasi', 'terjaga', 'makasih', 'gea']</t>
  </si>
  <si>
    <t>['baik', 'kakak', 'gea', 'sarankan', 'untuk', 'tidak', 'memposting', 'data', 'pribadi', 'di', 'mention', 'guna', 'menghindari', 'penyalahgunaan', 'data', 'oleh', 'orang', 'yang', 'tidak', 'bertanggung', 'jawab', 'ayo', 'interaksinya', 'kita', 'lanjutkan', 'di', 'pesan', 'agar', 'bisa', 'gea', 'cek', 'lebih', 'lanjut', 'dan', 'privasi', 'terjaga', 'terimakasih', 'gea']</t>
  </si>
  <si>
    <t>['kakak', 'gea', 'sarankan', 'memposting', 'data', 'pribadi', 'mention', 'menghindari', 'penyalahgunaan', 'data', 'orang', 'bertanggung', 'ayo', 'interaksinya', 'lanjutkan', 'pesan', 'gea', 'cek', 'privasi', 'terjaga', 'terimakasih', 'gea']</t>
  </si>
  <si>
    <t>['kakak', 'gea', 'saran', 'memposting', 'data', 'pribadi', 'mention', 'hindar', 'penyalahgunaan', 'data', 'orang', 'tanggung', 'ayo', 'interaksi', 'lanjut', 'pesan', 'gea', 'cek', 'privasi', 'jaga', 'terimakasih', 'gea']</t>
  </si>
  <si>
    <t>@rickieyahyaa hai kak. maaf ya jadi gak nyaman. terkait kendalanya, agar bisa gyan bantu cek lebih lanjut, mohon dm nomor hp, detail lokasi dan waktu kejadiannya ya. jika ada nomor lain di lokasi yg sama dengan kendala yg sama, bisa disertakan jg. tks -gyan</t>
  </si>
  <si>
    <t>buruk jaring internetnya kah bar sinyal garis buka youtube instagram loadingnya</t>
  </si>
  <si>
    <t>@telkomsel lagi buruk jaringan internetnya kah? bar sinyal pun hanya 2 garis. buka youtube dan instagram banyak loadingnya</t>
  </si>
  <si>
    <t>lagi buruk jaringan internetnya kah bar sinyal pun hanya garis buka youtube dan instagram banyak loadingnya</t>
  </si>
  <si>
    <t>['lagi', 'buruk', 'jaringan', 'internetnya', 'kah', 'bar', 'sinyal', 'pun', 'hanya', 'garis', 'buka', 'youtube', 'dan', 'instagram', 'banyak', 'loadingnya']</t>
  </si>
  <si>
    <t>['buruk', 'jaringan', 'internetnya', 'kah', 'bar', 'sinyal', 'garis', 'buka', 'youtube', 'instagram', 'loadingnya']</t>
  </si>
  <si>
    <t>['buruk', 'jaring', 'internetnya', 'kah', 'bar', 'sinyal', 'garis', 'buka', 'youtube', 'instagram', 'loadingnya']</t>
  </si>
  <si>
    <t>malam pakjokowi gagal iya telkomsel bodoh</t>
  </si>
  <si>
    <t>mlm pak.jokowi  kenapa ko bisa gagal yaa telkomsel goblok ini</t>
  </si>
  <si>
    <t>mlm pakjokowi kenapa ko bisa gagal yaa telkomsel goblok ini</t>
  </si>
  <si>
    <t>['mlm', 'pakjokowi', 'kenapa', 'ko', 'bisa', 'gagal', 'yaa', 'telkomsel', 'goblok', 'ini']</t>
  </si>
  <si>
    <t>['malam', 'pakjokowi', 'kenapa', 'kok', 'bisa', 'gagal', 'iya', 'telkomsel', 'bodoh', 'ini']</t>
  </si>
  <si>
    <t>['malam', 'pakjokowi', 'gagal', 'iya', 'telkomsel', 'bodoh']</t>
  </si>
  <si>
    <t>hai kakak raini kait kendala beli paket internet aplikasi mytelkomsel clear cache pasti app nya update ayo info nomor hp jadi lokasi kel kec kota via pesan ya privasi jaga tks sulis</t>
  </si>
  <si>
    <t>@rainism___ hai, kak raini. terkait kendala pembelian paket internet di aplikasi mytelkomsel, udah clear cache dan pastikan app nya sudah update? kalau tetap sama, yuk infokan nomor hp, waktu kejadian, dan lokasi (kel, kec, dan kota) via dm ya agar privasi terjaga. tks 😊-sulis</t>
  </si>
  <si>
    <t>hai kak raini terkait kendala pembelian paket internet di aplikasi mytelkomsel udah clear cache dan pastikan app nya sudah update kalau tetap sama yuk infokan nomor hp waktu kejadian dan lokasi kel kec dan kota via dm ya agar privasi terjaga tks sulis</t>
  </si>
  <si>
    <t>['hai', 'kak', 'raini', 'terkait', 'kendala', 'pembelian', 'paket', 'internet', 'di', 'aplikasi', 'mytelkomsel', 'udah', 'clear', 'cache', 'dan', 'pastikan', 'app', 'nya', 'sudah', 'update', 'kalau', 'tetap', 'sama', 'yuk', 'infokan', 'nomor', 'hp', 'waktu', 'kejadian', 'dan', 'lokasi', 'kel', 'kec', 'dan', 'kota', 'via', 'dm', 'ya', 'agar', 'privasi', 'terjaga', 'tks', 'sulis']</t>
  </si>
  <si>
    <t>['hai', 'kakak', 'raini', 'terkait', 'kendala', 'pembelian', 'paket', 'internet', 'di', 'aplikasi', 'mytelkomsel', 'sudah', 'clear', 'cache', 'dan', 'pastikan', 'app', 'nya', 'sudah', 'update', 'kalau', 'tetap', 'sama', 'ayo', 'infokan', 'nomor', 'hp', 'waktu', 'kejadian', 'dan', 'lokasi', 'kel', 'kec', 'dan', 'kota', 'via', 'pesan', 'ya', 'agar', 'privasi', 'terjaga', 'tks', 'sulis']</t>
  </si>
  <si>
    <t>['hai', 'kakak', 'raini', 'terkait', 'kendala', 'pembelian', 'paket', 'internet', 'aplikasi', 'mytelkomsel', 'clear', 'cache', 'pastikan', 'app', 'nya', 'update', 'ayo', 'infokan', 'nomor', 'hp', 'kejadian', 'lokasi', 'kel', 'kec', 'kota', 'via', 'pesan', 'ya', 'privasi', 'terjaga', 'tks', 'sulis']</t>
  </si>
  <si>
    <t>['hai', 'kakak', 'raini', 'kait', 'kendala', 'beli', 'paket', 'internet', 'aplikasi', 'mytelkomsel', 'clear', 'cache', 'pasti', 'app', 'nya', 'update', 'ayo', 'info', 'nomor', 'hp', 'jadi', 'lokasi', 'kel', 'kec', 'kota', 'via', 'pesan', 'ya', 'privasi', 'jaga', 'tks', 'sulis']</t>
  </si>
  <si>
    <t>cuk hai kakak swasono maaf kait akses internet stabil ayo pesan mencamtumkan nomor hp tanggal jadi lokasi lengkap nomor telepon telkomsel kendala tks masfa</t>
  </si>
  <si>
    <t>@tri_cuk hai, kak swasono . maaf terkait akses  internet gk stabil, yuk dm dengan mencamtumkan nomor hp, tanggal kejadian, lokasi lengkap, nomor telepon telkomsel lain yang terkendala sama. tks :)-masfa</t>
  </si>
  <si>
    <t>cuk hai kak swasono maaf terkait akses internet gk stabil yuk dm dengan mencamtumkan nomor hp tanggal kejadian lokasi lengkap nomor telepon telkomsel lain yang terkendala sama tks masfa</t>
  </si>
  <si>
    <t>['cuk', 'hai', 'kak', 'swasono', 'maaf', 'terkait', 'akses', 'internet', 'gk', 'stabil', 'yuk', 'dm', 'dengan', 'mencamtumkan', 'nomor', 'hp', 'tanggal', 'kejadian', 'lokasi', 'lengkap', 'nomor', 'telepon', 'telkomsel', 'lain', 'yang', 'terkendala', 'sama', 'tks', 'masfa']</t>
  </si>
  <si>
    <t>['cuk', 'hai', 'kakak', 'swasono', 'maaf', 'terkait', 'akses', 'internet', 'tidak', 'stabil', 'ayo', 'pesan', 'dengan', 'mencamtumkan', 'nomor', 'hp', 'tanggal', 'kejadian', 'lokasi', 'lengkap', 'nomor', 'telepon', 'telkomsel', 'lain', 'yang', 'terkendala', 'sama', 'tks', 'masfa']</t>
  </si>
  <si>
    <t>['cuk', 'hai', 'kakak', 'swasono', 'maaf', 'terkait', 'akses', 'internet', 'stabil', 'ayo', 'pesan', 'mencamtumkan', 'nomor', 'hp', 'tanggal', 'kejadian', 'lokasi', 'lengkap', 'nomor', 'telepon', 'telkomsel', 'terkendala', 'tks', 'masfa']</t>
  </si>
  <si>
    <t>['cuk', 'hai', 'kakak', 'swasono', 'maaf', 'kait', 'akses', 'internet', 'stabil', 'ayo', 'pesan', 'mencamtumkan', 'nomor', 'hp', 'tanggal', 'jadi', 'lokasi', 'lengkap', 'nomor', 'telepon', 'telkomsel', 'kendala', 'tks', 'masfa']</t>
  </si>
  <si>
    <t>hai kakak agra maaf ya kait pulsa potong cek guna kakak sesuai ayo info nomor hp tanggal jadi detail pulsa potong pesan ya kakak biar bantu privasi jaga tks el</t>
  </si>
  <si>
    <t>@agraareez hai, kak agra. maaf ya. terkait pulsa terpotong, udah cek penggunaan terakhir di *888# kak? jika udah dan masih tidak sesuai, yuk infokan nomor hp, tanggal kejadian dan detail pulsa yang terpotong ke dm ya kak biar dibantu dan privasi terjaga. tks 😊-el</t>
  </si>
  <si>
    <t>hai kak agra maaf ya terkait pulsa terpotong udah cek penggunaan terakhir di kak jika udah dan masih tidak sesuai yuk infokan nomor hp tanggal kejadian dan detail pulsa yang terpotong ke dm ya kak biar dibantu dan privasi terjaga tks el</t>
  </si>
  <si>
    <t>['hai', 'kak', 'agra', 'maaf', 'ya', 'terkait', 'pulsa', 'terpotong', 'udah', 'cek', 'penggunaan', 'terakhir', 'di', 'kak', 'jika', 'udah', 'dan', 'masih', 'tidak', 'sesuai', 'yuk', 'infokan', 'nomor', 'hp', 'tanggal', 'kejadian', 'dan', 'detail', 'pulsa', 'yang', 'terpotong', 'ke', 'dm', 'ya', 'kak', 'biar', 'dibantu', 'dan', 'privasi', 'terjaga', 'tks', 'el']</t>
  </si>
  <si>
    <t>['hai', 'kakak', 'agra', 'maaf', 'ya', 'terkait', 'pulsa', 'terpotong', 'sudah', 'cek', 'penggunaan', 'terakhir', 'di', 'kakak', 'jika', 'sudah', 'dan', 'masih', 'tidak', 'sesuai', 'ayo', 'infokan', 'nomor', 'hp', 'tanggal', 'kejadian', 'dan', 'detail', 'pulsa', 'yang', 'terpotong', 'ke', 'pesan', 'ya', 'kakak', 'biar', 'dibantu', 'dan', 'privasi', 'terjaga', 'tks', 'el']</t>
  </si>
  <si>
    <t>['hai', 'kakak', 'agra', 'maaf', 'ya', 'terkait', 'pulsa', 'terpotong', 'cek', 'penggunaan', 'kakak', 'sesuai', 'ayo', 'infokan', 'nomor', 'hp', 'tanggal', 'kejadian', 'detail', 'pulsa', 'terpotong', 'pesan', 'ya', 'kakak', 'biar', 'dibantu', 'privasi', 'terjaga', 'tks', 'el']</t>
  </si>
  <si>
    <t>['hai', 'kakak', 'agra', 'maaf', 'ya', 'kait', 'pulsa', 'potong', 'cek', 'guna', 'kakak', 'sesuai', 'ayo', 'info', 'nomor', 'hp', 'tanggal', 'jadi', 'detail', 'pulsa', 'potong', 'pesan', 'ya', 'kakak', 'biar', 'bantu', 'privasi', 'jaga', 'tks', 'el']</t>
  </si>
  <si>
    <t>halo kakak bantu hubung layan telkomsel sila pesan terimakasih masfa</t>
  </si>
  <si>
    <t>@nkivebil halo kak bila, ada yang bisa saya bantu , jika ada masalah berhubungan dengan layanan telkomsel silahkan dm kami, terimakasih :)-masfa</t>
  </si>
  <si>
    <t>halo kak bila ada yang bisa saya bantu jika ada masalah berhubungan dengan layanan telkomsel silahkan dm kami terimakasih masfa</t>
  </si>
  <si>
    <t>['halo', 'kak', 'bila', 'ada', 'yang', 'bisa', 'saya', 'bantu', 'jika', 'ada', 'masalah', 'berhubungan', 'dengan', 'layanan', 'telkomsel', 'silahkan', 'dm', 'kami', 'terimakasih', 'masfa']</t>
  </si>
  <si>
    <t>['halo', 'kakak', 'bila', 'ada', 'yang', 'bisa', 'saya', 'bantu', 'jika', 'ada', 'masalah', 'berhubungan', 'dengan', 'layanan', 'telkomsel', 'silakan', 'pesan', 'kami', 'terimakasih', 'masfa']</t>
  </si>
  <si>
    <t>['halo', 'kakak', 'bantu', 'berhubungan', 'layanan', 'telkomsel', 'silakan', 'pesan', 'terimakasih', 'masfa']</t>
  </si>
  <si>
    <t>['halo', 'kakak', 'bantu', 'hubung', 'layan', 'telkomsel', 'sila', 'pesan', 'terimakasih', 'masfa']</t>
  </si>
  <si>
    <t>helowwweknp no telkomsel sayabga internet</t>
  </si>
  <si>
    <t>@telkomsel helowwwe..knp no telkomsel sayabga bisa internet ?????</t>
  </si>
  <si>
    <t>helowwweknp no telkomsel sayabga bisa internet</t>
  </si>
  <si>
    <t>['helowwweknp', 'no', 'telkomsel', 'sayabga', 'bisa', 'internet']</t>
  </si>
  <si>
    <t>['helowwweknp', 'no', 'telkomsel', 'sayabga', 'internet']</t>
  </si>
  <si>
    <t>bohong min nih kaya mokapos</t>
  </si>
  <si>
    <t>@telkomsel bohong min , nih ngga bisa sama kaya mokapos waktu itu https://t.co/a0tpobjwli</t>
  </si>
  <si>
    <t>bohong min nih ngga bisa sama kaya mokapos waktu itu</t>
  </si>
  <si>
    <t>['bohong', 'min', 'nih', 'ngga', 'bisa', 'sama', 'kaya', 'mokapos', 'waktu', 'itu']</t>
  </si>
  <si>
    <t>['bohong', 'min', 'nih', 'tidak', 'bisa', 'sama', 'kaya', 'mokapos', 'waktu', 'itu']</t>
  </si>
  <si>
    <t>['bohong', 'min', 'nih', 'kaya', 'mokapos']</t>
  </si>
  <si>
    <t>hai kakak jokem maaf kait akses internet stabil ayo pesan mencamtumkan nomor hp tanggal jadi lokasi lengkap nomor telepon telkomsel kendala tks masfa</t>
  </si>
  <si>
    <t>@jokemesther hai, kak jokem . maaf terkait akses  internet gk stabil, yuk dm dengan mencamtumkan nomor hp, tanggal kejadian, lokasi lengkap, nomor telepon telkomsel lain yang terkendala sama. tks :)-masfa</t>
  </si>
  <si>
    <t>hai kak jokem maaf terkait akses internet gk stabil yuk dm dengan mencamtumkan nomor hp tanggal kejadian lokasi lengkap nomor telepon telkomsel lain yang terkendala sama tks masfa</t>
  </si>
  <si>
    <t>['hai', 'kak', 'jokem', 'maaf', 'terkait', 'akses', 'internet', 'gk', 'stabil', 'yuk', 'dm', 'dengan', 'mencamtumkan', 'nomor', 'hp', 'tanggal', 'kejadian', 'lokasi', 'lengkap', 'nomor', 'telepon', 'telkomsel', 'lain', 'yang', 'terkendala', 'sama', 'tks', 'masfa']</t>
  </si>
  <si>
    <t>['hai', 'kakak', 'jokem', 'maaf', 'terkait', 'akses', 'internet', 'tidak', 'stabil', 'ayo', 'pesan', 'dengan', 'mencamtumkan', 'nomor', 'hp', 'tanggal', 'kejadian', 'lokasi', 'lengkap', 'nomor', 'telepon', 'telkomsel', 'lain', 'yang', 'terkendala', 'sama', 'tks', 'masfa']</t>
  </si>
  <si>
    <t>['hai', 'kakak', 'jokem', 'maaf', 'terkait', 'akses', 'internet', 'stabil', 'ayo', 'pesan', 'mencamtumkan', 'nomor', 'hp', 'tanggal', 'kejadian', 'lokasi', 'lengkap', 'nomor', 'telepon', 'telkomsel', 'terkendala', 'tks', 'masfa']</t>
  </si>
  <si>
    <t>['hai', 'kakak', 'jokem', 'maaf', 'kait', 'akses', 'internet', 'stabil', 'ayo', 'pesan', 'mencamtumkan', 'nomor', 'hp', 'tanggal', 'jadi', 'lokasi', 'lengkap', 'nomor', 'telepon', 'telkomsel', 'kendala', 'tks', 'masfa']</t>
  </si>
  <si>
    <t>hai kakak maaf ya kait kendala aktivasi paket internet ayo infoin nomor hp jadi lokasi kel kec kota jenis paket aktif vai pesan sulis bantu cek privasi jaga tks sulis</t>
  </si>
  <si>
    <t>@6755ee3039ab4f2 hai, kak. maaf ya. terkait kendala aktivasi paket internet, yuk infoin nomor hp, waktu kejadian, lokasi (kel, kec, dan kota), dan jenis paket yg diaktifkan vai dm agar sulis bantu cek dan privasi terjaga.  tks 😊-sulis</t>
  </si>
  <si>
    <t>hai kak maaf ya terkait kendala aktivasi paket internet yuk infoin nomor hp waktu kejadian lokasi kel kec dan kota dan jenis paket yg diaktifkan vai dm agar sulis bantu cek dan privasi terjaga tks sulis</t>
  </si>
  <si>
    <t>['hai', 'kak', 'maaf', 'ya', 'terkait', 'kendala', 'aktivasi', 'paket', 'internet', 'yuk', 'infoin', 'nomor', 'hp', 'waktu', 'kejadian', 'lokasi', 'kel', 'kec', 'dan', 'kota', 'dan', 'jenis', 'paket', 'yg', 'diaktifkan', 'vai', 'dm', 'agar', 'sulis', 'bantu', 'cek', 'dan', 'privasi', 'terjaga', 'tks', 'sulis']</t>
  </si>
  <si>
    <t>['hai', 'kakak', 'maaf', 'ya', 'terkait', 'kendala', 'aktivasi', 'paket', 'internet', 'ayo', 'infoin', 'nomor', 'hp', 'waktu', 'kejadian', 'lokasi', 'kel', 'kec', 'dan', 'kota', 'dan', 'jenis', 'paket', 'yg', 'diaktifkan', 'vai', 'pesan', 'agar', 'sulis', 'bantu', 'cek', 'dan', 'privasi', 'terjaga', 'tks', 'sulis']</t>
  </si>
  <si>
    <t>['hai', 'kakak', 'maaf', 'ya', 'terkait', 'kendala', 'aktivasi', 'paket', 'internet', 'ayo', 'infoin', 'nomor', 'hp', 'kejadian', 'lokasi', 'kel', 'kec', 'kota', 'jenis', 'paket', 'diaktifkan', 'vai', 'pesan', 'sulis', 'bantu', 'cek', 'privasi', 'terjaga', 'tks', 'sulis']</t>
  </si>
  <si>
    <t>['hai', 'kakak', 'maaf', 'ya', 'kait', 'kendala', 'aktivasi', 'paket', 'internet', 'ayo', 'infoin', 'nomor', 'hp', 'jadi', 'lokasi', 'kel', 'kec', 'kota', 'jenis', 'paket', 'aktif', 'vai', 'pesan', 'sulis', 'bantu', 'cek', 'privasi', 'jaga', 'tks', 'sulis']</t>
  </si>
  <si>
    <t>hallo cerita kuota pulsa potong</t>
  </si>
  <si>
    <t>eh hallo ini gimana ceritanya w punya kuota tapi pulsa tetep kepotong @telkomsel https://t.co/6vji1ozsnu</t>
  </si>
  <si>
    <t>eh hallo ini gimana ceritanya  punya kuota tapi pulsa tetep kepotong</t>
  </si>
  <si>
    <t>['eh', 'hallo', 'ini', 'gimana', 'ceritanya', 'punya', 'kuota', 'tapi', 'pulsa', 'tetep', 'kepotong']</t>
  </si>
  <si>
    <t>['malah', 'hallo', 'ini', 'bagaimana', 'ceritanya', 'punya', 'kuota', 'tapi', 'pulsa', 'tetap', 'kepotong']</t>
  </si>
  <si>
    <t>['hallo', 'ceritanya', 'kuota', 'pulsa', 'kepotong']</t>
  </si>
  <si>
    <t>['hallo', 'cerita', 'kuota', 'pulsa', 'potong']</t>
  </si>
  <si>
    <t>kalo tl rawat no telkomsel hilang rusak pliss kasi tau ya nya buka google si maksud bawa ktp pakai aja no hubung tulis</t>
  </si>
  <si>
    <t>kalo lewat tl dan pernah ngurus no telkomsel yg hilang atau rusak pliss kasi tau aku ya gimana² nya.  tadi udh buka google juga si tp maksudnya selain bawa ktp bisa pake apa aja?  trs bisa ga no yg dihubungi 1 bulan terakhir ga perlu ditulis 😭😭😭</t>
  </si>
  <si>
    <t>kalo lewat tl dan pernah ngurus no telkomsel yg hilang atau rusak pliss kasi tau aku ya gimana nya tadi udh buka google juga si tp maksudnya selain bawa ktp bisa pake apa aja trs bisa ga no yg dihubungi bulan terakhir ga perlu ditulis</t>
  </si>
  <si>
    <t>['kalo', 'lewat', 'tl', 'dan', 'pernah', 'ngurus', 'no', 'telkomsel', 'yg', 'hilang', 'atau', 'rusak', 'pliss', 'kasi', 'tau', 'aku', 'ya', 'gimana', 'nya', 'tadi', 'udh', 'buka', 'google', 'juga', 'si', 'tp', 'maksudnya', 'selain', 'bawa', 'ktp', 'bisa', 'pake', 'apa', 'aja', 'trs', 'bisa', 'ga', 'no', 'yg', 'dihubungi', 'bulan', 'terakhir', 'ga', 'perlu', 'ditulis']</t>
  </si>
  <si>
    <t>['kalo', 'lewat', 'tl', 'dan', 'pernah', 'merawat', 'no', 'telkomsel', 'yg', 'hilang', 'atau', 'rusak', 'pliss', 'kasi', 'tau', 'aku', 'ya', 'bagaimana', 'nya', 'tadi', 'sudah', 'buka', 'google', 'juga', 'si', 'tapi', 'maksudnya', 'selain', 'bawa', 'ktp', 'bisa', 'pakai', 'apa', 'aja', 'terus', 'bisa', 'tidak', 'no', 'yg', 'dihubungi', 'bulan', 'terakhir', 'tidak', 'perlu', 'ditulis']</t>
  </si>
  <si>
    <t>['kalo', 'tl', 'merawat', 'no', 'telkomsel', 'hilang', 'rusak', 'pliss', 'kasi', 'tau', 'ya', 'nya', 'buka', 'google', 'si', 'maksudnya', 'bawa', 'ktp', 'pakai', 'aja', 'no', 'dihubungi', 'ditulis']</t>
  </si>
  <si>
    <t>['kalo', 'tl', 'rawat', 'no', 'telkomsel', 'hilang', 'rusak', 'pliss', 'kasi', 'tau', 'ya', 'nya', 'buka', 'google', 'si', 'maksud', 'bawa', 'ktp', 'pakai', 'aja', 'no', 'hubung', 'tulis']</t>
  </si>
  <si>
    <t>hai kakak maaf kait kendala sinyal lemah stabil kakak ayo info no hp jadi lokasi min lurah amp no telkomsel kendala via pesan bantu cek privasi aman tks el</t>
  </si>
  <si>
    <t>@pemudakaleum hai, kak. maaf terkait kendala sinyal lemah atau tidak stabil kak. yuk infokan no. hp, waktu kejadian, lokasi (min hingga kelurahan) &amp;amp  no. telkomsel lain berkendala sama via dm agar kami bantu cek dan privasi aman. tks 😊-el</t>
  </si>
  <si>
    <t>hai kak maaf terkait kendala sinyal lemah atau tidak stabil kak yuk infokan no hp waktu kejadian lokasi min hingga kelurahan amp no telkomsel lain berkendala sama via dm agar kami bantu cek dan privasi aman tks el</t>
  </si>
  <si>
    <t>['hai', 'kak', 'maaf', 'terkait', 'kendala', 'sinyal', 'lemah', 'atau', 'tidak', 'stabil', 'kak', 'yuk', 'infokan', 'no', 'hp', 'waktu', 'kejadian', 'lokasi', 'min', 'hingga', 'kelurahan', 'amp', 'no', 'telkomsel', 'lain', 'berkendala', 'sama', 'via', 'dm', 'agar', 'kami', 'bantu', 'cek', 'dan', 'privasi', 'aman', 'tks', 'el']</t>
  </si>
  <si>
    <t>['hai', 'kakak', 'maaf', 'terkait', 'kendala', 'sinyal', 'lemah', 'atau', 'tidak', 'stabil', 'kakak', 'ayo', 'infokan', 'no', 'hp', 'waktu', 'kejadian', 'lokasi', 'min', 'hingga', 'kelurahan', 'amp', 'no', 'telkomsel', 'lain', 'berkendala', 'sama', 'via', 'pesan', 'agar', 'kami', 'bantu', 'cek', 'dan', 'privasi', 'aman', 'tks', 'el']</t>
  </si>
  <si>
    <t>['hai', 'kakak', 'maaf', 'terkait', 'kendala', 'sinyal', 'lemah', 'stabil', 'kakak', 'ayo', 'infokan', 'no', 'hp', 'kejadian', 'lokasi', 'min', 'kelurahan', 'amp', 'no', 'telkomsel', 'berkendala', 'via', 'pesan', 'bantu', 'cek', 'privasi', 'aman', 'tks', 'el']</t>
  </si>
  <si>
    <t>['hai', 'kakak', 'maaf', 'kait', 'kendala', 'sinyal', 'lemah', 'stabil', 'kakak', 'ayo', 'info', 'no', 'hp', 'jadi', 'lokasi', 'min', 'lurah', 'amp', 'no', 'telkomsel', 'kendala', 'via', 'pesan', 'bantu', 'cek', 'privasi', 'aman', 'tks', 'el']</t>
  </si>
  <si>
    <t>hai kakak denny maaf kendala sinyal lemah ayo info no hp lokasi kel kec amp no telkomsel kendala via pesan bantu amp privasi data jaga tks fio</t>
  </si>
  <si>
    <t>@bulkywood hai, kak denny. maaf untuk kendala sinyal lemah, yuk infokan no. hp, lokasi (kel., kec.) &amp;amp  no. telkomsel lain berkendala sama via dm, agar kami bantu &amp;amp  privasi data terjaga. tks 😊 -fio</t>
  </si>
  <si>
    <t>hai kak denny maaf untuk kendala sinyal lemah yuk infokan no hp lokasi kel kec amp no telkomsel lain berkendala sama via dm agar kami bantu amp privasi data terjaga tks fio</t>
  </si>
  <si>
    <t>['hai', 'kak', 'denny', 'maaf', 'untuk', 'kendala', 'sinyal', 'lemah', 'yuk', 'infokan', 'no', 'hp', 'lokasi', 'kel', 'kec', 'amp', 'no', 'telkomsel', 'lain', 'berkendala', 'sama', 'via', 'dm', 'agar', 'kami', 'bantu', 'amp', 'privasi', 'data', 'terjaga', 'tks', 'fio']</t>
  </si>
  <si>
    <t>['hai', 'kakak', 'denny', 'maaf', 'untuk', 'kendala', 'sinyal', 'lemah', 'ayo', 'infokan', 'no', 'hp', 'lokasi', 'kel', 'kec', 'amp', 'no', 'telkomsel', 'lain', 'berkendala', 'sama', 'via', 'pesan', 'agar', 'kami', 'bantu', 'amp', 'privasi', 'data', 'terjaga', 'tks', 'fio']</t>
  </si>
  <si>
    <t>['hai', 'kakak', 'denny', 'maaf', 'kendala', 'sinyal', 'lemah', 'ayo', 'infokan', 'no', 'hp', 'lokasi', 'kel', 'kec', 'amp', 'no', 'telkomsel', 'berkendala', 'via', 'pesan', 'bantu', 'amp', 'privasi', 'data', 'terjaga', 'tks', 'fio']</t>
  </si>
  <si>
    <t>['hai', 'kakak', 'denny', 'maaf', 'kendala', 'sinyal', 'lemah', 'ayo', 'info', 'no', 'hp', 'lokasi', 'kel', 'kec', 'amp', 'no', 'telkomsel', 'kendala', 'via', 'pesan', 'bantu', 'amp', 'privasi', 'data', 'jaga', 'tks', 'fio']</t>
  </si>
  <si>
    <t>hai kakak lalajo maaf kait sinyal internet stabil ayo pesan mencamtumkan nomor hp tanggal jadi lokasi lengkap tks masfa</t>
  </si>
  <si>
    <t>@lalajopersib hai, kak lalajo  . maaf terkait sinyal internet gk stabil, yuk dm dengan mencamtumkan nomor hp, tanggal kejadian, lokasi lengkap. tks :)-masfa</t>
  </si>
  <si>
    <t>hai kak lalajo maaf terkait sinyal internet gk stabil yuk dm dengan mencamtumkan nomor hp tanggal kejadian lokasi lengkap tks masfa</t>
  </si>
  <si>
    <t>['hai', 'kak', 'lalajo', 'maaf', 'terkait', 'sinyal', 'internet', 'gk', 'stabil', 'yuk', 'dm', 'dengan', 'mencamtumkan', 'nomor', 'hp', 'tanggal', 'kejadian', 'lokasi', 'lengkap', 'tks', 'masfa']</t>
  </si>
  <si>
    <t>['hai', 'kakak', 'lalajo', 'maaf', 'terkait', 'sinyal', 'internet', 'tidak', 'stabil', 'ayo', 'pesan', 'dengan', 'mencamtumkan', 'nomor', 'hp', 'tanggal', 'kejadian', 'lokasi', 'lengkap', 'tks', 'masfa']</t>
  </si>
  <si>
    <t>['hai', 'kakak', 'lalajo', 'maaf', 'terkait', 'sinyal', 'internet', 'stabil', 'ayo', 'pesan', 'mencamtumkan', 'nomor', 'hp', 'tanggal', 'kejadian', 'lokasi', 'lengkap', 'tks', 'masfa']</t>
  </si>
  <si>
    <t>['hai', 'kakak', 'lalajo', 'maaf', 'kait', 'sinyal', 'internet', 'stabil', 'ayo', 'pesan', 'mencamtumkan', 'nomor', 'hp', 'tanggal', 'jadi', 'lokasi', 'lengkap', 'tks', 'masfa']</t>
  </si>
  <si>
    <t>ey hoream kieu sinyal maneh</t>
  </si>
  <si>
    <t>ey hoream kieu sinyal maneh @telkomsel</t>
  </si>
  <si>
    <t>['ey', 'hoream', 'kieu', 'sinyal', 'maneh']</t>
  </si>
  <si>
    <t>wesi hai kakak jati maaf kendala sinyal lemah ayo info no hp lokasi kel kec kabkota amp no telkomsel kendala via pesan bantu amp privasi data jaga tks fio</t>
  </si>
  <si>
    <t>@jati_wesi hai, kak jati. maaf untuk kendala sinyal lemah, yuk infokan no. hp, lokasi (kel., kec., kab./kota) &amp;amp  no. telkomsel lain berkendala sama via dm, agar kami bantu &amp;amp  privasi data terjaga. tks 😊 -fio</t>
  </si>
  <si>
    <t>wesi hai kak jati maaf untuk kendala sinyal lemah yuk infokan no hp lokasi kel kec kabkota amp no telkomsel lain berkendala sama via dm agar kami bantu amp privasi data terjaga tks fio</t>
  </si>
  <si>
    <t>['wesi', 'hai', 'kak', 'jati', 'maaf', 'untuk', 'kendala', 'sinyal', 'lemah', 'yuk', 'infokan', 'no', 'hp', 'lokasi', 'kel', 'kec', 'kabkota', 'amp', 'no', 'telkomsel', 'lain', 'berkendala', 'sama', 'via', 'dm', 'agar', 'kami', 'bantu', 'amp', 'privasi', 'data', 'terjaga', 'tks', 'fio']</t>
  </si>
  <si>
    <t>['wesi', 'hai', 'kakak', 'jati', 'maaf', 'untuk', 'kendala', 'sinyal', 'lemah', 'ayo', 'infokan', 'no', 'hp', 'lokasi', 'kel', 'kec', 'kabkota', 'amp', 'no', 'telkomsel', 'lain', 'berkendala', 'sama', 'via', 'pesan', 'agar', 'kami', 'bantu', 'amp', 'privasi', 'data', 'terjaga', 'tks', 'fio']</t>
  </si>
  <si>
    <t>['wesi', 'hai', 'kakak', 'jati', 'maaf', 'kendala', 'sinyal', 'lemah', 'ayo', 'infokan', 'no', 'hp', 'lokasi', 'kel', 'kec', 'kabkota', 'amp', 'no', 'telkomsel', 'berkendala', 'via', 'pesan', 'bantu', 'amp', 'privasi', 'data', 'terjaga', 'tks', 'fio']</t>
  </si>
  <si>
    <t>['wesi', 'hai', 'kakak', 'jati', 'maaf', 'kendala', 'sinyal', 'lemah', 'ayo', 'info', 'no', 'hp', 'lokasi', 'kel', 'kec', 'kabkota', 'amp', 'no', 'telkomsel', 'kendala', 'via', 'pesan', 'bantu', 'amp', 'privasi', 'data', 'jaga', 'tks', 'fio']</t>
  </si>
  <si>
    <t>rudet sinyal goreng kieu</t>
  </si>
  <si>
    <t>rudet sinyal @telkomsel keur goreng kieu... 😷</t>
  </si>
  <si>
    <t>rudet sinyal keur goreng kieu</t>
  </si>
  <si>
    <t>['rudet', 'sinyal', 'keur', 'goreng', 'kieu']</t>
  </si>
  <si>
    <t>['rudet', 'sinyal', 'goreng', 'kieu']</t>
  </si>
  <si>
    <t>aktifin nomer telkomsel angus mohon</t>
  </si>
  <si>
    <t>cara aktifin nomer telkomsel yang dah angus gimana pls??</t>
  </si>
  <si>
    <t>cara aktifin nomer telkomsel yang dah angus gimana pls</t>
  </si>
  <si>
    <t>['cara', 'aktifin', 'nomer', 'telkomsel', 'yang', 'dah', 'angus', 'gimana', 'pls']</t>
  </si>
  <si>
    <t>['cara', 'aktifin', 'nomer', 'telkomsel', 'yang', 'sudah', 'angus', 'bagaimana', 'mohon']</t>
  </si>
  <si>
    <t>['aktifin', 'nomer', 'telkomsel', 'angus', 'mohon']</t>
  </si>
  <si>
    <t>hai kakak rahmat maaf ya kendala kuota terima sesuai ayo informasi nomor hp amp tanggal beli lokasi detail paket via pesan bantu cek privasi jaga tks el</t>
  </si>
  <si>
    <t>@mam33t hai, kak rahmat. maaf ya, untuk kendala kuota yang diterima tidak sesuai, yuk informasikan nomor hp, waktu &amp;amp  tgl pembelian, lokasi, detail paket via dm agar kami bantu cek dan privasi terjaga. tks 😊-el</t>
  </si>
  <si>
    <t>hai kak rahmat maaf ya untuk kendala kuota yang diterima tidak sesuai yuk informasikan nomor hp waktu amp tgl pembelian lokasi detail paket via dm agar kami bantu cek dan privasi terjaga tks el</t>
  </si>
  <si>
    <t>['hai', 'kak', 'rahmat', 'maaf', 'ya', 'untuk', 'kendala', 'kuota', 'yang', 'diterima', 'tidak', 'sesuai', 'yuk', 'informasikan', 'nomor', 'hp', 'waktu', 'amp', 'tgl', 'pembelian', 'lokasi', 'detail', 'paket', 'via', 'dm', 'agar', 'kami', 'bantu', 'cek', 'dan', 'privasi', 'terjaga', 'tks', 'el']</t>
  </si>
  <si>
    <t>['hai', 'kakak', 'rahmat', 'maaf', 'ya', 'untuk', 'kendala', 'kuota', 'yang', 'diterima', 'tidak', 'sesuai', 'ayo', 'informasikan', 'nomor', 'hp', 'waktu', 'amp', 'tanggal', 'pembelian', 'lokasi', 'detail', 'paket', 'via', 'pesan', 'agar', 'kami', 'bantu', 'cek', 'dan', 'privasi', 'terjaga', 'tks', 'el']</t>
  </si>
  <si>
    <t>['hai', 'kakak', 'rahmat', 'maaf', 'ya', 'kendala', 'kuota', 'diterima', 'sesuai', 'ayo', 'informasikan', 'nomor', 'hp', 'amp', 'tanggal', 'pembelian', 'lokasi', 'detail', 'paket', 'via', 'pesan', 'bantu', 'cek', 'privasi', 'terjaga', 'tks', 'el']</t>
  </si>
  <si>
    <t>['hai', 'kakak', 'rahmat', 'maaf', 'ya', 'kendala', 'kuota', 'terima', 'sesuai', 'ayo', 'informasi', 'nomor', 'hp', 'amp', 'tanggal', 'beli', 'lokasi', 'detail', 'paket', 'via', 'pesan', 'bantu', 'cek', 'privasi', 'jaga', 'tks', 'el']</t>
  </si>
  <si>
    <t>hai kakak safina kait kuota nonton internet sakti sulis infoin akses youtube disney hotstar viu netflix lionsgate play amazone prime video vidio ya kakak info lengkap internet sakti akses link tks sulis</t>
  </si>
  <si>
    <t>@babysafina_ hai, kak safina. terkait kuota nonton internet sakti, sulis infoin dapat mengakses youtube, disney+ hotstar, viu, netflix, lionsgate play, amazone prime video, dan vidio ya kak. info lengkap internet sakti dapat mengakses link: https://t.co/rh8ke6eeft . tks 😊-sulis</t>
  </si>
  <si>
    <t>hai kak safina terkait kuota nonton internet sakti sulis infoin dapat mengakses youtube disney hotstar viu netflix lionsgate play amazone prime video dan vidio ya kak info lengkap internet sakti dapat mengakses link tks sulis</t>
  </si>
  <si>
    <t>['hai', 'kak', 'safina', 'terkait', 'kuota', 'nonton', 'internet', 'sakti', 'sulis', 'infoin', 'dapat', 'mengakses', 'youtube', 'disney', 'hotstar', 'viu', 'netflix', 'lionsgate', 'play', 'amazone', 'prime', 'video', 'dan', 'vidio', 'ya', 'kak', 'info', 'lengkap', 'internet', 'sakti', 'dapat', 'mengakses', 'link', 'tks', 'sulis']</t>
  </si>
  <si>
    <t>['hai', 'kakak', 'safina', 'terkait', 'kuota', 'nonton', 'internet', 'sakti', 'sulis', 'infoin', 'dapat', 'mengakses', 'youtube', 'disney', 'hotstar', 'viu', 'netflix', 'lionsgate', 'play', 'amazone', 'prime', 'video', 'dan', 'vidio', 'ya', 'kakak', 'info', 'lengkap', 'internet', 'sakti', 'dapat', 'mengakses', 'link', 'tks', 'sulis']</t>
  </si>
  <si>
    <t>['hai', 'kakak', 'safina', 'terkait', 'kuota', 'nonton', 'internet', 'sakti', 'sulis', 'infoin', 'mengakses', 'youtube', 'disney', 'hotstar', 'viu', 'netflix', 'lionsgate', 'play', 'amazone', 'prime', 'video', 'vidio', 'ya', 'kakak', 'info', 'lengkap', 'internet', 'sakti', 'mengakses', 'link', 'tks', 'sulis']</t>
  </si>
  <si>
    <t>['hai', 'kakak', 'safina', 'kait', 'kuota', 'nonton', 'internet', 'sakti', 'sulis', 'infoin', 'akses', 'youtube', 'disney', 'hotstar', 'viu', 'netflix', 'lionsgate', 'play', 'amazone', 'prime', 'video', 'vidio', 'ya', 'kakak', 'info', 'lengkap', 'internet', 'sakti', 'akses', 'link', 'tks', 'sulis']</t>
  </si>
  <si>
    <t>hai kakak rima maaf paket promo fio saran cek kala sms promosi telkomsel mytelkomselnya ya nanti kejut promonya ya stay tuned terimakasih fio</t>
  </si>
  <si>
    <t>@rimaajuniar hai, kak rima. maaf, mengenai belum mendapat paket promo. fio sarankan untuk cek secara berkala sms promosi dari telkomsel dan mytelkomselnya ya. nantikan kejutan promonya ya, stay tuned. makasih 😊 -fio</t>
  </si>
  <si>
    <t>hai kak rima maaf mengenai belum mendapat paket promo fio sarankan untuk cek secara berkala sms promosi dari telkomsel dan mytelkomselnya ya nantikan kejutan promonya ya stay tuned makasih fio</t>
  </si>
  <si>
    <t>['hai', 'kak', 'rima', 'maaf', 'mengenai', 'belum', 'mendapat', 'paket', 'promo', 'fio', 'sarankan', 'untuk', 'cek', 'secara', 'berkala', 'sms', 'promosi', 'dari', 'telkomsel', 'dan', 'mytelkomselnya', 'ya', 'nantikan', 'kejutan', 'promonya', 'ya', 'stay', 'tuned', 'makasih', 'fio']</t>
  </si>
  <si>
    <t>['hai', 'kakak', 'rima', 'maaf', 'mengenai', 'belum', 'mendapat', 'paket', 'promo', 'fio', 'sarankan', 'untuk', 'cek', 'secara', 'berkala', 'sms', 'promosi', 'dari', 'telkomsel', 'dan', 'mytelkomselnya', 'ya', 'nantikan', 'kejutan', 'promonya', 'ya', 'stay', 'tuned', 'terimakasih', 'fio']</t>
  </si>
  <si>
    <t>['hai', 'kakak', 'rima', 'maaf', 'paket', 'promo', 'fio', 'sarankan', 'cek', 'berkala', 'sms', 'promosi', 'telkomsel', 'mytelkomselnya', 'ya', 'nantikan', 'kejutan', 'promonya', 'ya', 'stay', 'tuned', 'terimakasih', 'fio']</t>
  </si>
  <si>
    <t>['hai', 'kakak', 'rima', 'maaf', 'paket', 'promo', 'fio', 'saran', 'cek', 'kala', 'sms', 'promosi', 'telkomsel', 'mytelkomselnya', 'ya', 'nanti', 'kejut', 'promonya', 'ya', 'stay', 'tuned', 'terimakasih', 'fio']</t>
  </si>
  <si>
    <t>sinyal kemarin bar ganggu</t>
  </si>
  <si>
    <t>@telkomsel sinyal 4g dari kemarin cuma 1-2 bar. ada gangguankah?</t>
  </si>
  <si>
    <t>sinyal  dari kemarin cuma bar ada gangguankah</t>
  </si>
  <si>
    <t>['sinyal', 'dari', 'kemarin', 'cuma', 'bar', 'ada', 'gangguankah']</t>
  </si>
  <si>
    <t>['sinyal', 'kemarin', 'bar', 'gangguankah']</t>
  </si>
  <si>
    <t>['sinyal', 'kemarin', 'bar', 'ganggu']</t>
  </si>
  <si>
    <t>cek zona info gb beli tahu gb</t>
  </si>
  <si>
    <t>pas cek zona infonya dapet 41 gb pas udah beli taunya cuma 30 gb. @telkomsel 👎</t>
  </si>
  <si>
    <t>pas cek zona infonya dapet gb pas udah beli taunya cuma gb</t>
  </si>
  <si>
    <t>['pas', 'cek', 'zona', 'infonya', 'dapet', 'gb', 'pas', 'udah', 'beli', 'taunya', 'cuma', 'gb']</t>
  </si>
  <si>
    <t>['saat', 'cek', 'zona', 'infonya', 'dapat', 'gb', 'saat', 'sudah', 'beli', 'tahunya', 'cuma', 'gb']</t>
  </si>
  <si>
    <t>['cek', 'zona', 'infonya', 'gb', 'beli', 'tahunya', 'gb']</t>
  </si>
  <si>
    <t>['cek', 'zona', 'info', 'gb', 'beli', 'tahu', 'gb']</t>
  </si>
  <si>
    <t>telkomsel kaya babi ya</t>
  </si>
  <si>
    <t>telkomsel lagi kaya babi ya</t>
  </si>
  <si>
    <t>['telkomsel', 'lagi', 'kaya', 'babi', 'ya']</t>
  </si>
  <si>
    <t>['telkomsel', 'kaya', 'babi', 'ya']</t>
  </si>
  <si>
    <t>hai kakak rico maaf kendala login aplikasi mytelkomsel sila coba clear cache pasti appnya update restart hp kendala info no hp tanggal jadi lokasi kel kec kabkota merk amp tipe hp via pesan privasi aman tks fio</t>
  </si>
  <si>
    <t>@ricowg_ hai, kak rico. maaf, untuk kendala login aplikasi mytelkomsel. silakan coba clear cache, pastikan appnya sudah update dan restart hp. jika masih berkendala, infokan no. hp, tgl kejadian, lokasi (kel., kec., kab./kota), merk &amp;amp  tipe hp via dm, agar privasi aman. tks 😊 -fio</t>
  </si>
  <si>
    <t>hai kak rico maaf untuk kendala login aplikasi mytelkomsel silakan coba clear cache pastikan appnya sudah update dan restart hp jika masih berkendala infokan no hp tgl kejadian lokasi kel kec kabkota merk amp tipe hp via dm agar privasi aman tks fio</t>
  </si>
  <si>
    <t>['hai', 'kak', 'rico', 'maaf', 'untuk', 'kendala', 'login', 'aplikasi', 'mytelkomsel', 'silakan', 'coba', 'clear', 'cache', 'pastikan', 'appnya', 'sudah', 'update', 'dan', 'restart', 'hp', 'jika', 'masih', 'berkendala', 'infokan', 'no', 'hp', 'tgl', 'kejadian', 'lokasi', 'kel', 'kec', 'kabkota', 'merk', 'amp', 'tipe', 'hp', 'via', 'dm', 'agar', 'privasi', 'aman', 'tks', 'fio']</t>
  </si>
  <si>
    <t>['hai', 'kakak', 'rico', 'maaf', 'untuk', 'kendala', 'login', 'aplikasi', 'mytelkomsel', 'silakan', 'coba', 'clear', 'cache', 'pastikan', 'appnya', 'sudah', 'update', 'dan', 'restart', 'hp', 'jika', 'masih', 'berkendala', 'infokan', 'no', 'hp', 'tanggal', 'kejadian', 'lokasi', 'kel', 'kec', 'kabkota', 'merk', 'amp', 'tipe', 'hp', 'via', 'pesan', 'agar', 'privasi', 'aman', 'tks', 'fio']</t>
  </si>
  <si>
    <t>['hai', 'kakak', 'rico', 'maaf', 'kendala', 'login', 'aplikasi', 'mytelkomsel', 'silakan', 'coba', 'clear', 'cache', 'pastikan', 'appnya', 'update', 'restart', 'hp', 'berkendala', 'infokan', 'no', 'hp', 'tanggal', 'kejadian', 'lokasi', 'kel', 'kec', 'kabkota', 'merk', 'amp', 'tipe', 'hp', 'via', 'pesan', 'privasi', 'aman', 'tks', 'fio']</t>
  </si>
  <si>
    <t>['hai', 'kakak', 'rico', 'maaf', 'kendala', 'login', 'aplikasi', 'mytelkomsel', 'sila', 'coba', 'clear', 'cache', 'pasti', 'appnya', 'update', 'restart', 'hp', 'kendala', 'info', 'no', 'hp', 'tanggal', 'jadi', 'lokasi', 'kel', 'kec', 'kabkota', 'merk', 'amp', 'tipe', 'hp', 'via', 'pesan', 'privasi', 'aman', 'tks', 'fio']</t>
  </si>
  <si>
    <t>iya seh dok jam mbe notif masio notif isine shope gojek telkomsel</t>
  </si>
  <si>
    <t>@sbyfess lek aku iyo seh, paling delok jam mbe notif, masio notif isine shope gojek telkomsel</t>
  </si>
  <si>
    <t>lek aku iyo seh paling delok jam mbe notif masio notif isine shope gojek telkomsel</t>
  </si>
  <si>
    <t>['lek', 'aku', 'iyo', 'seh', 'paling', 'delok', 'jam', 'mbe', 'notif', 'masio', 'notif', 'isine', 'shope', 'gojek', 'telkomsel']</t>
  </si>
  <si>
    <t>['yang', 'aku', 'iya', 'seh', 'paling', 'delok', 'jam', 'mbe', 'notif', 'masio', 'notif', 'isine', 'shope', 'gojek', 'telkomsel']</t>
  </si>
  <si>
    <t>['iya', 'seh', 'delok', 'jam', 'mbe', 'notif', 'masio', 'notif', 'isine', 'shope', 'gojek', 'telkomsel']</t>
  </si>
  <si>
    <t>['iya', 'seh', 'dok', 'jam', 'mbe', 'notif', 'masio', 'notif', 'isine', 'shope', 'gojek', 'telkomsel']</t>
  </si>
  <si>
    <t>@ranisuri_ baik, kak. mohon berkenan menunggu interaksi selanjutnya via dm ya. makasih :) -inara</t>
  </si>
  <si>
    <t>uda paling bener emang pake telkomsel! https://t.co/si70dpghaq</t>
  </si>
  <si>
    <t>uda paling bener emang pake telkomsel</t>
  </si>
  <si>
    <t>['uda', 'paling', 'bener', 'emang', 'pake', 'telkomsel']</t>
  </si>
  <si>
    <t>['sudah', 'paling', 'benar', 'memang', 'pakai', 'telkomsel']</t>
  </si>
  <si>
    <t>mohon maaf ketidaknyamanannya ya kakak el cek kendala kakak proses nang tim kait ya upaya cepat selesai ya kakak tks el</t>
  </si>
  <si>
    <t>@kesirung mohon maaf atas ketidaknyamanannya ya kak. el cek saat ini kendala kakak masih dalam proses penangan oleh tim terkait ya. diupayakan segera cepat terselesaikan ya kak. tks 😊-el</t>
  </si>
  <si>
    <t>mohon maaf atas ketidaknyamanannya ya kak el cek saat ini kendala kakak masih dalam proses penangan oleh tim terkait ya diupayakan segera cepat terselesaikan ya kak tks el</t>
  </si>
  <si>
    <t>['mohon', 'maaf', 'atas', 'ketidaknyamanannya', 'ya', 'kak', 'el', 'cek', 'saat', 'ini', 'kendala', 'kakak', 'masih', 'dalam', 'proses', 'penangan', 'oleh', 'tim', 'terkait', 'ya', 'diupayakan', 'segera', 'cepat', 'terselesaikan', 'ya', 'kak', 'tks', 'el']</t>
  </si>
  <si>
    <t>['mohon', 'maaf', 'atas', 'ketidaknyamanannya', 'ya', 'kakak', 'el', 'cek', 'saat', 'ini', 'kendala', 'kakak', 'masih', 'dalam', 'proses', 'penangan', 'oleh', 'tim', 'terkait', 'ya', 'diupayakan', 'segera', 'cepat', 'terselesaikan', 'ya', 'kakak', 'tks', 'el']</t>
  </si>
  <si>
    <t>['mohon', 'maaf', 'ketidaknyamanannya', 'ya', 'kakak', 'el', 'cek', 'kendala', 'kakak', 'proses', 'penangan', 'tim', 'terkait', 'ya', 'diupayakan', 'cepat', 'terselesaikan', 'ya', 'kakak', 'tks', 'el']</t>
  </si>
  <si>
    <t>['mohon', 'maaf', 'ketidaknyamanannya', 'ya', 'kakak', 'el', 'cek', 'kendala', 'kakak', 'proses', 'nang', 'tim', 'kait', 'ya', 'upaya', 'cepat', 'selesai', 'ya', 'kakak', 'tks', 'el']</t>
  </si>
  <si>
    <t>jujur tau foto pokok dino aja caption nya wkwkwk telkomsel jelek banget nih sinyal kalo ujan</t>
  </si>
  <si>
    <t>tbh gue nggak tau ini foto apa, pokoknya ini dino aja dari caption nya wkwkwk.  telkomsel jelek banget nih kagak ada sinyal kalo ujan gini :)"</t>
  </si>
  <si>
    <t>tbh gue nggak tau ini foto apa pokoknya ini dino aja dari caption nya wkwkwk telkomsel jelek banget nih kagak ada sinyal kalo ujan gini</t>
  </si>
  <si>
    <t>['tbh', 'gue', 'nggak', 'tau', 'ini', 'foto', 'apa', 'pokoknya', 'ini', 'dino', 'aja', 'dari', 'caption', 'nya', 'wkwkwk', 'telkomsel', 'jelek', 'banget', 'nih', 'kagak', 'ada', 'sinyal', 'kalo', 'ujan', 'gini']</t>
  </si>
  <si>
    <t>['sejujurnya', 'aku', 'tidak', 'tau', 'ini', 'foto', 'apa', 'pokoknya', 'ini', 'dino', 'aja', 'dari', 'caption', 'nya', 'wkwkwk', 'telkomsel', 'jelek', 'banget', 'nih', 'tidak', 'ada', 'sinyal', 'kalo', 'ujan', 'begini']</t>
  </si>
  <si>
    <t>['sejujurnya', 'tau', 'foto', 'pokoknya', 'dino', 'aja', 'caption', 'nya', 'wkwkwk', 'telkomsel', 'jelek', 'banget', 'nih', 'sinyal', 'kalo', 'ujan']</t>
  </si>
  <si>
    <t>['jujur', 'tau', 'foto', 'pokok', 'dino', 'aja', 'caption', 'nya', 'wkwkwk', 'telkomsel', 'jelek', 'banget', 'nih', 'sinyal', 'kalo', 'ujan']</t>
  </si>
  <si>
    <t>disney aja klo pakai telkomsel kadang beli paket bonus disney bulan</t>
  </si>
  <si>
    <t>@chelseafanindo disney+ aja. soalnya klo gua pake telkomsel kadang beli paketan yg sekalian sama bonus disney+ sebulan wkwk</t>
  </si>
  <si>
    <t>disney aja soalnya klo gua pake telkomsel kadang beli paketan yg sekalian sama bonus disney sebulan wkwk</t>
  </si>
  <si>
    <t>['disney', 'aja', 'soalnya', 'klo', 'gua', 'pake', 'telkomsel', 'kadang', 'beli', 'paketan', 'yg', 'sekalian', 'sama', 'bonus', 'disney', 'sebulan', 'wkwk']</t>
  </si>
  <si>
    <t>['disney', 'aja', 'soalnya', 'klo', 'aku', 'pakai', 'telkomsel', 'kadang', 'beli', 'paketan', 'yg', 'sekalian', 'sama', 'bonus', 'disney', 'sebulan', 'wkwk']</t>
  </si>
  <si>
    <t>['disney', 'aja', 'klo', 'pakai', 'telkomsel', 'kadang', 'beli', 'paketan', 'bonus', 'disney', 'sebulan']</t>
  </si>
  <si>
    <t>['disney', 'aja', 'klo', 'pakai', 'telkomsel', 'kadang', 'beli', 'paket', 'bonus', 'disney', 'bulan']</t>
  </si>
  <si>
    <t>kirakira selesai</t>
  </si>
  <si>
    <t>@telkomsel kira-kira kapan selesainya?</t>
  </si>
  <si>
    <t>kirakira kapan selesainya</t>
  </si>
  <si>
    <t>['kirakira', 'kapan', 'selesainya']</t>
  </si>
  <si>
    <t>['kirakira', 'selesainya']</t>
  </si>
  <si>
    <t>['kirakira', 'selesai']</t>
  </si>
  <si>
    <t>hai kakak maaf ya fio bantu fio bantu kakak cerita detail kait layan produk telkomsel dikeluhkanditanyakan kakak pesan tangan makasiih fio</t>
  </si>
  <si>
    <t>@lagutaikali hai, kak. maaf ya, ada yg bisa fio bantu? fio selalu siap bantuin kakak, boleh ceritakan secara detail terkait layanan atau produk telkomsel yg dikeluhkan/ditanyakan atau kakak bisa dm kami agar ditangani lebih lanjut. makasiih 😊 - fio</t>
  </si>
  <si>
    <t>hai kak maaf ya ada yg bisa fio bantu fio selalu siap bantuin kakak boleh ceritakan secara detail terkait layanan atau produk telkomsel yg dikeluhkanditanyakan atau kakak bisa dm kami agar ditangani lebih lanjut makasiih fio</t>
  </si>
  <si>
    <t>['hai', 'kak', 'maaf', 'ya', 'ada', 'yg', 'bisa', 'fio', 'bantu', 'fio', 'selalu', 'siap', 'bantuin', 'kakak', 'boleh', 'ceritakan', 'secara', 'detail', 'terkait', 'layanan', 'atau', 'produk', 'telkomsel', 'yg', 'dikeluhkanditanyakan', 'atau', 'kakak', 'bisa', 'dm', 'kami', 'agar', 'ditangani', 'lebih', 'lanjut', 'makasiih', 'fio']</t>
  </si>
  <si>
    <t>['hai', 'kakak', 'maaf', 'ya', 'ada', 'yg', 'bisa', 'fio', 'bantu', 'fio', 'selalu', 'siap', 'membantu', 'kakak', 'boleh', 'ceritakan', 'secara', 'detail', 'terkait', 'layanan', 'atau', 'produk', 'telkomsel', 'yg', 'dikeluhkanditanyakan', 'atau', 'kakak', 'bisa', 'pesan', 'kami', 'agar', 'ditangani', 'lebih', 'lanjut', 'makasiih', 'fio']</t>
  </si>
  <si>
    <t>['hai', 'kakak', 'maaf', 'ya', 'fio', 'bantu', 'fio', 'membantu', 'kakak', 'ceritakan', 'detail', 'terkait', 'layanan', 'produk', 'telkomsel', 'dikeluhkanditanyakan', 'kakak', 'pesan', 'ditangani', 'makasiih', 'fio']</t>
  </si>
  <si>
    <t>['hai', 'kakak', 'maaf', 'ya', 'fio', 'bantu', 'fio', 'bantu', 'kakak', 'cerita', 'detail', 'kait', 'layan', 'produk', 'telkomsel', 'dikeluhkanditanyakan', 'kakak', 'pesan', 'tangan', 'makasiih', 'fio']</t>
  </si>
  <si>
    <t>kelas telkomsel aja rumah sinyal kadang no service herannnnnnn kesal banget</t>
  </si>
  <si>
    <t>sekelas telkomsel aja dirumah gue sinyalnya 3g, malah kadang no service. herannnnnnn kesel bgt</t>
  </si>
  <si>
    <t>sekelas telkomsel aja dirumah gue sinyalnya  malah kadang no service herannnnnnn kesel bgt</t>
  </si>
  <si>
    <t>['sekelas', 'telkomsel', 'aja', 'dirumah', 'gue', 'sinyalnya', 'malah', 'kadang', 'no', 'service', 'herannnnnnn', 'kesel', 'bgt']</t>
  </si>
  <si>
    <t>['sekelas', 'telkomsel', 'aja', 'dirumah', 'aku', 'sinyalnya', 'malah', 'kadang', 'no', 'service', 'herannnnnnn', 'kesal', 'banget']</t>
  </si>
  <si>
    <t>['sekelas', 'telkomsel', 'aja', 'dirumah', 'sinyalnya', 'kadang', 'no', 'service', 'herannnnnnn', 'kesal', 'banget']</t>
  </si>
  <si>
    <t>['kelas', 'telkomsel', 'aja', 'rumah', 'sinyal', 'kadang', 'no', 'service', 'herannnnnnn', 'kesal', 'banget']</t>
  </si>
  <si>
    <t>@shxxgrls telkomsel</t>
  </si>
  <si>
    <t>pasuk kesal telkomsel</t>
  </si>
  <si>
    <t>memasuki waktu kesel sama telkomsel</t>
  </si>
  <si>
    <t>['memasuki', 'waktu', 'kesel', 'sama', 'telkomsel']</t>
  </si>
  <si>
    <t>['memasuki', 'waktu', 'kesal', 'sama', 'telkomsel']</t>
  </si>
  <si>
    <t>['memasuki', 'kesal', 'telkomsel']</t>
  </si>
  <si>
    <t>['pasuk', 'kesal', 'telkomsel']</t>
  </si>
  <si>
    <t>hai kakak maaf ya kendala reedem poin proses nang tim kait ya kakak upaya cepat selesai tks rian</t>
  </si>
  <si>
    <t>@kesirung hai, kak. maaf ya. mengenai kendala tidak bisa reedem poin, saat ini masih dalam proses penangan tim terkait ya kak. diupayakan segera cepat terselesaikan. tks 😊 -rian</t>
  </si>
  <si>
    <t>hai kak maaf ya mengenai kendala tidak bisa reedem poin saat ini masih dalam proses penangan tim terkait ya kak diupayakan segera cepat terselesaikan tks rian</t>
  </si>
  <si>
    <t>['hai', 'kak', 'maaf', 'ya', 'mengenai', 'kendala', 'tidak', 'bisa', 'reedem', 'poin', 'saat', 'ini', 'masih', 'dalam', 'proses', 'penangan', 'tim', 'terkait', 'ya', 'kak', 'diupayakan', 'segera', 'cepat', 'terselesaikan', 'tks', 'rian']</t>
  </si>
  <si>
    <t>['hai', 'kakak', 'maaf', 'ya', 'mengenai', 'kendala', 'tidak', 'bisa', 'reedem', 'poin', 'saat', 'ini', 'masih', 'dalam', 'proses', 'penangan', 'tim', 'terkait', 'ya', 'kakak', 'diupayakan', 'segera', 'cepat', 'terselesaikan', 'tks', 'rian']</t>
  </si>
  <si>
    <t>['hai', 'kakak', 'maaf', 'ya', 'kendala', 'reedem', 'poin', 'proses', 'penangan', 'tim', 'terkait', 'ya', 'kakak', 'diupayakan', 'cepat', 'terselesaikan', 'tks', 'rian']</t>
  </si>
  <si>
    <t>['hai', 'kakak', 'maaf', 'ya', 'kendala', 'reedem', 'poin', 'proses', 'nang', 'tim', 'kait', 'ya', 'kakak', 'upaya', 'cepat', 'selesai', 'tks', 'rian']</t>
  </si>
  <si>
    <t>@acingjeh baik, kak. mohon berkenan menunggu interaksi selanjutnya via dm ya. makasih :) -inara</t>
  </si>
  <si>
    <t>@supjagungfans baik, kak. mohon berkenan menunggu interaksi selanjutnya via dm ya. makasih :) -inara</t>
  </si>
  <si>
    <t>ikut jajan online telkomsel kuponauto ikut lucky draw hadiah smarphone playstation cek</t>
  </si>
  <si>
    <t>cukup ikutan jajan online telkomsel kalian mendapatkan kupon,auto mengikuti lucky draw dengan hadiah, smarphone hingga playstation. cek disinilah https://t.co/r5zqci4gtv #jajanonlineberhadiah</t>
  </si>
  <si>
    <t>cukup ikutan jajan online telkomsel kalian mendapatkan kuponauto mengikuti lucky draw dengan hadiah smarphone hingga playstation cek disinilah</t>
  </si>
  <si>
    <t>['cukup', 'ikutan', 'jajan', 'online', 'telkomsel', 'kalian', 'mendapatkan', 'kuponauto', 'mengikuti', 'lucky', 'draw', 'dengan', 'hadiah', 'smarphone', 'hingga', 'playstation', 'cek', 'disinilah']</t>
  </si>
  <si>
    <t>['cukup', 'mengikuti', 'jajan', 'online', 'telkomsel', 'kalian', 'mendapatkan', 'kuponauto', 'mengikuti', 'lucky', 'draw', 'dengan', 'hadiah', 'smarphone', 'hingga', 'playstation', 'cek', 'disinilah']</t>
  </si>
  <si>
    <t>['mengikuti', 'jajan', 'online', 'telkomsel', 'kuponauto', 'mengikuti', 'lucky', 'draw', 'hadiah', 'smarphone', 'playstation', 'cek']</t>
  </si>
  <si>
    <t>['ikut', 'jajan', 'online', 'telkomsel', 'kuponauto', 'ikut', 'lucky', 'draw', 'hadiah', 'smarphone', 'playstation', 'cek']</t>
  </si>
  <si>
    <t>bro combo unlimitedmu mahal aja woi</t>
  </si>
  <si>
    <t>bro knp combo unlimitedmu jadi tambah mahal aja woi @telkomsel</t>
  </si>
  <si>
    <t>bro knp combo unlimitedmu jadi tambah mahal aja woi</t>
  </si>
  <si>
    <t>['bro', 'knp', 'combo', 'unlimitedmu', 'jadi', 'tambah', 'mahal', 'aja', 'woi']</t>
  </si>
  <si>
    <t>['bro', 'kenapa', 'combo', 'unlimitedmu', 'jadi', 'tambah', 'mahal', 'aja', 'woi']</t>
  </si>
  <si>
    <t>['bro', 'combo', 'unlimitedmu', 'mahal', 'aja', 'woi']</t>
  </si>
  <si>
    <t>bayar mudah telkomsel ikut program jajan online telkomsel coba aja cek</t>
  </si>
  <si>
    <t>selain pembayaran lebih mudah  dengan telkomsel,  kalian dapat mengikuti program jajan online dari telkomsel. coba aja cek https://t.co/lfcymljxo1 #jajanonlineberhadiah</t>
  </si>
  <si>
    <t>selain pembayaran lebih mudah dengan telkomsel kalian dapat mengikuti program jajan online dari telkomsel coba aja cek</t>
  </si>
  <si>
    <t>['selain', 'pembayaran', 'lebih', 'mudah', 'dengan', 'telkomsel', 'kalian', 'dapat', 'mengikuti', 'program', 'jajan', 'online', 'dari', 'telkomsel', 'coba', 'aja', 'cek']</t>
  </si>
  <si>
    <t>['pembayaran', 'mudah', 'telkomsel', 'mengikuti', 'program', 'jajan', 'online', 'telkomsel', 'coba', 'aja', 'cek']</t>
  </si>
  <si>
    <t>['bayar', 'mudah', 'telkomsel', 'ikut', 'program', 'jajan', 'online', 'telkomsel', 'coba', 'aja', 'cek']</t>
  </si>
  <si>
    <t>jelek banget jaring telkomsel diwamena suwek abalinmencariarah sun mar hai kakak maaf kait kendala sinyal dampak akses internet lambat ya kakak ayo info nomor hp jadi lokasi min lurah amp nomor telkomsel kendala via pesan bantu cek privasi jaga tks el</t>
  </si>
  <si>
    <t>jelek banget jaringan telkomsel diwamena suwek ,4g abal";0;1;0;1;in;1500500535153414144;1508066540838526984;mencariarah22;https://twitter.com/mencariarah22/status/1508066540838526984
sun mar 27 13:00:55 +0000 2022;1508066535868407809;@firdausharjo hai, kak. maaf terkait kendala sinyal yang berdampak pada akses internet lambat ya kak. yuk infokan nomor hp, waktu kejadian, lokasi (min hingga kelurahan) &amp;amp  nomor telkomsel lain yg berkendala sama via dm agar kami bantu cek dan privasi terjaga. tks 😊-el"</t>
  </si>
  <si>
    <t>jelek banget jaringan telkomsel diwamena suwek  abalinmencariarah sun mar hai kak maaf terkait kendala sinyal yang berdampak pada akses internet lambat ya kak yuk infokan nomor hp waktu kejadian lokasi min hingga kelurahan amp nomor telkomsel lain yg berkendala sama via dm agar kami bantu cek dan privasi terjaga tks el</t>
  </si>
  <si>
    <t>['jelek', 'banget', 'jaringan', 'telkomsel', 'diwamena', 'suwek', 'abalinmencariarah', 'sun', 'mar', 'hai', 'kak', 'maaf', 'terkait', 'kendala', 'sinyal', 'yang', 'berdampak', 'pada', 'akses', 'internet', 'lambat', 'ya', 'kak', 'yuk', 'infokan', 'nomor', 'hp', 'waktu', 'kejadian', 'lokasi', 'min', 'hingga', 'kelurahan', 'amp', 'nomor', 'telkomsel', 'lain', 'yg', 'berkendala', 'sama', 'via', 'dm', 'agar', 'kami', 'bantu', 'cek', 'dan', 'privasi', 'terjaga', 'tks', 'el']</t>
  </si>
  <si>
    <t>['jelek', 'banget', 'jaringan', 'telkomsel', 'diwamena', 'suwek', 'abalinmencariarah', 'sun', 'mar', 'hai', 'kakak', 'maaf', 'terkait', 'kendala', 'sinyal', 'yang', 'berdampak', 'pada', 'akses', 'internet', 'lambat', 'ya', 'kakak', 'ayo', 'infokan', 'nomor', 'hp', 'waktu', 'kejadian', 'lokasi', 'min', 'hingga', 'kelurahan', 'amp', 'nomor', 'telkomsel', 'lain', 'yg', 'berkendala', 'sama', 'via', 'pesan', 'agar', 'kami', 'bantu', 'cek', 'dan', 'privasi', 'terjaga', 'tks', 'el']</t>
  </si>
  <si>
    <t>['jelek', 'banget', 'jaringan', 'telkomsel', 'diwamena', 'suwek', 'abalinmencariarah', 'sun', 'mar', 'hai', 'kakak', 'maaf', 'terkait', 'kendala', 'sinyal', 'berdampak', 'akses', 'internet', 'lambat', 'ya', 'kakak', 'ayo', 'infokan', 'nomor', 'hp', 'kejadian', 'lokasi', 'min', 'kelurahan', 'amp', 'nomor', 'telkomsel', 'berkendala', 'via', 'pesan', 'bantu', 'cek', 'privasi', 'terjaga', 'tks', 'el']</t>
  </si>
  <si>
    <t>['jelek', 'banget', 'jaring', 'telkomsel', 'diwamena', 'suwek', 'abalinmencariarah', 'sun', 'mar', 'hai', 'kakak', 'maaf', 'kait', 'kendala', 'sinyal', 'dampak', 'akses', 'internet', 'lambat', 'ya', 'kakak', 'ayo', 'info', 'nomor', 'hp', 'jadi', 'lokasi', 'min', 'lurah', 'amp', 'nomor', 'telkomsel', 'kendala', 'via', 'pesan', 'bantu', 'cek', 'privasi', 'jaga', 'tks', 'el']</t>
  </si>
  <si>
    <t>@ayumalindaa baik, kak. mohon berkenan menunggu interaksi selanjutnya via dm ya. makasih :) -inara</t>
  </si>
  <si>
    <t>inject telkomsel gb</t>
  </si>
  <si>
    <t>inject telkomsel 3,5gb https://t.co/mr4p4anrnj #telkomsel #telkomselflash #telkom #seo #web 089635111111</t>
  </si>
  <si>
    <t>['inject', 'telkomsel', 'gb']</t>
  </si>
  <si>
    <t>keluh dibales bot</t>
  </si>
  <si>
    <t>@txtdrstorywa keluhan dibales bot @telkomsel</t>
  </si>
  <si>
    <t>keluhan dibales bot</t>
  </si>
  <si>
    <t>['keluhan', 'dibales', 'bot']</t>
  </si>
  <si>
    <t>['keluh', 'dibales', 'bot']</t>
  </si>
  <si>
    <t>kakak ayu bantu maksimal tangan kendala kakak alami ya ayo diinfoin data bantu kece privasi jaga tks el</t>
  </si>
  <si>
    <t>@ayumalindaa baik, kak ayu. kami akan bantu maksimalkan penanganan untuk kendala yang kakak alami ya. yuk diinfoin data yang diminta sebelumnya agar bisa kami bantu untuk pengecekan lebih lanjut dan privasi tetap terjaga. tks 😊-el</t>
  </si>
  <si>
    <t>baik kak ayu kami akan bantu maksimalkan penanganan untuk kendala yang kakak alami ya yuk diinfoin data yang diminta sebelumnya agar bisa kami bantu untuk pengecekan lebih lanjut dan privasi tetap terjaga tks el</t>
  </si>
  <si>
    <t>['baik', 'kak', 'ayu', 'kami', 'akan', 'bantu', 'maksimalkan', 'penanganan', 'untuk', 'kendala', 'yang', 'kakak', 'alami', 'ya', 'yuk', 'diinfoin', 'data', 'yang', 'diminta', 'sebelumnya', 'agar', 'bisa', 'kami', 'bantu', 'untuk', 'pengecekan', 'lebih', 'lanjut', 'dan', 'privasi', 'tetap', 'terjaga', 'tks', 'el']</t>
  </si>
  <si>
    <t>['baik', 'kakak', 'ayu', 'kami', 'akan', 'bantu', 'maksimalkan', 'penanganan', 'untuk', 'kendala', 'yang', 'kakak', 'alami', 'ya', 'ayo', 'diinfoin', 'data', 'yang', 'diminta', 'sebelumnya', 'agar', 'bisa', 'kami', 'bantu', 'untuk', 'pengecekan', 'lebih', 'lanjut', 'dan', 'privasi', 'tetap', 'terjaga', 'tks', 'el']</t>
  </si>
  <si>
    <t>['kakak', 'ayu', 'bantu', 'maksimalkan', 'penanganan', 'kendala', 'kakak', 'alami', 'ya', 'ayo', 'diinfoin', 'data', 'bantu', 'pengecekan', 'privasi', 'terjaga', 'tks', 'el']</t>
  </si>
  <si>
    <t>['kakak', 'ayu', 'bantu', 'maksimal', 'tangan', 'kendala', 'kakak', 'alami', 'ya', 'ayo', 'diinfoin', 'data', 'bantu', 'kece', 'privasi', 'jaga', 'tks', 'el']</t>
  </si>
  <si>
    <t>telkomsel lot banget fuck</t>
  </si>
  <si>
    <t>telkomsel lemot bgt anjg</t>
  </si>
  <si>
    <t>['telkomsel', 'lemot', 'bgt', 'anjg']</t>
  </si>
  <si>
    <t>['telkomsel', 'lemot', 'banget', 'fuck']</t>
  </si>
  <si>
    <t>['telkomsel', 'lot', 'banget', 'fuck']</t>
  </si>
  <si>
    <t>hai kakak maaf ya kait kendala beli pulsa ayo infoin nomor hp jadi channel beli nominal pulsa via pesan mimin bantu privasi jaga tks sulis</t>
  </si>
  <si>
    <t>@tuanbesar19 hai, kak. maaf ya. terkait kendala pembelian pulsa, yuk infoin nomor hp, waktu kejadian, channel pembelian, dan nominal pulsa via dm agar mimin bantu dan privasi terjaga. tks 😊-sulis</t>
  </si>
  <si>
    <t>hai kak maaf ya terkait kendala pembelian pulsa yuk infoin nomor hp waktu kejadian channel pembelian dan nominal pulsa via dm agar mimin bantu dan privasi terjaga tks sulis</t>
  </si>
  <si>
    <t>['hai', 'kak', 'maaf', 'ya', 'terkait', 'kendala', 'pembelian', 'pulsa', 'yuk', 'infoin', 'nomor', 'hp', 'waktu', 'kejadian', 'channel', 'pembelian', 'dan', 'nominal', 'pulsa', 'via', 'dm', 'agar', 'mimin', 'bantu', 'dan', 'privasi', 'terjaga', 'tks', 'sulis']</t>
  </si>
  <si>
    <t>['hai', 'kakak', 'maaf', 'ya', 'terkait', 'kendala', 'pembelian', 'pulsa', 'ayo', 'infoin', 'nomor', 'hp', 'waktu', 'kejadian', 'channel', 'pembelian', 'dan', 'nominal', 'pulsa', 'via', 'pesan', 'agar', 'mimin', 'bantu', 'dan', 'privasi', 'terjaga', 'tks', 'sulis']</t>
  </si>
  <si>
    <t>['hai', 'kakak', 'maaf', 'ya', 'terkait', 'kendala', 'pembelian', 'pulsa', 'ayo', 'infoin', 'nomor', 'hp', 'kejadian', 'channel', 'pembelian', 'nominal', 'pulsa', 'via', 'pesan', 'mimin', 'bantu', 'privasi', 'terjaga', 'tks', 'sulis']</t>
  </si>
  <si>
    <t>['hai', 'kakak', 'maaf', 'ya', 'kait', 'kendala', 'beli', 'pulsa', 'ayo', 'infoin', 'nomor', 'hp', 'jadi', 'channel', 'beli', 'nominal', 'pulsa', 'via', 'pesan', 'mimin', 'bantu', 'privasi', 'jaga', 'tks', 'sulis']</t>
  </si>
  <si>
    <t>anjr tau beli paket telkomsel gratis disney bulan</t>
  </si>
  <si>
    <t>anjr baru tau beli paket telkomsel gratis disney+ sebulan</t>
  </si>
  <si>
    <t>anjr baru tau beli paket telkomsel gratis disney sebulan</t>
  </si>
  <si>
    <t>['anjr', 'baru', 'tau', 'beli', 'paket', 'telkomsel', 'gratis', 'disney', 'sebulan']</t>
  </si>
  <si>
    <t>['anjr', 'tau', 'beli', 'paket', 'telkomsel', 'gratis', 'disney', 'sebulan']</t>
  </si>
  <si>
    <t>['anjr', 'tau', 'beli', 'paket', 'telkomsel', 'gratis', 'disney', 'bulan']</t>
  </si>
  <si>
    <t>camat mammm telkomsel</t>
  </si>
  <si>
    <t>@samooyyed camat mammm telkomsel</t>
  </si>
  <si>
    <t>['camat', 'mammm', 'telkomsel']</t>
  </si>
  <si>
    <t>aja nih paket telkomsel mane promo urus pusying hamba pilih paket awas aja kalo ditawarin halo solusi gak sedia pilih mesti latest purchase temu paket</t>
  </si>
  <si>
    <t>makin naik aja nih paketan telkomsel, mane kagak semuanya dapat promo yang sama. ngurusin 1 lagi pusying hamba pilih paketannya 🥲 awas aja kalo ditawarin jadi halo sebagai solusi 😤 128⏩135 ntu juga dah gak tersedia pilihannya mesti ke latest purchase baru ketemu paketannya😫 https://t.co/ykzpgwesvw</t>
  </si>
  <si>
    <t>makin naik aja nih paketan telkomsel mane kagak semuanya dapat promo yang sama ngurusin lagi pusying hamba pilih paketannya awas aja kalo ditawarin jadi halo sebagai solusi ntu juga dah gak tersedia pilihannya mesti ke latest purchase baru ketemu paketannya</t>
  </si>
  <si>
    <t>['makin', 'naik', 'aja', 'nih', 'paketan', 'telkomsel', 'mane', 'kagak', 'semuanya', 'dapat', 'promo', 'yang', 'sama', 'ngurusin', 'lagi', 'pusying', 'hamba', 'pilih', 'paketannya', 'awas', 'aja', 'kalo', 'ditawarin', 'jadi', 'halo', 'sebagai', 'solusi', 'ntu', 'juga', 'dah', 'gak', 'tersedia', 'pilihannya', 'mesti', 'ke', 'latest', 'purchase', 'baru', 'ketemu', 'paketannya']</t>
  </si>
  <si>
    <t>['makin', 'naik', 'aja', 'nih', 'paketan', 'telkomsel', 'mane', 'tidak', 'semuanya', 'dapat', 'promo', 'yang', 'sama', 'mengurusi', 'lagi', 'pusying', 'hamba', 'pilih', 'paketannya', 'awas', 'aja', 'kalo', 'ditawarin', 'jadi', 'halo', 'sebagai', 'solusi', 'itu', 'juga', 'sudah', 'gak', 'tersedia', 'pilihannya', 'mesti', 'ke', 'latest', 'purchase', 'baru', 'bertemu', 'paketannya']</t>
  </si>
  <si>
    <t>['aja', 'nih', 'paketan', 'telkomsel', 'mane', 'promo', 'mengurusi', 'pusying', 'hamba', 'pilih', 'paketannya', 'awas', 'aja', 'kalo', 'ditawarin', 'halo', 'solusi', 'gak', 'tersedia', 'pilihannya', 'mesti', 'latest', 'purchase', 'bertemu', 'paketannya']</t>
  </si>
  <si>
    <t>['aja', 'nih', 'paket', 'telkomsel', 'mane', 'promo', 'urus', 'pusying', 'hamba', 'pilih', 'paket', 'awas', 'aja', 'kalo', 'ditawarin', 'halo', 'solusi', 'gak', 'sedia', 'pilih', 'mesti', 'latest', 'purchase', 'temu', 'paket']</t>
  </si>
  <si>
    <t>@salmangustian baik, kak. mohon berkenan menunggu interaksi selanjutnya via dm ya. makasih :) -inara</t>
  </si>
  <si>
    <t>kakak mohon tunggu interaksi via pesan ya kakak tks el</t>
  </si>
  <si>
    <t>@aldiajaaaa baik, kak. mohon tunggu interaksi selanjutnya via dm ya kak. tks 😊-el</t>
  </si>
  <si>
    <t>baik kak mohon tunggu interaksi selanjutnya via dm ya kak tks el</t>
  </si>
  <si>
    <t>['baik', 'kak', 'mohon', 'tunggu', 'interaksi', 'selanjutnya', 'via', 'dm', 'ya', 'kak', 'tks', 'el']</t>
  </si>
  <si>
    <t>['baik', 'kakak', 'mohon', 'tunggu', 'interaksi', 'selanjutnya', 'via', 'pesan', 'ya', 'kakak', 'tks', 'el']</t>
  </si>
  <si>
    <t>['kakak', 'mohon', 'tunggu', 'interaksi', 'via', 'pesan', 'ya', 'kakak', 'tks', 'el']</t>
  </si>
  <si>
    <t>info lengkap halo unlimited akses link tks sulis</t>
  </si>
  <si>
    <t>@powerrangersind info lengkap halo unlimited bisa akses link: https://t.co/q3mgefbppb . tks 😊 -sulis (2/2)</t>
  </si>
  <si>
    <t>info lengkap halo unlimited bisa akses link tks sulis</t>
  </si>
  <si>
    <t>['info', 'lengkap', 'halo', 'unlimited', 'bisa', 'akses', 'link', 'tks', 'sulis']</t>
  </si>
  <si>
    <t>['info', 'lengkap', 'halo', 'unlimited', 'akses', 'link', 'tks', 'sulis']</t>
  </si>
  <si>
    <t>hai kakak dimaz reaktivasi kartu prabayar kakak coba mandiri umb pasti kartu batas tenggang pasti nomor kakak sesuai daftar registrasi tks rian</t>
  </si>
  <si>
    <t>@dimazgudel hai, kak dimaz. mengenai reaktivasi kartu prabayar, kakak bisa coba mandiri melalui umb *888*89# dan pastikan kartu belum lebih 59 hari dari batas akhir masa tenggang. pastikan nik dan nomor kk sesuai yang didaftarkan pada saat registrasi awal. tks 😊- rian</t>
  </si>
  <si>
    <t>hai kak dimaz mengenai reaktivasi kartu prabayar kakak bisa coba mandiri melalui umb dan pastikan kartu belum lebih hari dari batas akhir masa tenggang pastikan nik dan nomor kk sesuai yang didaftarkan pada saat registrasi awal tks rian</t>
  </si>
  <si>
    <t>['hai', 'kak', 'dimaz', 'mengenai', 'reaktivasi', 'kartu', 'prabayar', 'kakak', 'bisa', 'coba', 'mandiri', 'melalui', 'umb', 'dan', 'pastikan', 'kartu', 'belum', 'lebih', 'hari', 'dari', 'batas', 'akhir', 'masa', 'tenggang', 'pastikan', 'nik', 'dan', 'nomor', 'kk', 'sesuai', 'yang', 'didaftarkan', 'pada', 'saat', 'registrasi', 'awal', 'tks', 'rian']</t>
  </si>
  <si>
    <t>['hai', 'kakak', 'dimaz', 'mengenai', 'reaktivasi', 'kartu', 'prabayar', 'kakak', 'bisa', 'coba', 'mandiri', 'melalui', 'umb', 'dan', 'pastikan', 'kartu', 'belum', 'lebih', 'hari', 'dari', 'batas', 'akhir', 'masa', 'tenggang', 'pastikan', 'nik', 'dan', 'nomor', 'kakak', 'sesuai', 'yang', 'didaftarkan', 'pada', 'saat', 'registrasi', 'awal', 'tks', 'rian']</t>
  </si>
  <si>
    <t>['hai', 'kakak', 'dimaz', 'reaktivasi', 'kartu', 'prabayar', 'kakak', 'coba', 'mandiri', 'umb', 'pastikan', 'kartu', 'batas', 'tenggang', 'pastikan', 'nomor', 'kakak', 'sesuai', 'didaftarkan', 'registrasi', 'tks', 'rian']</t>
  </si>
  <si>
    <t>['hai', 'kakak', 'dimaz', 'reaktivasi', 'kartu', 'prabayar', 'kakak', 'coba', 'mandiri', 'umb', 'pasti', 'kartu', 'batas', 'tenggang', 'pasti', 'nomor', 'kakak', 'sesuai', 'daftar', 'registrasi', 'tks', 'rian']</t>
  </si>
  <si>
    <t>hai kakak kait benefit kuota halo unlimited sulis infoin halo unlimited rp kakak kuota internet gb kuota roaming mb telepon operator menit sms operator sms</t>
  </si>
  <si>
    <t>@powerrangersind hai, kak. terkait benefit kuota halo unlimited, sulis infoin untuk halo unlimited rp 225.000 kaka akan mendapatkan kuota internet 50gb, kuota roaming 300mb, telepon ke semua operator 400 menit, sms ke smua operator 700 sms. (1/2)</t>
  </si>
  <si>
    <t>hai kak terkait benefit kuota halo unlimited sulis infoin untuk halo unlimited rp kaka akan mendapatkan kuota internet gb kuota roaming mb telepon ke semua operator menit sms ke smua operator sms</t>
  </si>
  <si>
    <t>['hai', 'kak', 'terkait', 'benefit', 'kuota', 'halo', 'unlimited', 'sulis', 'infoin', 'untuk', 'halo', 'unlimited', 'rp', 'kaka', 'akan', 'mendapatkan', 'kuota', 'internet', 'gb', 'kuota', 'roaming', 'mb', 'telepon', 'ke', 'semua', 'operator', 'menit', 'sms', 'ke', 'smua', 'operator', 'sms']</t>
  </si>
  <si>
    <t>['hai', 'kakak', 'terkait', 'benefit', 'kuota', 'halo', 'unlimited', 'sulis', 'infoin', 'untuk', 'halo', 'unlimited', 'rp', 'kakak', 'akan', 'mendapatkan', 'kuota', 'internet', 'gb', 'kuota', 'roaming', 'mb', 'telepon', 'ke', 'semua', 'operator', 'menit', 'sms', 'ke', 'semua', 'operator', 'sms']</t>
  </si>
  <si>
    <t>['hai', 'kakak', 'terkait', 'benefit', 'kuota', 'halo', 'unlimited', 'sulis', 'infoin', 'halo', 'unlimited', 'rp', 'kakak', 'kuota', 'internet', 'gb', 'kuota', 'roaming', 'mb', 'telepon', 'operator', 'menit', 'sms', 'operator', 'sms']</t>
  </si>
  <si>
    <t>['hai', 'kakak', 'kait', 'benefit', 'kuota', 'halo', 'unlimited', 'sulis', 'infoin', 'halo', 'unlimited', 'rp', 'kakak', 'kuota', 'internet', 'gb', 'kuota', 'roaming', 'mb', 'telepon', 'operator', 'menit', 'sms', 'operator', 'sms']</t>
  </si>
  <si>
    <t>@zahhrraaaa baik, kak. mohon berkenan menunggu interaksi selanjutnya via dm ya. makasih :) -inara</t>
  </si>
  <si>
    <t>pakai telkomsel ganggu gak</t>
  </si>
  <si>
    <t>ada yg pake telkomsel? gangguan gak?</t>
  </si>
  <si>
    <t>ada yg pake telkomsel gangguan gak</t>
  </si>
  <si>
    <t>['ada', 'yg', 'pake', 'telkomsel', 'gangguan', 'gak']</t>
  </si>
  <si>
    <t>['ada', 'yg', 'pakai', 'telkomsel', 'gangguan', 'gak']</t>
  </si>
  <si>
    <t>['pakai', 'telkomsel', 'gangguan', 'gak']</t>
  </si>
  <si>
    <t>['pakai', 'telkomsel', 'ganggu', 'gak']</t>
  </si>
  <si>
    <t>hai kakak cardi maaf ya internetannya ganggu keluh internet lambat ayo infoin no hp tanggal jadi lokasi kel kec amp kabkota amp no telkomsel kendala via pesan privasi aman tks fio</t>
  </si>
  <si>
    <t>@cardi29official hai, kak cardi. maaf ya, internetannya jadi terganggu. untuk keluhan internet lambat, yuk infoin no. hp, tgl kejadian, lokasi (kel., kec. &amp;amp  kab./kota) &amp;amp  no. telkomsel lain berkendala sama via dm agar privasi aman. tks 😊 -fio</t>
  </si>
  <si>
    <t>hai kak cardi maaf ya internetannya jadi terganggu untuk keluhan internet lambat yuk infoin no hp tgl kejadian lokasi kel kec amp kabkota amp no telkomsel lain berkendala sama via dm agar privasi aman tks fio</t>
  </si>
  <si>
    <t>['hai', 'kak', 'cardi', 'maaf', 'ya', 'internetannya', 'jadi', 'terganggu', 'untuk', 'keluhan', 'internet', 'lambat', 'yuk', 'infoin', 'no', 'hp', 'tgl', 'kejadian', 'lokasi', 'kel', 'kec', 'amp', 'kabkota', 'amp', 'no', 'telkomsel', 'lain', 'berkendala', 'sama', 'via', 'dm', 'agar', 'privasi', 'aman', 'tks', 'fio']</t>
  </si>
  <si>
    <t>['hai', 'kakak', 'cardi', 'maaf', 'ya', 'internetannya', 'jadi', 'terganggu', 'untuk', 'keluhan', 'internet', 'lambat', 'ayo', 'infoin', 'no', 'hp', 'tanggal', 'kejadian', 'lokasi', 'kel', 'kec', 'amp', 'kabkota', 'amp', 'no', 'telkomsel', 'lain', 'berkendala', 'sama', 'via', 'pesan', 'agar', 'privasi', 'aman', 'tks', 'fio']</t>
  </si>
  <si>
    <t>['hai', 'kakak', 'cardi', 'maaf', 'ya', 'internetannya', 'terganggu', 'keluhan', 'internet', 'lambat', 'ayo', 'infoin', 'no', 'hp', 'tanggal', 'kejadian', 'lokasi', 'kel', 'kec', 'amp', 'kabkota', 'amp', 'no', 'telkomsel', 'berkendala', 'via', 'pesan', 'privasi', 'aman', 'tks', 'fio']</t>
  </si>
  <si>
    <t>['hai', 'kakak', 'cardi', 'maaf', 'ya', 'internetannya', 'ganggu', 'keluh', 'internet', 'lambat', 'ayo', 'infoin', 'no', 'hp', 'tanggal', 'jadi', 'lokasi', 'kel', 'kec', 'amp', 'kabkota', 'amp', 'no', 'telkomsel', 'kendala', 'via', 'pesan', 'privasi', 'aman', 'tks', 'fio']</t>
  </si>
  <si>
    <t>kakak ayu maaf ya kait pulsa potong cek guna kakak sesuai ayo info nomor hp tanggal jadi detail pulsa potong pesan ya kakak biar bantu privasi jaga tks el</t>
  </si>
  <si>
    <t>@ayumalindaa baik, kak ayu. maaf ya. terkait pulsa terpotong, sebelumnya udah cek penggunaan terakhir di *888# kak? jika udah dan masih tidak sesuai, yuk infokan nomor hp, tanggal kejadian dan detail pulsa yang terpotong ke dm ya kak biar dibantu dan privasi terjaga. tks 😊-el</t>
  </si>
  <si>
    <t>baik kak ayu maaf ya terkait pulsa terpotong sebelumnya udah cek penggunaan terakhir di kak jika udah dan masih tidak sesuai yuk infokan nomor hp tanggal kejadian dan detail pulsa yang terpotong ke dm ya kak biar dibantu dan privasi terjaga tks el</t>
  </si>
  <si>
    <t>['baik', 'kak', 'ayu', 'maaf', 'ya', 'terkait', 'pulsa', 'terpotong', 'sebelumnya', 'udah', 'cek', 'penggunaan', 'terakhir', 'di', 'kak', 'jika', 'udah', 'dan', 'masih', 'tidak', 'sesuai', 'yuk', 'infokan', 'nomor', 'hp', 'tanggal', 'kejadian', 'dan', 'detail', 'pulsa', 'yang', 'terpotong', 'ke', 'dm', 'ya', 'kak', 'biar', 'dibantu', 'dan', 'privasi', 'terjaga', 'tks', 'el']</t>
  </si>
  <si>
    <t>['baik', 'kakak', 'ayu', 'maaf', 'ya', 'terkait', 'pulsa', 'terpotong', 'sebelumnya', 'sudah', 'cek', 'penggunaan', 'terakhir', 'di', 'kakak', 'jika', 'sudah', 'dan', 'masih', 'tidak', 'sesuai', 'ayo', 'infokan', 'nomor', 'hp', 'tanggal', 'kejadian', 'dan', 'detail', 'pulsa', 'yang', 'terpotong', 'ke', 'pesan', 'ya', 'kakak', 'biar', 'dibantu', 'dan', 'privasi', 'terjaga', 'tks', 'el']</t>
  </si>
  <si>
    <t>['kakak', 'ayu', 'maaf', 'ya', 'terkait', 'pulsa', 'terpotong', 'cek', 'penggunaan', 'kakak', 'sesuai', 'ayo', 'infokan', 'nomor', 'hp', 'tanggal', 'kejadian', 'detail', 'pulsa', 'terpotong', 'pesan', 'ya', 'kakak', 'biar', 'dibantu', 'privasi', 'terjaga', 'tks', 'el']</t>
  </si>
  <si>
    <t>['kakak', 'ayu', 'maaf', 'ya', 'kait', 'pulsa', 'potong', 'cek', 'guna', 'kakak', 'sesuai', 'ayo', 'info', 'nomor', 'hp', 'tanggal', 'jadi', 'detail', 'pulsa', 'potong', 'pesan', 'ya', 'kakak', 'biar', 'bantu', 'privasi', 'jaga', 'tks', 'el']</t>
  </si>
  <si>
    <t>@ayumalindaa hai kak. maaf ya jadi gak nyaman. terkait kendalanya, agar bisa gyan bantu cek lebih lanjut, mohon dm nomor hp, detail lokasi dan waktu kejadiannya ya. jika ada nomor lain di lokasi yg sama dengan kendala yg sama, bisa disertakan jg. tks -gyan</t>
  </si>
  <si>
    <t>@shehatesvodka baik, kak. mohon berkenan menunggu interaksi selanjutnya via dm ya. makasih :) -inara</t>
  </si>
  <si>
    <t>telkomsel ngadattt</t>
  </si>
  <si>
    <t>['telkomsel', 'ngadattt']</t>
  </si>
  <si>
    <t>kakak jiejie moga kendala kakak alami selesai ya telkomsel upaya baik langgan setia produk telkomsel ya lupa pakai masker rumah sehat kakak el</t>
  </si>
  <si>
    <t>@bkmieeco siap, kak jiejie. semoga kendala yang kakak alami bisa segera terselesaikan ya. telkomsel akan terus berupaya menjadi yang terbaik untuk pelanggan. tetap setia menggunakan produk telkomsel ya. jangan lupa pakai masker saat di luar rumah, sehat selalu kak 😊-el</t>
  </si>
  <si>
    <t>siap kak jiejie semoga kendala yang kakak alami bisa segera terselesaikan ya telkomsel akan terus berupaya menjadi yang terbaik untuk pelanggan tetap setia menggunakan produk telkomsel ya jangan lupa pakai masker saat di luar rumah sehat selalu kak el</t>
  </si>
  <si>
    <t>['siap', 'kak', 'jiejie', 'semoga', 'kendala', 'yang', 'kakak', 'alami', 'bisa', 'segera', 'terselesaikan', 'ya', 'telkomsel', 'akan', 'terus', 'berupaya', 'menjadi', 'yang', 'terbaik', 'untuk', 'pelanggan', 'tetap', 'setia', 'menggunakan', 'produk', 'telkomsel', 'ya', 'jangan', 'lupa', 'pakai', 'masker', 'saat', 'di', 'luar', 'rumah', 'sehat', 'selalu', 'kak', 'el']</t>
  </si>
  <si>
    <t>['siap', 'kakak', 'jiejie', 'semoga', 'kendala', 'yang', 'kakak', 'alami', 'bisa', 'segera', 'terselesaikan', 'ya', 'telkomsel', 'akan', 'terus', 'berupaya', 'menjadi', 'yang', 'terbaik', 'untuk', 'pelanggan', 'tetap', 'setia', 'menggunakan', 'produk', 'telkomsel', 'ya', 'jangan', 'lupa', 'pakai', 'masker', 'saat', 'di', 'luar', 'rumah', 'sehat', 'selalu', 'kakak', 'el']</t>
  </si>
  <si>
    <t>['kakak', 'jiejie', 'semoga', 'kendala', 'kakak', 'alami', 'terselesaikan', 'ya', 'telkomsel', 'berupaya', 'terbaik', 'pelanggan', 'setia', 'produk', 'telkomsel', 'ya', 'lupa', 'pakai', 'masker', 'rumah', 'sehat', 'kakak', 'el']</t>
  </si>
  <si>
    <t>['kakak', 'jiejie', 'moga', 'kendala', 'kakak', 'alami', 'selesai', 'ya', 'telkomsel', 'upaya', 'baik', 'langgan', 'setia', 'produk', 'telkomsel', 'ya', 'lupa', 'pakai', 'masker', 'rumah', 'sehat', 'kakak', 'el']</t>
  </si>
  <si>
    <t>hai kakak maaf ya kendala jaring ayo infoin nomor hp tanggal jadi lokasiminimal lurah via pesan bantu cek amp privasi jaga terimakasih rian</t>
  </si>
  <si>
    <t>@kyonijo hai, kak jo. maaf ya. mengenai kendala jaringan, yuk infoin nomor hp, tgl kejadian, lokasi(minimal sampai kelurahan) via dm. agar dibantu cek &amp;amp  privasi terjaga. makasih 😊-rian</t>
  </si>
  <si>
    <t>hai kak jo maaf ya mengenai kendala jaringan yuk infoin nomor hp tgl kejadian lokasiminimal sampai kelurahan via dm agar dibantu cek amp privasi terjaga makasih rian</t>
  </si>
  <si>
    <t>['hai', 'kak', 'jo', 'maaf', 'ya', 'mengenai', 'kendala', 'jaringan', 'yuk', 'infoin', 'nomor', 'hp', 'tgl', 'kejadian', 'lokasiminimal', 'sampai', 'kelurahan', 'via', 'dm', 'agar', 'dibantu', 'cek', 'amp', 'privasi', 'terjaga', 'makasih', 'rian']</t>
  </si>
  <si>
    <t>['hai', 'kakak', 'jo', 'maaf', 'ya', 'mengenai', 'kendala', 'jaringan', 'ayo', 'infoin', 'nomor', 'hp', 'tanggal', 'kejadian', 'lokasiminimal', 'sampai', 'kelurahan', 'via', 'pesan', 'agar', 'dibantu', 'cek', 'amp', 'privasi', 'terjaga', 'terimakasih', 'rian']</t>
  </si>
  <si>
    <t>['hai', 'kakak', 'maaf', 'ya', 'kendala', 'jaringan', 'ayo', 'infoin', 'nomor', 'hp', 'tanggal', 'kejadian', 'lokasiminimal', 'kelurahan', 'via', 'pesan', 'dibantu', 'cek', 'amp', 'privasi', 'terjaga', 'terimakasih', 'rian']</t>
  </si>
  <si>
    <t>['hai', 'kakak', 'maaf', 'ya', 'kendala', 'jaring', 'ayo', 'infoin', 'nomor', 'hp', 'tanggal', 'jadi', 'lokasiminimal', 'lurah', 'via', 'pesan', 'bantu', 'cek', 'amp', 'privasi', 'jaga', 'terimakasih', 'rian']</t>
  </si>
  <si>
    <t>oke min lupa makan malam</t>
  </si>
  <si>
    <t>@telkomsel oke min jangan lupa makan malam</t>
  </si>
  <si>
    <t>oke min jangan lupa makan malam</t>
  </si>
  <si>
    <t>['oke', 'min', 'jangan', 'lupa', 'makan', 'malam']</t>
  </si>
  <si>
    <t>['oke', 'min', 'lupa', 'makan', 'malam']</t>
  </si>
  <si>
    <t>pakai masker jaring buruk tingkat iya sambung</t>
  </si>
  <si>
    <t>pake masker doang, jaringannya buruk ga ditingkatkan. @telkomsel  iya, ga nyambung emang wkwk</t>
  </si>
  <si>
    <t>pake masker doang jaringannya buruk ga ditingkatkan iya ga nyambung emang wkwk</t>
  </si>
  <si>
    <t>['pake', 'masker', 'doang', 'jaringannya', 'buruk', 'ga', 'ditingkatkan', 'iya', 'ga', 'nyambung', 'emang', 'wkwk']</t>
  </si>
  <si>
    <t>['pakai', 'masker', 'hanya', 'jaringannya', 'buruk', 'tidak', 'ditingkatkan', 'iya', 'tidak', 'bersambung', 'memang', 'wkwk']</t>
  </si>
  <si>
    <t>['pakai', 'masker', 'jaringannya', 'buruk', 'ditingkatkan', 'iya', 'bersambung']</t>
  </si>
  <si>
    <t>['pakai', 'masker', 'jaring', 'buruk', 'tingkat', 'iya', 'sambung']</t>
  </si>
  <si>
    <t>kakak jiejie mohon tunggu interaksi via pesan ya kakak terimakasih el</t>
  </si>
  <si>
    <t>@bkmieeco baik, kak jiejie. mohon tunggu interaksi selanjutnya via dm ya kak. makasih 😊-el</t>
  </si>
  <si>
    <t>baik kak jiejie mohon tunggu interaksi selanjutnya via dm ya kak makasih el</t>
  </si>
  <si>
    <t>['baik', 'kak', 'jiejie', 'mohon', 'tunggu', 'interaksi', 'selanjutnya', 'via', 'dm', 'ya', 'kak', 'makasih', 'el']</t>
  </si>
  <si>
    <t>['baik', 'kakak', 'jiejie', 'mohon', 'tunggu', 'interaksi', 'selanjutnya', 'via', 'pesan', 'ya', 'kakak', 'terimakasih', 'el']</t>
  </si>
  <si>
    <t>['kakak', 'jiejie', 'mohon', 'tunggu', 'interaksi', 'via', 'pesan', 'ya', 'kakak', 'terimakasih', 'el']</t>
  </si>
  <si>
    <t>cangkeman</t>
  </si>
  <si>
    <t>@telkomsel cangkeman</t>
  </si>
  <si>
    <t>['cangkeman']</t>
  </si>
  <si>
    <t>kakak kinda mohon tunggu interaksi via pesan ya kakak tks el</t>
  </si>
  <si>
    <t>@bkmieeco baik, kak kinda. mohon tunggu interaksi selanjutnya via dm ya kak. tks 😊-el</t>
  </si>
  <si>
    <t>baik kak kinda mohon tunggu interaksi selanjutnya via dm ya kak tks el</t>
  </si>
  <si>
    <t>['baik', 'kak', 'kinda', 'mohon', 'tunggu', 'interaksi', 'selanjutnya', 'via', 'dm', 'ya', 'kak', 'tks', 'el']</t>
  </si>
  <si>
    <t>['baik', 'kakak', 'kinda', 'mohon', 'tunggu', 'interaksi', 'selanjutnya', 'via', 'pesan', 'ya', 'kakak', 'tks', 'el']</t>
  </si>
  <si>
    <t>['kakak', 'kinda', 'mohon', 'tunggu', 'interaksi', 'via', 'pesan', 'ya', 'kakak', 'tks', 'el']</t>
  </si>
  <si>
    <t>dmku suruh nunggu</t>
  </si>
  <si>
    <t>@telkomsel dmku masih disuruh nunggu</t>
  </si>
  <si>
    <t>dmku masih disuruh nunggu</t>
  </si>
  <si>
    <t>['dmku', 'masih', 'disuruh', 'nunggu']</t>
  </si>
  <si>
    <t>['dmku', 'disuruh', 'nunggu']</t>
  </si>
  <si>
    <t>['dmku', 'suruh', 'nunggu']</t>
  </si>
  <si>
    <t>marahin indihom telkomsel</t>
  </si>
  <si>
    <t>@jjaehyukie marahin indihom sama telkomsel</t>
  </si>
  <si>
    <t>marahin indihom sama telkomsel</t>
  </si>
  <si>
    <t>['marahin', 'indihom', 'sama', 'telkomsel']</t>
  </si>
  <si>
    <t>['marahin', 'indihom', 'telkomsel']</t>
  </si>
  <si>
    <t>bea telkomsel kuota</t>
  </si>
  <si>
    <t>@markas_bea telkomsel, masih, buat kuota</t>
  </si>
  <si>
    <t>bea telkomsel masih buat kuota</t>
  </si>
  <si>
    <t>['bea', 'telkomsel', 'masih', 'buat', 'kuota']</t>
  </si>
  <si>
    <t>['bea', 'telkomsel', 'kuota']</t>
  </si>
  <si>
    <t>hai kakak kinda maaf ya kait pulsa potong cek guna kakak sesuai ayo info nomor hp tanggal jadi detail pulsa potong pesan ya kakak biar bantu privasi jaga tks el</t>
  </si>
  <si>
    <t>@bkmieeco hai, kak kinda. maaf ya. terkait pulsa terpotong, udah cek penggunaan terakhir di *888# kak? jika udah dan masih tidak sesuai, yuk infokan nomor hp, tanggal kejadian dan detail pulsa yang terpotong ke dm ya kak biar dibantu dan privasi terjaga. tks 😊-el</t>
  </si>
  <si>
    <t>hai kak kinda maaf ya terkait pulsa terpotong udah cek penggunaan terakhir di kak jika udah dan masih tidak sesuai yuk infokan nomor hp tanggal kejadian dan detail pulsa yang terpotong ke dm ya kak biar dibantu dan privasi terjaga tks el</t>
  </si>
  <si>
    <t>['hai', 'kak', 'kinda', 'maaf', 'ya', 'terkait', 'pulsa', 'terpotong', 'udah', 'cek', 'penggunaan', 'terakhir', 'di', 'kak', 'jika', 'udah', 'dan', 'masih', 'tidak', 'sesuai', 'yuk', 'infokan', 'nomor', 'hp', 'tanggal', 'kejadian', 'dan', 'detail', 'pulsa', 'yang', 'terpotong', 'ke', 'dm', 'ya', 'kak', 'biar', 'dibantu', 'dan', 'privasi', 'terjaga', 'tks', 'el']</t>
  </si>
  <si>
    <t>['hai', 'kakak', 'kinda', 'maaf', 'ya', 'terkait', 'pulsa', 'terpotong', 'sudah', 'cek', 'penggunaan', 'terakhir', 'di', 'kakak', 'jika', 'sudah', 'dan', 'masih', 'tidak', 'sesuai', 'ayo', 'infokan', 'nomor', 'hp', 'tanggal', 'kejadian', 'dan', 'detail', 'pulsa', 'yang', 'terpotong', 'ke', 'pesan', 'ya', 'kakak', 'biar', 'dibantu', 'dan', 'privasi', 'terjaga', 'tks', 'el']</t>
  </si>
  <si>
    <t>['hai', 'kakak', 'kinda', 'maaf', 'ya', 'terkait', 'pulsa', 'terpotong', 'cek', 'penggunaan', 'kakak', 'sesuai', 'ayo', 'infokan', 'nomor', 'hp', 'tanggal', 'kejadian', 'detail', 'pulsa', 'terpotong', 'pesan', 'ya', 'kakak', 'biar', 'dibantu', 'privasi', 'terjaga', 'tks', 'el']</t>
  </si>
  <si>
    <t>['hai', 'kakak', 'kinda', 'maaf', 'ya', 'kait', 'pulsa', 'potong', 'cek', 'guna', 'kakak', 'sesuai', 'ayo', 'info', 'nomor', 'hp', 'tanggal', 'jadi', 'detail', 'pulsa', 'potong', 'pesan', 'ya', 'kakak', 'biar', 'bantu', 'privasi', 'jaga', 'tks', 'el']</t>
  </si>
  <si>
    <t>disney hotstar kerja telkomsel langsung akses premium beda sih paket epl</t>
  </si>
  <si>
    <t>@theflankerid disney hotstar boleh lah.. udh ada kerja sama dgn telkomsel yg langsung dpt akses premium. tp mungkin bakal dibuat beda lg sih untuk paket epl😅</t>
  </si>
  <si>
    <t>disney hotstar boleh lah udh ada kerja sama dgn telkomsel yg langsung dpt akses premium tp mungkin bakal dibuat beda lg sih untuk paket epl</t>
  </si>
  <si>
    <t>['disney', 'hotstar', 'boleh', 'lah', 'udh', 'ada', 'kerja', 'sama', 'dgn', 'telkomsel', 'yg', 'langsung', 'dpt', 'akses', 'premium', 'tp', 'mungkin', 'bakal', 'dibuat', 'beda', 'lg', 'sih', 'untuk', 'paket', 'epl']</t>
  </si>
  <si>
    <t>['disney', 'hotstar', 'boleh', 'lah', 'sudah', 'ada', 'kerja', 'sama', 'dengan', 'telkomsel', 'yg', 'langsung', 'dapat', 'akses', 'premium', 'tapi', 'mungkin', 'bakal', 'dibuat', 'beda', 'lagi', 'sih', 'untuk', 'paket', 'epl']</t>
  </si>
  <si>
    <t>['disney', 'hotstar', 'kerja', 'telkomsel', 'langsung', 'akses', 'premium', 'beda', 'sih', 'paket', 'epl']</t>
  </si>
  <si>
    <t>hai kakak maaf kait kendala jaring ya kakak ayo info no hp jadi lokasimin lurah amp no telkomsel kendala via pesan bantu cek privasi aman tks el</t>
  </si>
  <si>
    <t>@yusmidaaa hai, kak. maaf terkait kendala jaringan ya kak. yuk infokan no. hp, waktu kejadian, lokasi(min hingga kelurahan) &amp;amp  no. telkomsel lain berkendala sama via dm agar kami bantu cek dan privasi aman. tks 😊-el</t>
  </si>
  <si>
    <t>hai kak maaf terkait kendala jaringan ya kak yuk infokan no hp waktu kejadian lokasimin hingga kelurahan amp no telkomsel lain berkendala sama via dm agar kami bantu cek dan privasi aman tks el</t>
  </si>
  <si>
    <t>['hai', 'kak', 'maaf', 'terkait', 'kendala', 'jaringan', 'ya', 'kak', 'yuk', 'infokan', 'no', 'hp', 'waktu', 'kejadian', 'lokasimin', 'hingga', 'kelurahan', 'amp', 'no', 'telkomsel', 'lain', 'berkendala', 'sama', 'via', 'dm', 'agar', 'kami', 'bantu', 'cek', 'dan', 'privasi', 'aman', 'tks', 'el']</t>
  </si>
  <si>
    <t>['hai', 'kakak', 'maaf', 'terkait', 'kendala', 'jaringan', 'ya', 'kakak', 'ayo', 'infokan', 'no', 'hp', 'waktu', 'kejadian', 'lokasimin', 'hingga', 'kelurahan', 'amp', 'no', 'telkomsel', 'lain', 'berkendala', 'sama', 'via', 'pesan', 'agar', 'kami', 'bantu', 'cek', 'dan', 'privasi', 'aman', 'tks', 'el']</t>
  </si>
  <si>
    <t>['hai', 'kakak', 'maaf', 'terkait', 'kendala', 'jaringan', 'ya', 'kakak', 'ayo', 'infokan', 'no', 'hp', 'kejadian', 'lokasimin', 'kelurahan', 'amp', 'no', 'telkomsel', 'berkendala', 'via', 'pesan', 'bantu', 'cek', 'privasi', 'aman', 'tks', 'el']</t>
  </si>
  <si>
    <t>['hai', 'kakak', 'maaf', 'kait', 'kendala', 'jaring', 'ya', 'kakak', 'ayo', 'info', 'no', 'hp', 'jadi', 'lokasimin', 'lurah', 'amp', 'no', 'telkomsel', 'kendala', 'via', 'pesan', 'bantu', 'cek', 'privasi', 'aman', 'tks', 'el']</t>
  </si>
  <si>
    <t>benefit kuota pakai halo unlimited ribu aja min</t>
  </si>
  <si>
    <t>benefit kuota dari pake halo unlimited 225rb dapet apa aja min? @telkomsel</t>
  </si>
  <si>
    <t>benefit kuota dari pake halo unlimited rb dapet apa aja min</t>
  </si>
  <si>
    <t>['benefit', 'kuota', 'dari', 'pake', 'halo', 'unlimited', 'rb', 'dapet', 'apa', 'aja', 'min']</t>
  </si>
  <si>
    <t>['benefit', 'kuota', 'dari', 'pakai', 'halo', 'unlimited', 'ribu', 'dapat', 'apa', 'aja', 'min']</t>
  </si>
  <si>
    <t>['benefit', 'kuota', 'pakai', 'halo', 'unlimited', 'ribu', 'aja', 'min']</t>
  </si>
  <si>
    <t>rumah kobum telkomsel sinyal xl ujung pakai live on</t>
  </si>
  <si>
    <t>@ffajjarr sama kayak rumah gw di kobum telkomsel gk ada sinyal tapi xl ada, ujungnya pake live on wkwk</t>
  </si>
  <si>
    <t>sama kayak rumah gw di kobum telkomsel gk ada sinyal tapi xl ada ujungnya pake live on wkwk</t>
  </si>
  <si>
    <t>['sama', 'kayak', 'rumah', 'gw', 'di', 'kobum', 'telkomsel', 'gk', 'ada', 'sinyal', 'tapi', 'xl', 'ada', 'ujungnya', 'pake', 'live', 'on', 'wkwk']</t>
  </si>
  <si>
    <t>['sama', 'seperti', 'rumah', 'aku', 'di', 'kobum', 'telkomsel', 'tidak', 'ada', 'sinyal', 'tapi', 'xl', 'ada', 'ujungnya', 'pakai', 'live', 'on', 'wkwk']</t>
  </si>
  <si>
    <t>['rumah', 'kobum', 'telkomsel', 'sinyal', 'xl', 'ujungnya', 'pakai', 'live', 'on']</t>
  </si>
  <si>
    <t>['rumah', 'kobum', 'telkomsel', 'sinyal', 'xl', 'ujung', 'pakai', 'live', 'on']</t>
  </si>
  <si>
    <t>telkomsel error kah no service ya dritadi</t>
  </si>
  <si>
    <t>ini emg telkomsel lagi error kah? kok no service ya dritadi</t>
  </si>
  <si>
    <t>ini emg telkomsel lagi error kah kok no service ya dritadi</t>
  </si>
  <si>
    <t>['ini', 'emg', 'telkomsel', 'lagi', 'error', 'kah', 'kok', 'no', 'service', 'ya', 'dritadi']</t>
  </si>
  <si>
    <t>['ini', 'memang', 'telkomsel', 'lagi', 'error', 'kah', 'kok', 'no', 'service', 'ya', 'dritadi']</t>
  </si>
  <si>
    <t>['telkomsel', 'error', 'kah', 'no', 'service', 'ya', 'dritadi']</t>
  </si>
  <si>
    <t>kakak risa mohon tunggu interaksi via pesan ya kakak tks el</t>
  </si>
  <si>
    <t>@skythereason baik, kak risa. mohon tunggu interaksi selanjutnya via dm ya kak. tks 😊-el</t>
  </si>
  <si>
    <t>baik kak risa mohon tunggu interaksi selanjutnya via dm ya kak tks el</t>
  </si>
  <si>
    <t>['baik', 'kak', 'risa', 'mohon', 'tunggu', 'interaksi', 'selanjutnya', 'via', 'dm', 'ya', 'kak', 'tks', 'el']</t>
  </si>
  <si>
    <t>['baik', 'kakak', 'risa', 'mohon', 'tunggu', 'interaksi', 'selanjutnya', 'via', 'pesan', 'ya', 'kakak', 'tks', 'el']</t>
  </si>
  <si>
    <t>['kakak', 'risa', 'mohon', 'tunggu', 'interaksi', 'via', 'pesan', 'ya', 'kakak', 'tks', 'el']</t>
  </si>
  <si>
    <t>amtaro sebby telkomsel pakai telkomsel nang gamau dimarahin kale</t>
  </si>
  <si>
    <t>@h_amtaro sebby telkomsel aku juga pake telkomsel kamu jangan nangis dong aku gamau dimarahin kale!!</t>
  </si>
  <si>
    <t>amtaro sebby telkomsel aku juga pake telkomsel kamu jangan nangis dong aku gamau dimarahin kale</t>
  </si>
  <si>
    <t>['amtaro', 'sebby', 'telkomsel', 'aku', 'juga', 'pake', 'telkomsel', 'kamu', 'jangan', 'nangis', 'dong', 'aku', 'gamau', 'dimarahin', 'kale']</t>
  </si>
  <si>
    <t>['amtaro', 'sebby', 'telkomsel', 'aku', 'juga', 'pakai', 'telkomsel', 'kamu', 'jangan', 'nangis', 'dong', 'aku', 'gamau', 'dimarahin', 'kale']</t>
  </si>
  <si>
    <t>['amtaro', 'sebby', 'telkomsel', 'pakai', 'telkomsel', 'nangis', 'gamau', 'dimarahin', 'kale']</t>
  </si>
  <si>
    <t>['amtaro', 'sebby', 'telkomsel', 'pakai', 'telkomsel', 'nang', 'gamau', 'dimarahin', 'kale']</t>
  </si>
  <si>
    <t>@bkmieeco baik, kak. mohon berkenan menunggu interaksi selanjutnya via dm ya. makasih :) -inara</t>
  </si>
  <si>
    <t>@bkmieeco hai kak. maaf ya jadi gak nyaman. terkait kendalanya, agar bisa gyan bantu cek lebih lanjut, mohon dm nomor hp, detail lokasi dan waktu kejadiannya ya. jika ada nomor lain di lokasi yg sama dengan kendala yg sama, bisa disertakan jg. tks -gyan</t>
  </si>
  <si>
    <t>hai kakak maaf kait kendala sinyal lemah ya kakak ayo info no hp jadi lokasimin lurah amp no telkomsel kendala via pesan bantu cek privasi aman tks el</t>
  </si>
  <si>
    <t>@aldiajaaaa hai, kak. maaf terkait kendala sinyal lemah ya kak. yuk infokan no. hp, waktu kejadian, lokasi(min hingga kelurahan) &amp;amp  no. telkomsel lain berkendala sama via dm agar kami bantu cek dan privasi aman. tks 😊-el</t>
  </si>
  <si>
    <t>hai kak maaf terkait kendala sinyal lemah ya kak yuk infokan no hp waktu kejadian lokasimin hingga kelurahan amp no telkomsel lain berkendala sama via dm agar kami bantu cek dan privasi aman tks el</t>
  </si>
  <si>
    <t>['hai', 'kak', 'maaf', 'terkait', 'kendala', 'sinyal', 'lemah', 'ya', 'kak', 'yuk', 'infokan', 'no', 'hp', 'waktu', 'kejadian', 'lokasimin', 'hingga', 'kelurahan', 'amp', 'no', 'telkomsel', 'lain', 'berkendala', 'sama', 'via', 'dm', 'agar', 'kami', 'bantu', 'cek', 'dan', 'privasi', 'aman', 'tks', 'el']</t>
  </si>
  <si>
    <t>['hai', 'kakak', 'maaf', 'terkait', 'kendala', 'sinyal', 'lemah', 'ya', 'kakak', 'ayo', 'infokan', 'no', 'hp', 'waktu', 'kejadian', 'lokasimin', 'hingga', 'kelurahan', 'amp', 'no', 'telkomsel', 'lain', 'berkendala', 'sama', 'via', 'pesan', 'agar', 'kami', 'bantu', 'cek', 'dan', 'privasi', 'aman', 'tks', 'el']</t>
  </si>
  <si>
    <t>['hai', 'kakak', 'maaf', 'terkait', 'kendala', 'sinyal', 'lemah', 'ya', 'kakak', 'ayo', 'infokan', 'no', 'hp', 'kejadian', 'lokasimin', 'kelurahan', 'amp', 'no', 'telkomsel', 'berkendala', 'via', 'pesan', 'bantu', 'cek', 'privasi', 'aman', 'tks', 'el']</t>
  </si>
  <si>
    <t>['hai', 'kakak', 'maaf', 'kait', 'kendala', 'sinyal', 'lemah', 'ya', 'kakak', 'ayo', 'info', 'no', 'hp', 'jadi', 'lokasimin', 'lurah', 'amp', 'no', 'telkomsel', 'kendala', 'via', 'pesan', 'bantu', 'cek', 'privasi', 'aman', 'tks', 'el']</t>
  </si>
  <si>
    <t>hai kakak risa maaf ya nyaman kait kendala gagal transfer pulsa ayo info no hp jadi detail lokasi kirim via pesan ya kakak bantu cek privasi jaga terimakasih gea</t>
  </si>
  <si>
    <t>@skythereason hai. kak risa. maaf ya jadi ga nyaman. terkait kendala gagal transfer pulsa. yuk infokan no. hp, waktu kejadian, detail lokasi. kirim via dm ya kak. kami bantu cek dan agar privasi terjaga.  makasi :) -gea</t>
  </si>
  <si>
    <t>hai kak risa maaf ya jadi ga nyaman terkait kendala gagal transfer pulsa yuk infokan no hp waktu kejadian detail lokasi kirim via dm ya kak kami bantu cek dan agar privasi terjaga makasi gea</t>
  </si>
  <si>
    <t>['hai', 'kak', 'risa', 'maaf', 'ya', 'jadi', 'ga', 'nyaman', 'terkait', 'kendala', 'gagal', 'transfer', 'pulsa', 'yuk', 'infokan', 'no', 'hp', 'waktu', 'kejadian', 'detail', 'lokasi', 'kirim', 'via', 'dm', 'ya', 'kak', 'kami', 'bantu', 'cek', 'dan', 'agar', 'privasi', 'terjaga', 'makasi', 'gea']</t>
  </si>
  <si>
    <t>['hai', 'kakak', 'risa', 'maaf', 'ya', 'jadi', 'tidak', 'nyaman', 'terkait', 'kendala', 'gagal', 'transfer', 'pulsa', 'ayo', 'infokan', 'no', 'hp', 'waktu', 'kejadian', 'detail', 'lokasi', 'kirim', 'via', 'pesan', 'ya', 'kakak', 'kami', 'bantu', 'cek', 'dan', 'agar', 'privasi', 'terjaga', 'terimakasih', 'gea']</t>
  </si>
  <si>
    <t>['hai', 'kakak', 'risa', 'maaf', 'ya', 'nyaman', 'terkait', 'kendala', 'gagal', 'transfer', 'pulsa', 'ayo', 'infokan', 'no', 'hp', 'kejadian', 'detail', 'lokasi', 'kirim', 'via', 'pesan', 'ya', 'kakak', 'bantu', 'cek', 'privasi', 'terjaga', 'terimakasih', 'gea']</t>
  </si>
  <si>
    <t>['hai', 'kakak', 'risa', 'maaf', 'ya', 'nyaman', 'kait', 'kendala', 'gagal', 'transfer', 'pulsa', 'ayo', 'info', 'no', 'hp', 'jadi', 'detail', 'lokasi', 'kirim', 'via', 'pesan', 'ya', 'kakak', 'bantu', 'cek', 'privasi', 'jaga', 'terimakasih', 'gea']</t>
  </si>
  <si>
    <t>sinyal internet jatinangor bikin istighfar ya gak wifi kost suka mati sinyal telkomsel xl sedih</t>
  </si>
  <si>
    <t>sinyal internet di jatinangor bikin istighfar ya 🥲 gak hanya wifi kost yang suka tiba2 mati, tapi sinyal telkomsel dan xl juga. sadddd 🥲</t>
  </si>
  <si>
    <t>sinyal internet di jatinangor bikin istighfar ya gak hanya wifi kost yang suka tiba mati tapi sinyal telkomsel dan xl juga sadddd</t>
  </si>
  <si>
    <t>['sinyal', 'internet', 'di', 'jatinangor', 'bikin', 'istighfar', 'ya', 'gak', 'hanya', 'wifi', 'kost', 'yang', 'suka', 'tiba', 'mati', 'tapi', 'sinyal', 'telkomsel', 'dan', 'xl', 'juga', 'sadddd']</t>
  </si>
  <si>
    <t>['sinyal', 'internet', 'di', 'jatinangor', 'bikin', 'istighfar', 'ya', 'gak', 'hanya', 'wifi', 'kost', 'yang', 'suka', 'tiba', 'mati', 'tapi', 'sinyal', 'telkomsel', 'dan', 'xl', 'juga', 'sedih']</t>
  </si>
  <si>
    <t>['sinyal', 'internet', 'jatinangor', 'bikin', 'istighfar', 'ya', 'gak', 'wifi', 'kost', 'suka', 'mati', 'sinyal', 'telkomsel', 'xl', 'sedih']</t>
  </si>
  <si>
    <t>@shantipurnama baik, kak. mohon berkenan menunggu interaksi selanjutnya via dm ya. makasih :) -inara</t>
  </si>
  <si>
    <t>kakak shanti maaf ya fio proses bantu privasi data jaga ayo interaksi via pesan makasiih fio</t>
  </si>
  <si>
    <t>@shantipurnama baik, kak shanti. maaf ya. seperti yang sudah disampaikan sebelumnya sama fio, agar prosesnya bisa dibantu lebih lanjut dan privasi data terjaga yuk kita lanjut interaksinya via dm. makasiih 😊 - fio</t>
  </si>
  <si>
    <t>baik kak shanti maaf ya seperti yang sudah disampaikan sebelumnya sama fio agar prosesnya bisa dibantu lebih lanjut dan privasi data terjaga yuk kita lanjut interaksinya via dm makasiih fio</t>
  </si>
  <si>
    <t>['baik', 'kak', 'shanti', 'maaf', 'ya', 'seperti', 'yang', 'sudah', 'disampaikan', 'sebelumnya', 'sama', 'fio', 'agar', 'prosesnya', 'bisa', 'dibantu', 'lebih', 'lanjut', 'dan', 'privasi', 'data', 'terjaga', 'yuk', 'kita', 'lanjut', 'interaksinya', 'via', 'dm', 'makasiih', 'fio']</t>
  </si>
  <si>
    <t>['baik', 'kakak', 'shanti', 'maaf', 'ya', 'seperti', 'yang', 'sudah', 'disampaikan', 'sebelumnya', 'sama', 'fio', 'agar', 'prosesnya', 'bisa', 'dibantu', 'lebih', 'lanjut', 'dan', 'privasi', 'data', 'terjaga', 'ayo', 'kita', 'lanjut', 'interaksinya', 'via', 'pesan', 'makasiih', 'fio']</t>
  </si>
  <si>
    <t>['kakak', 'shanti', 'maaf', 'ya', 'fio', 'prosesnya', 'dibantu', 'privasi', 'data', 'terjaga', 'ayo', 'interaksinya', 'via', 'pesan', 'makasiih', 'fio']</t>
  </si>
  <si>
    <t>['kakak', 'shanti', 'maaf', 'ya', 'fio', 'proses', 'bantu', 'privasi', 'data', 'jaga', 'ayo', 'interaksi', 'via', 'pesan', 'makasiih', 'fio']</t>
  </si>
  <si>
    <t>diam cinta banget telkomsel mandalika rara pawang ujan</t>
  </si>
  <si>
    <t>@lastfalsetto @idextratime bisa diem ga, gua udh cinta bgt sama telkomsel mandalika rara pawang ujan</t>
  </si>
  <si>
    <t>bisa diem ga gua udh cinta bgt sama telkomsel mandalika rara pawang ujan</t>
  </si>
  <si>
    <t>['bisa', 'diem', 'ga', 'gua', 'udh', 'cinta', 'bgt', 'sama', 'telkomsel', 'mandalika', 'rara', 'pawang', 'ujan']</t>
  </si>
  <si>
    <t>['bisa', 'diam', 'tidak', 'aku', 'sudah', 'cinta', 'banget', 'sama', 'telkomsel', 'mandalika', 'rara', 'pawang', 'ujan']</t>
  </si>
  <si>
    <t>['diam', 'cinta', 'banget', 'telkomsel', 'mandalika', 'rara', 'pawang', 'ujan']</t>
  </si>
  <si>
    <t>kalo disney guna telkomsel full senyum</t>
  </si>
  <si>
    <t>@idextratime kalo bener di disney+, pengguna telkomsel full senyum</t>
  </si>
  <si>
    <t>kalo bener di disney pengguna telkomsel full senyum</t>
  </si>
  <si>
    <t>['kalo', 'bener', 'di', 'disney', 'pengguna', 'telkomsel', 'full', 'senyum']</t>
  </si>
  <si>
    <t>['kalo', 'benar', 'di', 'disney', 'pengguna', 'telkomsel', 'full', 'senyum']</t>
  </si>
  <si>
    <t>['kalo', 'disney', 'pengguna', 'telkomsel', 'full', 'senyum']</t>
  </si>
  <si>
    <t>['kalo', 'disney', 'guna', 'telkomsel', 'full', 'senyum']</t>
  </si>
  <si>
    <t>pakai telkomsel temu dedeh tl cantik banget deh</t>
  </si>
  <si>
    <t>pake telkomsel, ketemu mamah dedeh kamu lewat tl, cantik banget deh</t>
  </si>
  <si>
    <t>pake telkomsel ketemu mamah dedeh kamu lewat tl cantik banget deh</t>
  </si>
  <si>
    <t>['pake', 'telkomsel', 'ketemu', 'mamah', 'dedeh', 'kamu', 'lewat', 'tl', 'cantik', 'banget', 'deh']</t>
  </si>
  <si>
    <t>['pakai', 'telkomsel', 'bertemu', 'ibu', 'dedeh', 'kamu', 'lewat', 'tl', 'cantik', 'banget', 'deh']</t>
  </si>
  <si>
    <t>['pakai', 'telkomsel', 'bertemu', 'dedeh', 'tl', 'cantik', 'banget', 'deh']</t>
  </si>
  <si>
    <t>['pakai', 'telkomsel', 'temu', 'dedeh', 'tl', 'cantik', 'banget', 'deh']</t>
  </si>
  <si>
    <t>telkomsel ganggu gimanasi biasa deh ah</t>
  </si>
  <si>
    <t>ini telkomsel lagi gangguan apa gimanasi? kebiasaan deh ah</t>
  </si>
  <si>
    <t>ini telkomsel lagi gangguan apa gimanasi kebiasaan deh ah</t>
  </si>
  <si>
    <t>['ini', 'telkomsel', 'lagi', 'gangguan', 'apa', 'gimanasi', 'kebiasaan', 'deh', 'ah']</t>
  </si>
  <si>
    <t>['telkomsel', 'gangguan', 'gimanasi', 'kebiasaan', 'deh', 'ah']</t>
  </si>
  <si>
    <t>['telkomsel', 'ganggu', 'gimanasi', 'biasa', 'deh', 'ah']</t>
  </si>
  <si>
    <t>jaring parah amad sih dar siang laku mantan sedih</t>
  </si>
  <si>
    <t>jaringan #telkomsel  parah amad siii  sedari siang 🤪😜kek kelakuan mantan sad...!</t>
  </si>
  <si>
    <t>jaringan parah amad siii sedari siang kek kelakuan mantan sad</t>
  </si>
  <si>
    <t>['jaringan', 'parah', 'amad', 'siii', 'sedari', 'siang', 'kek', 'kelakuan', 'mantan', 'sad']</t>
  </si>
  <si>
    <t>['jaringan', 'parah', 'amad', 'sih', 'sedari', 'siang', 'seperti', 'kelakuan', 'mantan', 'sedih']</t>
  </si>
  <si>
    <t>['jaringan', 'parah', 'amad', 'sih', 'sedari', 'siang', 'kelakuan', 'mantan', 'sedih']</t>
  </si>
  <si>
    <t>['jaring', 'parah', 'amad', 'sih', 'dar', 'siang', 'laku', 'mantan', 'sedih']</t>
  </si>
  <si>
    <t>hai kakak shanti maaf kendala gabisa aktivasi paket disney hotstar fio saran kakak aktivasinya kakak paket kendala infoin no hp amp tanggal jadi via pesan privasi data aman tks fio</t>
  </si>
  <si>
    <t>@shantipurnama hai kak shanti, maaf untuk kendala gabisa aktivasi paket disney+ hotstar 12 bulan. fio sarankan kakak aktivasinya saat kakak tidak mempunyai paket yg sama. jika masih berkendala infoin no. hp &amp;amp  tgl kejadian via dm agar privasi data aman. tks 😊 -fio</t>
  </si>
  <si>
    <t>hai kak shanti maaf untuk kendala gabisa aktivasi paket disney hotstar bulan fio sarankan kakak aktivasinya saat kakak tidak mempunyai paket yg sama jika masih berkendala infoin no hp amp tgl kejadian via dm agar privasi data aman tks fio</t>
  </si>
  <si>
    <t>['hai', 'kak', 'shanti', 'maaf', 'untuk', 'kendala', 'gabisa', 'aktivasi', 'paket', 'disney', 'hotstar', 'bulan', 'fio', 'sarankan', 'kakak', 'aktivasinya', 'saat', 'kakak', 'tidak', 'mempunyai', 'paket', 'yg', 'sama', 'jika', 'masih', 'berkendala', 'infoin', 'no', 'hp', 'amp', 'tgl', 'kejadian', 'via', 'dm', 'agar', 'privasi', 'data', 'aman', 'tks', 'fio']</t>
  </si>
  <si>
    <t>['hai', 'kakak', 'shanti', 'maaf', 'untuk', 'kendala', 'gabisa', 'aktivasi', 'paket', 'disney', 'hotstar', 'bulan', 'fio', 'sarankan', 'kakak', 'aktivasinya', 'saat', 'kakak', 'tidak', 'mempunyai', 'paket', 'yg', 'sama', 'jika', 'masih', 'berkendala', 'infoin', 'no', 'hp', 'amp', 'tanggal', 'kejadian', 'via', 'pesan', 'agar', 'privasi', 'data', 'aman', 'tks', 'fio']</t>
  </si>
  <si>
    <t>['hai', 'kakak', 'shanti', 'maaf', 'kendala', 'gabisa', 'aktivasi', 'paket', 'disney', 'hotstar', 'fio', 'sarankan', 'kakak', 'aktivasinya', 'kakak', 'paket', 'berkendala', 'infoin', 'no', 'hp', 'amp', 'tanggal', 'kejadian', 'via', 'pesan', 'privasi', 'data', 'aman', 'tks', 'fio']</t>
  </si>
  <si>
    <t>['hai', 'kakak', 'shanti', 'maaf', 'kendala', 'gabisa', 'aktivasi', 'paket', 'disney', 'hotstar', 'fio', 'saran', 'kakak', 'aktivasinya', 'kakak', 'paket', 'kendala', 'infoin', 'no', 'hp', 'amp', 'tanggal', 'jadi', 'via', 'pesan', 'privasi', 'data', 'aman', 'tks', 'fio']</t>
  </si>
  <si>
    <t>mandirilivinn halo kakak terimakasih apresiasi mohon maaf layan muas hubung layan telkomsel sila pesan terimakasih masfa</t>
  </si>
  <si>
    <t>@_mandiri_livinn halo kak ,  terimakasih atas apresiasinya dan kami mohon maaf jika pelayanan yang kami berikan kurang memuaskan, jika ada masalah berhubungan dengan layanan telkomsel silahkan dm kami, terimakasih :)-masfa</t>
  </si>
  <si>
    <t>mandirilivinn halo kak terimakasih atas apresiasinya dan kami mohon maaf jika pelayanan yang kami berikan kurang memuaskan jika ada masalah berhubungan dengan layanan telkomsel silahkan dm kami terimakasih masfa</t>
  </si>
  <si>
    <t>['mandirilivinn', 'halo', 'kak', 'terimakasih', 'atas', 'apresiasinya', 'dan', 'kami', 'mohon', 'maaf', 'jika', 'pelayanan', 'yang', 'kami', 'berikan', 'kurang', 'memuaskan', 'jika', 'ada', 'masalah', 'berhubungan', 'dengan', 'layanan', 'telkomsel', 'silahkan', 'dm', 'kami', 'terimakasih', 'masfa']</t>
  </si>
  <si>
    <t>['mandirilivinn', 'halo', 'kakak', 'terimakasih', 'atas', 'apresiasinya', 'dan', 'kami', 'mohon', 'maaf', 'jika', 'pelayanan', 'yang', 'kami', 'berikan', 'kurang', 'memuaskan', 'jika', 'ada', 'masalah', 'berhubungan', 'dengan', 'layanan', 'telkomsel', 'silakan', 'pesan', 'kami', 'terimakasih', 'masfa']</t>
  </si>
  <si>
    <t>['mandirilivinn', 'halo', 'kakak', 'terimakasih', 'apresiasinya', 'mohon', 'maaf', 'pelayanan', 'memuaskan', 'berhubungan', 'layanan', 'telkomsel', 'silakan', 'pesan', 'terimakasih', 'masfa']</t>
  </si>
  <si>
    <t>['mandirilivinn', 'halo', 'kakak', 'terimakasih', 'apresiasi', 'mohon', 'maaf', 'layan', 'muas', 'hubung', 'layan', 'telkomsel', 'sila', 'pesan', 'terimakasih', 'masfa']</t>
  </si>
  <si>
    <t>hai kakak maaf ya kait kendala sinyal lambat ayo infoin no hp lokasi kel kec amp kota tanggal jadi no telkomsel kendala via pesan privasi aman tks gea</t>
  </si>
  <si>
    <t>@allonechuky hai, kak. maaf ya. terkait kendala sinyal lambat. yuk infoin, no. hp, lokasi (kel, kec, &amp;amp  kota), tanggal kejadian, dan no. telkomsel lain yang berkendala via dm agar privasi aman. tks 😊 -gea</t>
  </si>
  <si>
    <t>hai kak maaf ya terkait kendala sinyal lambat yuk infoin no hp lokasi kel kec amp kota tanggal kejadian dan no telkomsel lain yang berkendala via dm agar privasi aman tks gea</t>
  </si>
  <si>
    <t>['hai', 'kak', 'maaf', 'ya', 'terkait', 'kendala', 'sinyal', 'lambat', 'yuk', 'infoin', 'no', 'hp', 'lokasi', 'kel', 'kec', 'amp', 'kota', 'tanggal', 'kejadian', 'dan', 'no', 'telkomsel', 'lain', 'yang', 'berkendala', 'via', 'dm', 'agar', 'privasi', 'aman', 'tks', 'gea']</t>
  </si>
  <si>
    <t>['hai', 'kakak', 'maaf', 'ya', 'terkait', 'kendala', 'sinyal', 'lambat', 'ayo', 'infoin', 'no', 'hp', 'lokasi', 'kel', 'kec', 'amp', 'kota', 'tanggal', 'kejadian', 'dan', 'no', 'telkomsel', 'lain', 'yang', 'berkendala', 'via', 'pesan', 'agar', 'privasi', 'aman', 'tks', 'gea']</t>
  </si>
  <si>
    <t>['hai', 'kakak', 'maaf', 'ya', 'terkait', 'kendala', 'sinyal', 'lambat', 'ayo', 'infoin', 'no', 'hp', 'lokasi', 'kel', 'kec', 'amp', 'kota', 'tanggal', 'kejadian', 'no', 'telkomsel', 'berkendala', 'via', 'pesan', 'privasi', 'aman', 'tks', 'gea']</t>
  </si>
  <si>
    <t>['hai', 'kakak', 'maaf', 'ya', 'kait', 'kendala', 'sinyal', 'lambat', 'ayo', 'infoin', 'no', 'hp', 'lokasi', 'kel', 'kec', 'amp', 'kota', 'tanggal', 'jadi', 'no', 'telkomsel', 'kendala', 'via', 'pesan', 'privasi', 'aman', 'tks', 'gea']</t>
  </si>
  <si>
    <t>@sseaskyy baik, kak. mohon berkenan menunggu interaksi selanjutnya via dm ya. makasih :) -inara</t>
  </si>
  <si>
    <t>hai kakak maaf ya kait kendala sinyal lambat ayo infoin no hp lokasi kel kec amp kota no telkomsel kendala via pesan privasi aman tks gea</t>
  </si>
  <si>
    <t>@andim1908 hai, kak. maaf ya. terkait kendala sinyal lambat. yuk infoin, no. hp, lokasi (kel, kec, &amp;amp  kota), dan no. telkomsel lain yang berkendala via dm agar privasi aman. tks 😊 -gea</t>
  </si>
  <si>
    <t>hai kak maaf ya terkait kendala sinyal lambat yuk infoin no hp lokasi kel kec amp kota dan no telkomsel lain yang berkendala via dm agar privasi aman tks gea</t>
  </si>
  <si>
    <t>['hai', 'kak', 'maaf', 'ya', 'terkait', 'kendala', 'sinyal', 'lambat', 'yuk', 'infoin', 'no', 'hp', 'lokasi', 'kel', 'kec', 'amp', 'kota', 'dan', 'no', 'telkomsel', 'lain', 'yang', 'berkendala', 'via', 'dm', 'agar', 'privasi', 'aman', 'tks', 'gea']</t>
  </si>
  <si>
    <t>['hai', 'kakak', 'maaf', 'ya', 'terkait', 'kendala', 'sinyal', 'lambat', 'ayo', 'infoin', 'no', 'hp', 'lokasi', 'kel', 'kec', 'amp', 'kota', 'dan', 'no', 'telkomsel', 'lain', 'yang', 'berkendala', 'via', 'pesan', 'agar', 'privasi', 'aman', 'tks', 'gea']</t>
  </si>
  <si>
    <t>['hai', 'kakak', 'maaf', 'ya', 'terkait', 'kendala', 'sinyal', 'lambat', 'ayo', 'infoin', 'no', 'hp', 'lokasi', 'kel', 'kec', 'amp', 'kota', 'no', 'telkomsel', 'berkendala', 'via', 'pesan', 'privasi', 'aman', 'tks', 'gea']</t>
  </si>
  <si>
    <t>['hai', 'kakak', 'maaf', 'ya', 'kait', 'kendala', 'sinyal', 'lambat', 'ayo', 'infoin', 'no', 'hp', 'lokasi', 'kel', 'kec', 'amp', 'kota', 'no', 'telkomsel', 'kendala', 'via', 'pesan', 'privasi', 'aman', 'tks', 'gea']</t>
  </si>
  <si>
    <t>gak tau nape harga adu telkomsel ganti ganti</t>
  </si>
  <si>
    <t>@convomfs gak tau…….. nape harganya beradu sama telkomsel dah….. ganti ganti</t>
  </si>
  <si>
    <t>gak tau nape harganya beradu sama telkomsel dah ganti ganti</t>
  </si>
  <si>
    <t>['gak', 'tau', 'nape', 'harganya', 'beradu', 'sama', 'telkomsel', 'dah', 'ganti', 'ganti']</t>
  </si>
  <si>
    <t>['gak', 'tau', 'nape', 'harganya', 'beradu', 'sama', 'telkomsel', 'sudah', 'ganti', 'ganti']</t>
  </si>
  <si>
    <t>['gak', 'tau', 'nape', 'harganya', 'beradu', 'telkomsel', 'ganti', 'ganti']</t>
  </si>
  <si>
    <t>['gak', 'tau', 'nape', 'harga', 'adu', 'telkomsel', 'ganti', 'ganti']</t>
  </si>
  <si>
    <t>sinyal siang jelek banget ujan muter video youtube</t>
  </si>
  <si>
    <t>@telkomsel ini sinyal hari ini kenapa? dari siang jelek banget padahal ga lagi ujan, bahkan ga bisa muter video di youtube</t>
  </si>
  <si>
    <t>ini sinyal hari ini kenapa dari siang jelek banget padahal ga lagi ujan bahkan ga bisa muter video di youtube</t>
  </si>
  <si>
    <t>['ini', 'sinyal', 'hari', 'ini', 'kenapa', 'dari', 'siang', 'jelek', 'banget', 'padahal', 'ga', 'lagi', 'ujan', 'bahkan', 'ga', 'bisa', 'muter', 'video', 'di', 'youtube']</t>
  </si>
  <si>
    <t>['ini', 'sinyal', 'hari', 'ini', 'kenapa', 'dari', 'siang', 'jelek', 'banget', 'padahal', 'tidak', 'lagi', 'ujan', 'bahkan', 'tidak', 'bisa', 'muter', 'video', 'di', 'youtube']</t>
  </si>
  <si>
    <t>['sinyal', 'siang', 'jelek', 'banget', 'ujan', 'muter', 'video', 'youtube']</t>
  </si>
  <si>
    <t>ns hai kakak neshia maaf ya kendala isi ulang pulsa coba restart hp kendala infoin no hp nominal lokasi kel kec kota aktivasi terang gagal amp isi ulang via pesan privasi data aman tks fio</t>
  </si>
  <si>
    <t>@neshia_ns hai, kak neshia. maaf ya. untuk kendala tidak bisa isi ulang pulsa, udah coba restart hp? jika masih berkendala, infoin no. hp, nominal, lokasi (kel, kec, kota), cara aktivasi, keterangan gagal &amp;amp  waktu isi ulang via dm agar privasi data aman. tks 😊 -fio</t>
  </si>
  <si>
    <t>ns hai kak neshia maaf ya untuk kendala tidak bisa isi ulang pulsa udah coba restart hp jika masih berkendala infoin no hp nominal lokasi kel kec kota cara aktivasi keterangan gagal amp waktu isi ulang via dm agar privasi data aman tks fio</t>
  </si>
  <si>
    <t>['ns', 'hai', 'kak', 'neshia', 'maaf', 'ya', 'untuk', 'kendala', 'tidak', 'bisa', 'isi', 'ulang', 'pulsa', 'udah', 'coba', 'restart', 'hp', 'jika', 'masih', 'berkendala', 'infoin', 'no', 'hp', 'nominal', 'lokasi', 'kel', 'kec', 'kota', 'cara', 'aktivasi', 'keterangan', 'gagal', 'amp', 'waktu', 'isi', 'ulang', 'via', 'dm', 'agar', 'privasi', 'data', 'aman', 'tks', 'fio']</t>
  </si>
  <si>
    <t>['ns', 'hai', 'kakak', 'neshia', 'maaf', 'ya', 'untuk', 'kendala', 'tidak', 'bisa', 'isi', 'ulang', 'pulsa', 'sudah', 'coba', 'restart', 'hp', 'jika', 'masih', 'berkendala', 'infoin', 'no', 'hp', 'nominal', 'lokasi', 'kel', 'kec', 'kota', 'cara', 'aktivasi', 'keterangan', 'gagal', 'amp', 'waktu', 'isi', 'ulang', 'via', 'pesan', 'agar', 'privasi', 'data', 'aman', 'tks', 'fio']</t>
  </si>
  <si>
    <t>['ns', 'hai', 'kakak', 'neshia', 'maaf', 'ya', 'kendala', 'isi', 'ulang', 'pulsa', 'coba', 'restart', 'hp', 'berkendala', 'infoin', 'no', 'hp', 'nominal', 'lokasi', 'kel', 'kec', 'kota', 'aktivasi', 'keterangan', 'gagal', 'amp', 'isi', 'ulang', 'via', 'pesan', 'privasi', 'data', 'aman', 'tks', 'fio']</t>
  </si>
  <si>
    <t>['ns', 'hai', 'kakak', 'neshia', 'maaf', 'ya', 'kendala', 'isi', 'ulang', 'pulsa', 'coba', 'restart', 'hp', 'kendala', 'infoin', 'no', 'hp', 'nominal', 'lokasi', 'kel', 'kec', 'kota', 'aktivasi', 'terang', 'gagal', 'amp', 'isi', 'ulang', 'via', 'pesan', 'privasi', 'data', 'aman', 'tks', 'fio']</t>
  </si>
  <si>
    <t>@sabanaberkabut hai kak. maaf ya jadi gak nyaman. terkait kendalanya, agar bisa gyan bantu cek lebih lanjut, mohon dm nomor hp, detail lokasi dan waktu kejadiannya ya. jika ada nomor lain di lokasi yg sama dengan kendala yg sama, bisa disertakan jg. tks -gyan</t>
  </si>
  <si>
    <t>hari isi paket data sih</t>
  </si>
  <si>
    <t>seharian ini mau isi paket data @telkomsel ga bisa2.. knp sih??</t>
  </si>
  <si>
    <t>seharian ini mau isi paket data ga bisa knp sih</t>
  </si>
  <si>
    <t>['seharian', 'ini', 'mau', 'isi', 'paket', 'data', 'ga', 'bisa', 'knp', 'sih']</t>
  </si>
  <si>
    <t>['seharian', 'ini', 'mau', 'isi', 'paket', 'data', 'tidak', 'bisa', 'kenapa', 'sih']</t>
  </si>
  <si>
    <t>['seharian', 'isi', 'paket', 'data', 'sih']</t>
  </si>
  <si>
    <t>['hari', 'isi', 'paket', 'data', 'sih']</t>
  </si>
  <si>
    <t>kuota gb telkomsel cepat habis drpada gb im</t>
  </si>
  <si>
    <t>kenapa rasanya kuota 3gb telkomsel lebih cepat abis drpada 3gb im3?</t>
  </si>
  <si>
    <t>kenapa rasanya kuota gb telkomsel lebih cepat abis drpada gb im</t>
  </si>
  <si>
    <t>['kenapa', 'rasanya', 'kuota', 'gb', 'telkomsel', 'lebih', 'cepat', 'abis', 'drpada', 'gb', 'im']</t>
  </si>
  <si>
    <t>['kenapa', 'rasanya', 'kuota', 'gb', 'telkomsel', 'lebih', 'cepat', 'habis', 'drpada', 'gb', 'im']</t>
  </si>
  <si>
    <t>['kuota', 'gb', 'telkomsel', 'cepat', 'habis', 'drpada', 'gb', 'im']</t>
  </si>
  <si>
    <t>telkomsel gelar digital creative entrepreneurs dce virtual exhibition pengembangn kapasitas amp kompetensi digital umkm ada sjak nov dce virtual exhibition mnjadi referensi akselerasi transformasi digital umkm indonesia</t>
  </si>
  <si>
    <t>telkomsel gelar digital creative entrepreneurs (dce) virtual exhibition sbg bgian akhir dari pengembangn kapasitas &amp;amp  kompetensi digital umkm. diadakan sjak nov 2021, dce virtual exhibition mnjadi referensi akselerasi transformasi digital umkm di indonesia. https://t.co/gezko6atgj</t>
  </si>
  <si>
    <t>telkomsel gelar digital creative entrepreneurs dce virtual exhibition sbg bgian akhir dari pengembangn kapasitas amp kompetensi digital umkm diadakan sjak nov dce virtual exhibition mnjadi referensi akselerasi transformasi digital umkm di indonesia</t>
  </si>
  <si>
    <t>['telkomsel', 'gelar', 'digital', 'creative', 'entrepreneurs', 'dce', 'virtual', 'exhibition', 'sbg', 'bgian', 'akhir', 'dari', 'pengembangn', 'kapasitas', 'amp', 'kompetensi', 'digital', 'umkm', 'diadakan', 'sjak', 'nov', 'dce', 'virtual', 'exhibition', 'mnjadi', 'referensi', 'akselerasi', 'transformasi', 'digital', 'umkm', 'di', 'indonesia']</t>
  </si>
  <si>
    <t>['telkomsel', 'gelar', 'digital', 'creative', 'entrepreneurs', 'dce', 'virtual', 'exhibition', 'sebagai', 'bagian', 'akhir', 'dari', 'pengembangn', 'kapasitas', 'amp', 'kompetensi', 'digital', 'umkm', 'diadakan', 'sjak', 'nov', 'dce', 'virtual', 'exhibition', 'mnjadi', 'referensi', 'akselerasi', 'transformasi', 'digital', 'umkm', 'di', 'indonesia']</t>
  </si>
  <si>
    <t>['telkomsel', 'gelar', 'digital', 'creative', 'entrepreneurs', 'dce', 'virtual', 'exhibition', 'pengembangn', 'kapasitas', 'amp', 'kompetensi', 'digital', 'umkm', 'diadakan', 'sjak', 'nov', 'dce', 'virtual', 'exhibition', 'mnjadi', 'referensi', 'akselerasi', 'transformasi', 'digital', 'umkm', 'indonesia']</t>
  </si>
  <si>
    <t>['telkomsel', 'gelar', 'digital', 'creative', 'entrepreneurs', 'dce', 'virtual', 'exhibition', 'pengembangn', 'kapasitas', 'amp', 'kompetensi', 'digital', 'umkm', 'ada', 'sjak', 'nov', 'dce', 'virtual', 'exhibition', 'mnjadi', 'referensi', 'akselerasi', 'transformasi', 'digital', 'umkm', 'indonesia']</t>
  </si>
  <si>
    <t>telkomsel ngeselin</t>
  </si>
  <si>
    <t>telkomsel ngeselin!!!!</t>
  </si>
  <si>
    <t>['telkomsel', 'ngeselin']</t>
  </si>
  <si>
    <t>pakai telkomsel quota nya</t>
  </si>
  <si>
    <t>@txtdrstorywa saya udah 5 tahun pake telkomsel buat quota nya..</t>
  </si>
  <si>
    <t>saya udah tahun pake telkomsel buat quota nya</t>
  </si>
  <si>
    <t>['saya', 'udah', 'tahun', 'pake', 'telkomsel', 'buat', 'quota', 'nya']</t>
  </si>
  <si>
    <t>['saya', 'sudah', 'tahun', 'pakai', 'telkomsel', 'buat', 'quota', 'nya']</t>
  </si>
  <si>
    <t>['pakai', 'telkomsel', 'quota', 'nya']</t>
  </si>
  <si>
    <t>lihat histori pesan capek ngetik</t>
  </si>
  <si>
    <t>@telkomsel lihat histori dm saja... capek ngetik panjang mulu</t>
  </si>
  <si>
    <t>lihat histori dm saja capek ngetik panjang mulu</t>
  </si>
  <si>
    <t>['lihat', 'histori', 'dm', 'saja', 'capek', 'ngetik', 'panjang', 'mulu']</t>
  </si>
  <si>
    <t>['lihat', 'histori', 'pesan', 'saja', 'capek', 'ngetik', 'panjang', 'selalu']</t>
  </si>
  <si>
    <t>['lihat', 'histori', 'pesan', 'capek', 'ngetik']</t>
  </si>
  <si>
    <t>telkomsel ya minggu murah sih</t>
  </si>
  <si>
    <t>@convomf telkomsel ya? seminggu bukan? 🤣 murah sih</t>
  </si>
  <si>
    <t>telkomsel ya seminggu bukan murah sih</t>
  </si>
  <si>
    <t>['telkomsel', 'ya', 'seminggu', 'bukan', 'murah', 'sih']</t>
  </si>
  <si>
    <t>['telkomsel', 'ya', 'seminggu', 'murah', 'sih']</t>
  </si>
  <si>
    <t>['telkomsel', 'ya', 'minggu', 'murah', 'sih']</t>
  </si>
  <si>
    <t>hai kakak anissa maaf ya kait paket combo sakti paket promo batas ya kakak laku kakak kakak aktif paket tarik aplikasi mytelkomsel tks gea</t>
  </si>
  <si>
    <t>@nisanniisa hai, kak anissa. maaf ya. terkait paket combo sakti merupakan paket promo yang berbatas waktu ya kak. jadi ga berlaku selamanya kak, kakak juga bisa mengaktifkan paket menarik lainnya di *363# atau aplikasi mytelkomsel. tks 😊-gea</t>
  </si>
  <si>
    <t>hai kak anissa maaf ya terkait paket combo sakti merupakan paket promo yang berbatas waktu ya kak jadi ga berlaku selamanya kak kakak juga bisa mengaktifkan paket menarik lainnya di atau aplikasi mytelkomsel tks gea</t>
  </si>
  <si>
    <t>['hai', 'kak', 'anissa', 'maaf', 'ya', 'terkait', 'paket', 'combo', 'sakti', 'merupakan', 'paket', 'promo', 'yang', 'berbatas', 'waktu', 'ya', 'kak', 'jadi', 'ga', 'berlaku', 'selamanya', 'kak', 'kakak', 'juga', 'bisa', 'mengaktifkan', 'paket', 'menarik', 'lainnya', 'di', 'atau', 'aplikasi', 'mytelkomsel', 'tks', 'gea']</t>
  </si>
  <si>
    <t>['hai', 'kakak', 'anissa', 'maaf', 'ya', 'terkait', 'paket', 'combo', 'sakti', 'merupakan', 'paket', 'promo', 'yang', 'berbatas', 'waktu', 'ya', 'kakak', 'jadi', 'tidak', 'berlaku', 'selamanya', 'kakak', 'kakak', 'juga', 'bisa', 'mengaktifkan', 'paket', 'menarik', 'lainnya', 'di', 'atau', 'aplikasi', 'mytelkomsel', 'tks', 'gea']</t>
  </si>
  <si>
    <t>['hai', 'kakak', 'anissa', 'maaf', 'ya', 'terkait', 'paket', 'combo', 'sakti', 'paket', 'promo', 'berbatas', 'ya', 'kakak', 'berlaku', 'kakak', 'kakak', 'mengaktifkan', 'paket', 'menarik', 'aplikasi', 'mytelkomsel', 'tks', 'gea']</t>
  </si>
  <si>
    <t>['hai', 'kakak', 'anissa', 'maaf', 'ya', 'kait', 'paket', 'combo', 'sakti', 'paket', 'promo', 'batas', 'ya', 'kakak', 'laku', 'kakak', 'kakak', 'aktif', 'paket', 'tarik', 'aplikasi', 'mytelkomsel', 'tks', 'gea']</t>
  </si>
  <si>
    <t>lis hai kakak lis maaf ya kait kendala akses internet internet ayo infoin no hp jadi lokasi kel kec amp kota no telkomsel kendala via pesan privasi aman harga paket kakak promo murah mytelkomsel tks sulis</t>
  </si>
  <si>
    <t>@winter__lis hai, kak lis. maaf ya. terkait kendala akses internet internet, yuk infoin, no. hp, waktu kejadian, lokasi (kel, kec, &amp;amp  kota), dan no. telkomsel lain yang berkendala via dm agar privasi aman. soal harga paket banyak kok kak promo murah di mytelkomsel. tks 😊 -sulis</t>
  </si>
  <si>
    <t>lis hai kak lis maaf ya terkait kendala akses internet internet yuk infoin no hp waktu kejadian lokasi kel kec amp kota dan no telkomsel lain yang berkendala via dm agar privasi aman soal harga paket banyak kok kak promo murah di mytelkomsel tks sulis</t>
  </si>
  <si>
    <t>['lis', 'hai', 'kak', 'lis', 'maaf', 'ya', 'terkait', 'kendala', 'akses', 'internet', 'internet', 'yuk', 'infoin', 'no', 'hp', 'waktu', 'kejadian', 'lokasi', 'kel', 'kec', 'amp', 'kota', 'dan', 'no', 'telkomsel', 'lain', 'yang', 'berkendala', 'via', 'dm', 'agar', 'privasi', 'aman', 'soal', 'harga', 'paket', 'banyak', 'kok', 'kak', 'promo', 'murah', 'di', 'mytelkomsel', 'tks', 'sulis']</t>
  </si>
  <si>
    <t>['lis', 'hai', 'kakak', 'lis', 'maaf', 'ya', 'terkait', 'kendala', 'akses', 'internet', 'internet', 'ayo', 'infoin', 'no', 'hp', 'waktu', 'kejadian', 'lokasi', 'kel', 'kec', 'amp', 'kota', 'dan', 'no', 'telkomsel', 'lain', 'yang', 'berkendala', 'via', 'pesan', 'agar', 'privasi', 'aman', 'soal', 'harga', 'paket', 'banyak', 'kok', 'kakak', 'promo', 'murah', 'di', 'mytelkomsel', 'tks', 'sulis']</t>
  </si>
  <si>
    <t>['lis', 'hai', 'kakak', 'lis', 'maaf', 'ya', 'terkait', 'kendala', 'akses', 'internet', 'internet', 'ayo', 'infoin', 'no', 'hp', 'kejadian', 'lokasi', 'kel', 'kec', 'amp', 'kota', 'no', 'telkomsel', 'berkendala', 'via', 'pesan', 'privasi', 'aman', 'harga', 'paket', 'kakak', 'promo', 'murah', 'mytelkomsel', 'tks', 'sulis']</t>
  </si>
  <si>
    <t>['lis', 'hai', 'kakak', 'lis', 'maaf', 'ya', 'kait', 'kendala', 'akses', 'internet', 'internet', 'ayo', 'infoin', 'no', 'hp', 'jadi', 'lokasi', 'kel', 'kec', 'amp', 'kota', 'no', 'telkomsel', 'kendala', 'via', 'pesan', 'privasi', 'aman', 'harga', 'paket', 'kakak', 'promo', 'murah', 'mytelkomsel', 'tks', 'sulis']</t>
  </si>
  <si>
    <t>hai kakak maaf ya kait kendala mohon pesan nomor hp detail lokasi jadi akyl tindaklanjuti kendala ya tks akyl</t>
  </si>
  <si>
    <t>@yamangnapasie hai kak. maaf ya. terkait kendala tersebut, apakah sudah berlangsung lama? mohon dm nomor hp, detail lokasi dan waktu kejadiannya agar akyl dapat segera tindaklanjuti kendala tersebut, ya. tks -akyl</t>
  </si>
  <si>
    <t>hai kak maaf ya terkait kendala tersebut apakah sudah berlangsung lama mohon dm nomor hp detail lokasi dan waktu kejadiannya agar akyl dapat segera tindaklanjuti kendala tersebut ya tks akyl</t>
  </si>
  <si>
    <t>['hai', 'kak', 'maaf', 'ya', 'terkait', 'kendala', 'tersebut', 'apakah', 'sudah', 'berlangsung', 'lama', 'mohon', 'dm', 'nomor', 'hp', 'detail', 'lokasi', 'dan', 'waktu', 'kejadiannya', 'agar', 'akyl', 'dapat', 'segera', 'tindaklanjuti', 'kendala', 'tersebut', 'ya', 'tks', 'akyl']</t>
  </si>
  <si>
    <t>['hai', 'kakak', 'maaf', 'ya', 'terkait', 'kendala', 'tersebut', 'apakah', 'sudah', 'berlangsung', 'lama', 'mohon', 'pesan', 'nomor', 'hp', 'detail', 'lokasi', 'dan', 'waktu', 'kejadiannya', 'agar', 'akyl', 'dapat', 'segera', 'tindaklanjuti', 'kendala', 'tersebut', 'ya', 'tks', 'akyl']</t>
  </si>
  <si>
    <t>['hai', 'kakak', 'maaf', 'ya', 'terkait', 'kendala', 'mohon', 'pesan', 'nomor', 'hp', 'detail', 'lokasi', 'kejadiannya', 'akyl', 'tindaklanjuti', 'kendala', 'ya', 'tks', 'akyl']</t>
  </si>
  <si>
    <t>['hai', 'kakak', 'maaf', 'ya', 'kait', 'kendala', 'mohon', 'pesan', 'nomor', 'hp', 'detail', 'lokasi', 'jadi', 'akyl', 'tindaklanjuti', 'kendala', 'ya', 'tks', 'akyl']</t>
  </si>
  <si>
    <t>ulang mahal hadeh</t>
  </si>
  <si>
    <t>@telkomsel @jaeyoungjung3 sudah berulang kali ini terjadi mana mahal pula hadeh, 😭😭😭</t>
  </si>
  <si>
    <t>sudah berulang kali ini terjadi mana mahal pula hadeh</t>
  </si>
  <si>
    <t>['sudah', 'berulang', 'kali', 'ini', 'terjadi', 'mana', 'mahal', 'pula', 'hadeh']</t>
  </si>
  <si>
    <t>['sudah', 'berulang', 'sepertinya', 'ini', 'terjadi', 'mana', 'mahal', 'pula', 'hadeh']</t>
  </si>
  <si>
    <t>['berulang', 'mahal', 'hadeh']</t>
  </si>
  <si>
    <t>['ulang', 'mahal', 'hadeh']</t>
  </si>
  <si>
    <t>hai kakak maaf ya kakak gak nyaman kait kendala sinyal lemah ayo infoin nomor hp jadi lokasi kel kec kota nomor telkomsel kendala via pesan privasi aman tks sulis</t>
  </si>
  <si>
    <t>@epicabadiii hai, kak. maaf ya kak jadi gak nyaman. terkait kendala sinyal lemah, yuk infoin nomor hp, waktu kejadian, lokasi (kel, kec, dan kota), dan nomor telkomsel lain yang berkendala via dm agar privasi aman. tks 😊 -sulis</t>
  </si>
  <si>
    <t>hai kak maaf ya kak jadi gak nyaman terkait kendala sinyal lemah yuk infoin nomor hp waktu kejadian lokasi kel kec dan kota dan nomor telkomsel lain yang berkendala via dm agar privasi aman tks sulis</t>
  </si>
  <si>
    <t>['hai', 'kak', 'maaf', 'ya', 'kak', 'jadi', 'gak', 'nyaman', 'terkait', 'kendala', 'sinyal', 'lemah', 'yuk', 'infoin', 'nomor', 'hp', 'waktu', 'kejadian', 'lokasi', 'kel', 'kec', 'dan', 'kota', 'dan', 'nomor', 'telkomsel', 'lain', 'yang', 'berkendala', 'via', 'dm', 'agar', 'privasi', 'aman', 'tks', 'sulis']</t>
  </si>
  <si>
    <t>['hai', 'kakak', 'maaf', 'ya', 'kakak', 'jadi', 'gak', 'nyaman', 'terkait', 'kendala', 'sinyal', 'lemah', 'ayo', 'infoin', 'nomor', 'hp', 'waktu', 'kejadian', 'lokasi', 'kel', 'kec', 'dan', 'kota', 'dan', 'nomor', 'telkomsel', 'lain', 'yang', 'berkendala', 'via', 'pesan', 'agar', 'privasi', 'aman', 'tks', 'sulis']</t>
  </si>
  <si>
    <t>['hai', 'kakak', 'maaf', 'ya', 'kakak', 'gak', 'nyaman', 'terkait', 'kendala', 'sinyal', 'lemah', 'ayo', 'infoin', 'nomor', 'hp', 'kejadian', 'lokasi', 'kel', 'kec', 'kota', 'nomor', 'telkomsel', 'berkendala', 'via', 'pesan', 'privasi', 'aman', 'tks', 'sulis']</t>
  </si>
  <si>
    <t>['hai', 'kakak', 'maaf', 'ya', 'kakak', 'gak', 'nyaman', 'kait', 'kendala', 'sinyal', 'lemah', 'ayo', 'infoin', 'nomor', 'hp', 'jadi', 'lokasi', 'kel', 'kec', 'kota', 'nomor', 'telkomsel', 'kendala', 'via', 'pesan', 'privasi', 'aman', 'tks', 'sulis']</t>
  </si>
  <si>
    <t>kesal banget anjr telkomsel knpa sieee</t>
  </si>
  <si>
    <t>gue kesel bgt anjr telkomsel lo knpa sieee https://t.co/bbpbdi2wvp</t>
  </si>
  <si>
    <t>gue kesel bgt anjr telkomsel lo knpa sieee</t>
  </si>
  <si>
    <t>['gue', 'kesel', 'bgt', 'anjr', 'telkomsel', 'lo', 'knpa', 'sieee']</t>
  </si>
  <si>
    <t>['aku', 'kesal', 'banget', 'anjr', 'telkomsel', 'kamu', 'knpa', 'sieee']</t>
  </si>
  <si>
    <t>['kesal', 'banget', 'anjr', 'telkomsel', 'knpa', 'sieee']</t>
  </si>
  <si>
    <t>selasa nyalain kuota telkomsel mah byu lot banget ya allah</t>
  </si>
  <si>
    <t>hari selasa harus nyalain kuota telkomsel ini mah karena by.u lemot bgt ya allah skr</t>
  </si>
  <si>
    <t>hari selasa harus nyalain kuota telkomsel ini mah karena byu lemot bgt ya allah skr</t>
  </si>
  <si>
    <t>['hari', 'selasa', 'harus', 'nyalain', 'kuota', 'telkomsel', 'ini', 'mah', 'karena', 'byu', 'lemot', 'bgt', 'ya', 'allah', 'skr']</t>
  </si>
  <si>
    <t>['hari', 'selasa', 'harus', 'nyalain', 'kuota', 'telkomsel', 'ini', 'mah', 'karena', 'byu', 'lemot', 'banget', 'ya', 'allah', 'sekarang']</t>
  </si>
  <si>
    <t>['selasa', 'nyalain', 'kuota', 'telkomsel', 'mah', 'byu', 'lemot', 'banget', 'ya', 'allah']</t>
  </si>
  <si>
    <t>['selasa', 'nyalain', 'kuota', 'telkomsel', 'mah', 'byu', 'lot', 'banget', 'ya', 'allah']</t>
  </si>
  <si>
    <t>internet sakti nya telkomsel aja</t>
  </si>
  <si>
    <t>internet sakti nya telkomsel ini yg tadinya 75 terus 79 sekarang udah 85 aja 🙂</t>
  </si>
  <si>
    <t>internet sakti nya telkomsel ini yg tadinya terus sekarang udah aja</t>
  </si>
  <si>
    <t>['internet', 'sakti', 'nya', 'telkomsel', 'ini', 'yg', 'tadinya', 'terus', 'sekarang', 'udah', 'aja']</t>
  </si>
  <si>
    <t>['internet', 'sakti', 'nya', 'telkomsel', 'ini', 'yg', 'tadinya', 'terus', 'sekarang', 'sudah', 'aja']</t>
  </si>
  <si>
    <t>['internet', 'sakti', 'nya', 'telkomsel', 'aja']</t>
  </si>
  <si>
    <t>tulisane lte telkomsel kartu halo</t>
  </si>
  <si>
    <t>@arsenewenggar @ainunnajib ono tulisane lte telkomsel iku. kartuku halo</t>
  </si>
  <si>
    <t>ono tulisane lte telkomsel iku kartuku halo</t>
  </si>
  <si>
    <t>['ono', 'tulisane', 'lte', 'telkomsel', 'iku', 'kartuku', 'halo']</t>
  </si>
  <si>
    <t>['ada', 'tulisane', 'lte', 'telkomsel', 'itu', 'kartuku', 'halo']</t>
  </si>
  <si>
    <t>['tulisane', 'lte', 'telkomsel', 'kartuku', 'halo']</t>
  </si>
  <si>
    <t>['tulisane', 'lte', 'telkomsel', 'kartu', 'halo']</t>
  </si>
  <si>
    <t>kakak bantu kece gea butuh data ya kakak beri solusi kakak tks gea</t>
  </si>
  <si>
    <t>@tupo124 baik. kak. untuk di bantu pengecekan gea butuh data ya kak, agar pemberian solusi tepat kak. tks :)-gea</t>
  </si>
  <si>
    <t>baik kak untuk di bantu pengecekan gea butuh data ya kak agar pemberian solusi tepat kak tks gea</t>
  </si>
  <si>
    <t>['baik', 'kak', 'untuk', 'di', 'bantu', 'pengecekan', 'gea', 'butuh', 'data', 'ya', 'kak', 'agar', 'pemberian', 'solusi', 'tepat', 'kak', 'tks', 'gea']</t>
  </si>
  <si>
    <t>['baik', 'kakak', 'untuk', 'di', 'bantu', 'pengecekan', 'gea', 'butuh', 'data', 'ya', 'kakak', 'agar', 'pemberian', 'solusi', 'tepat', 'kakak', 'tks', 'gea']</t>
  </si>
  <si>
    <t>['kakak', 'bantu', 'pengecekan', 'gea', 'butuh', 'data', 'ya', 'kakak', 'pemberian', 'solusi', 'kakak', 'tks', 'gea']</t>
  </si>
  <si>
    <t>['kakak', 'bantu', 'kece', 'gea', 'butuh', 'data', 'ya', 'kakak', 'beri', 'solusi', 'kakak', 'tks', 'gea']</t>
  </si>
  <si>
    <t>kakak kakak kirim pesan masuk list antri mohon kenan tunggu interaksi pesan ya kakak tks sulis</t>
  </si>
  <si>
    <t>@nebsthethird baik, kak. apabila kakak sudah kirim dm maka akan masuk dalam list antrian, mohon berkenan menunggu interaksi selanjutnya di dm ya kak. tks 😊 -sulis</t>
  </si>
  <si>
    <t>baik kak apabila kakak sudah kirim dm maka akan masuk dalam list antrian mohon berkenan menunggu interaksi selanjutnya di dm ya kak tks sulis</t>
  </si>
  <si>
    <t>['baik', 'kak', 'apabila', 'kakak', 'sudah', 'kirim', 'dm', 'maka', 'akan', 'masuk', 'dalam', 'list', 'antrian', 'mohon', 'berkenan', 'menunggu', 'interaksi', 'selanjutnya', 'di', 'dm', 'ya', 'kak', 'tks', 'sulis']</t>
  </si>
  <si>
    <t>['baik', 'kakak', 'apabila', 'kakak', 'sudah', 'kirim', 'pesan', 'maka', 'akan', 'masuk', 'dalam', 'list', 'antrian', 'mohon', 'berkenan', 'menunggu', 'interaksi', 'selanjutnya', 'di', 'pesan', 'ya', 'kakak', 'tks', 'sulis']</t>
  </si>
  <si>
    <t>['kakak', 'kakak', 'kirim', 'pesan', 'masuk', 'list', 'antrian', 'mohon', 'berkenan', 'menunggu', 'interaksi', 'pesan', 'ya', 'kakak', 'tks', 'sulis']</t>
  </si>
  <si>
    <t>['kakak', 'kakak', 'kirim', 'pesan', 'masuk', 'list', 'antri', 'mohon', 'kenan', 'tunggu', 'interaksi', 'pesan', 'ya', 'kakak', 'tks', 'sulis']</t>
  </si>
  <si>
    <t>gaada indosat telkomsel</t>
  </si>
  <si>
    <t>gaada yg bener indosat atau telkomsel👎 https://t.co/smq3yydz3j</t>
  </si>
  <si>
    <t>gaada yg bener indosat atau telkomsel</t>
  </si>
  <si>
    <t>['gaada', 'yg', 'bener', 'indosat', 'atau', 'telkomsel']</t>
  </si>
  <si>
    <t>['gaada', 'yg', 'benar', 'indosat', 'atau', 'telkomsel']</t>
  </si>
  <si>
    <t>['gaada', 'indosat', 'telkomsel']</t>
  </si>
  <si>
    <t>min</t>
  </si>
  <si>
    <t>@telkomsel sudah min</t>
  </si>
  <si>
    <t>sudah min</t>
  </si>
  <si>
    <t>['sudah', 'min']</t>
  </si>
  <si>
    <t>['min']</t>
  </si>
  <si>
    <t>maaf ya kakak tupo harga telkomsel sesuai ya internet lambat infoin no hp tanggal jadi lokasi kel kec kota amp no telkomsel kendala via pesan bantu amp privasi aman tks fio</t>
  </si>
  <si>
    <t>@tupo124 maaf ya kak tupo. untuk harga, telkomsel sudah melakukan penyesuaian ya. untuk internet lambat, infoin no. hp, tgl kejadian, lokasi (kel., kec., kota) &amp;amp  no. telkomsel lain berkendala sama via dm, agar kami bantu &amp;amp  privasi aman. tks 😊 -fio</t>
  </si>
  <si>
    <t>maaf ya kak tupo untuk harga telkomsel sudah melakukan penyesuaian ya untuk internet lambat infoin no hp tgl kejadian lokasi kel kec kota amp no telkomsel lain berkendala sama via dm agar kami bantu amp privasi aman tks fio</t>
  </si>
  <si>
    <t>['maaf', 'ya', 'kak', 'tupo', 'untuk', 'harga', 'telkomsel', 'sudah', 'melakukan', 'penyesuaian', 'ya', 'untuk', 'internet', 'lambat', 'infoin', 'no', 'hp', 'tgl', 'kejadian', 'lokasi', 'kel', 'kec', 'kota', 'amp', 'no', 'telkomsel', 'lain', 'berkendala', 'sama', 'via', 'dm', 'agar', 'kami', 'bantu', 'amp', 'privasi', 'aman', 'tks', 'fio']</t>
  </si>
  <si>
    <t>['maaf', 'ya', 'kakak', 'tupo', 'untuk', 'harga', 'telkomsel', 'sudah', 'melakukan', 'penyesuaian', 'ya', 'untuk', 'internet', 'lambat', 'infoin', 'no', 'hp', 'tanggal', 'kejadian', 'lokasi', 'kel', 'kec', 'kota', 'amp', 'no', 'telkomsel', 'lain', 'berkendala', 'sama', 'via', 'pesan', 'agar', 'kami', 'bantu', 'amp', 'privasi', 'aman', 'tks', 'fio']</t>
  </si>
  <si>
    <t>['maaf', 'ya', 'kakak', 'tupo', 'harga', 'telkomsel', 'penyesuaian', 'ya', 'internet', 'lambat', 'infoin', 'no', 'hp', 'tanggal', 'kejadian', 'lokasi', 'kel', 'kec', 'kota', 'amp', 'no', 'telkomsel', 'berkendala', 'via', 'pesan', 'bantu', 'amp', 'privasi', 'aman', 'tks', 'fio']</t>
  </si>
  <si>
    <t>['maaf', 'ya', 'kakak', 'tupo', 'harga', 'telkomsel', 'sesuai', 'ya', 'internet', 'lambat', 'infoin', 'no', 'hp', 'tanggal', 'jadi', 'lokasi', 'kel', 'kec', 'kota', 'amp', 'no', 'telkomsel', 'kendala', 'via', 'pesan', 'bantu', 'amp', 'privasi', 'aman', 'tks', 'fio']</t>
  </si>
  <si>
    <t>mending disney kakak klo beli paket telkomsel legal</t>
  </si>
  <si>
    <t>@putraadypradana @imvibbyy @infotwitwor_ mending disney+ bang udh dapet klo beli paket dri telkomsel, udh pasti legal👍🏻</t>
  </si>
  <si>
    <t>mending disney bang udh dapet klo beli paket dri telkomsel udh pasti legal</t>
  </si>
  <si>
    <t>['mending', 'disney', 'bang', 'udh', 'dapet', 'klo', 'beli', 'paket', 'dri', 'telkomsel', 'udh', 'pasti', 'legal']</t>
  </si>
  <si>
    <t>['mending', 'disney', 'kakak', 'sudah', 'dapat', 'klo', 'beli', 'paket', 'dari', 'telkomsel', 'sudah', 'pasti', 'legal']</t>
  </si>
  <si>
    <t>['mending', 'disney', 'kakak', 'klo', 'beli', 'paket', 'telkomsel', 'legal']</t>
  </si>
  <si>
    <t>hai kakak nebula kait reaktivasi kartu pascabayar ayo infoin rian nomor hp nama lengkap amp tanggal lahir nominal tagih via pesan bantu cek amp privasi aman tks rian</t>
  </si>
  <si>
    <t>@nebsthethird hai, kak nebula. terkait reaktivasi kartu pascabayar, yuk infoin ke rian nomor hp, nama lengkap, tempat &amp;amp  tgl lahir, nominal tagihan terakhir via dm. agar dibantu cek &amp;amp  privasi aman. tks 😊-rian</t>
  </si>
  <si>
    <t>hai kak nebula terkait reaktivasi kartu pascabayar yuk infoin ke rian nomor hp nama lengkap tempat amp tgl lahir nominal tagihan terakhir via dm agar dibantu cek amp privasi aman tks rian</t>
  </si>
  <si>
    <t>['hai', 'kak', 'nebula', 'terkait', 'reaktivasi', 'kartu', 'pascabayar', 'yuk', 'infoin', 'ke', 'rian', 'nomor', 'hp', 'nama', 'lengkap', 'tempat', 'amp', 'tgl', 'lahir', 'nominal', 'tagihan', 'terakhir', 'via', 'dm', 'agar', 'dibantu', 'cek', 'amp', 'privasi', 'aman', 'tks', 'rian']</t>
  </si>
  <si>
    <t>['hai', 'kakak', 'nebula', 'terkait', 'reaktivasi', 'kartu', 'pascabayar', 'ayo', 'infoin', 'ke', 'rian', 'nomor', 'hp', 'nama', 'lengkap', 'tempat', 'amp', 'tanggal', 'lahir', 'nominal', 'tagihan', 'terakhir', 'via', 'pesan', 'agar', 'dibantu', 'cek', 'amp', 'privasi', 'aman', 'tks', 'rian']</t>
  </si>
  <si>
    <t>['hai', 'kakak', 'nebula', 'terkait', 'reaktivasi', 'kartu', 'pascabayar', 'ayo', 'infoin', 'rian', 'nomor', 'hp', 'nama', 'lengkap', 'amp', 'tanggal', 'lahir', 'nominal', 'tagihan', 'via', 'pesan', 'dibantu', 'cek', 'amp', 'privasi', 'aman', 'tks', 'rian']</t>
  </si>
  <si>
    <t>['hai', 'kakak', 'nebula', 'kait', 'reaktivasi', 'kartu', 'pascabayar', 'ayo', 'infoin', 'rian', 'nomor', 'hp', 'nama', 'lengkap', 'amp', 'tanggal', 'lahir', 'nominal', 'tagih', 'via', 'pesan', 'bantu', 'cek', 'amp', 'privasi', 'aman', 'tks', 'rian']</t>
  </si>
  <si>
    <t>tolong telkomsel sinyal ilang fuck bentar beres</t>
  </si>
  <si>
    <t>tolong telkomsel sinyalnya jangan ilang dulu dong anjir, ini bentar lagi beres👎</t>
  </si>
  <si>
    <t>tolong telkomsel sinyalnya jangan ilang dulu dong anjir ini bentar lagi beres</t>
  </si>
  <si>
    <t>['tolong', 'telkomsel', 'sinyalnya', 'jangan', 'ilang', 'dulu', 'dong', 'anjir', 'ini', 'bentar', 'lagi', 'beres']</t>
  </si>
  <si>
    <t>['tolong', 'telkomsel', 'sinyalnya', 'jangan', 'ilang', 'dulu', 'dong', 'fuck', 'ini', 'bentar', 'lagi', 'beres']</t>
  </si>
  <si>
    <t>['tolong', 'telkomsel', 'sinyalnya', 'ilang', 'fuck', 'bentar', 'beres']</t>
  </si>
  <si>
    <t>['tolong', 'telkomsel', 'sinyal', 'ilang', 'fuck', 'bentar', 'beres']</t>
  </si>
  <si>
    <t>paket mahal lelet banget anjm ngebid malu nama provider indonesia suka banget komplain si</t>
  </si>
  <si>
    <t>paketan mahal tapi lelet bgt anjm @telkomsel gua lagi ngebid ini, malu sama nama besar lu sebagai provider besar di indonesia, demen bgt di komplain si 😡</t>
  </si>
  <si>
    <t>paketan mahal tapi lelet bgt anjm gua lagi ngebid ini malu sama nama besar lu sebagai provider besar di indonesia demen bgt di komplain si</t>
  </si>
  <si>
    <t>['paketan', 'mahal', 'tapi', 'lelet', 'bgt', 'anjm', 'gua', 'lagi', 'ngebid', 'ini', 'malu', 'sama', 'nama', 'besar', 'lu', 'sebagai', 'provider', 'besar', 'di', 'indonesia', 'demen', 'bgt', 'di', 'komplain', 'si']</t>
  </si>
  <si>
    <t>['paketan', 'mahal', 'tapi', 'lelet', 'banget', 'anjm', 'aku', 'lagi', 'ngebid', 'ini', 'malu', 'sama', 'nama', 'besar', 'kamu', 'sebagai', 'provider', 'besar', 'di', 'indonesia', 'suka', 'banget', 'di', 'komplain', 'si']</t>
  </si>
  <si>
    <t>['paketan', 'mahal', 'lelet', 'banget', 'anjm', 'ngebid', 'malu', 'nama', 'provider', 'indonesia', 'suka', 'banget', 'komplain', 'si']</t>
  </si>
  <si>
    <t>['paket', 'mahal', 'lelet', 'banget', 'anjm', 'ngebid', 'malu', 'nama', 'provider', 'indonesia', 'suka', 'banget', 'komplain', 'si']</t>
  </si>
  <si>
    <t>telkomsel jelek telkomsel jelek oooo sebab nya siah dengar isu kait coba pk sbulan iya sinyal bar bar tata ulang tatanan dunia iyyyyyyyeileee</t>
  </si>
  <si>
    <t>'telkomsel skrg jelek, telkomsel skrg jelek' oooo ini penyebab nya siah euy. mendengar isu terkait, ku coba pk sbulan eh iya sinyal 4g 1 bar 2 bar doang. lagi di tata ulang, seperti tatanan dunia saat ini. iyyyyyyye'ileee~ https://t.co/o6qntprbpa</t>
  </si>
  <si>
    <t>telkomsel skrg jelek telkomsel skrg jelek oooo ini penyebab nya siah euy mendengar isu terkait ku coba pk sbulan eh iya sinyal  bar bar doang lagi di tata ulang seperti tatanan dunia saat ini iyyyyyyyeileee</t>
  </si>
  <si>
    <t>['telkomsel', 'skrg', 'jelek', 'telkomsel', 'skrg', 'jelek', 'oooo', 'ini', 'penyebab', 'nya', 'siah', 'euy', 'mendengar', 'isu', 'terkait', 'ku', 'coba', 'pk', 'sbulan', 'eh', 'iya', 'sinyal', 'bar', 'bar', 'doang', 'lagi', 'di', 'tata', 'ulang', 'seperti', 'tatanan', 'dunia', 'saat', 'ini', 'iyyyyyyyeileee']</t>
  </si>
  <si>
    <t>['telkomsel', 'sekarang', 'jelek', 'telkomsel', 'sekarang', 'jelek', 'oooo', 'ini', 'penyebab', 'nya', 'siah', 'euy', 'mendengar', 'isu', 'terkait', 'aku', 'coba', 'pk', 'sbulan', 'malah', 'iya', 'sinyal', 'bar', 'bar', 'hanya', 'lagi', 'di', 'tata', 'ulang', 'seperti', 'tatanan', 'dunia', 'saat', 'ini', 'iyyyyyyyeileee']</t>
  </si>
  <si>
    <t>['telkomsel', 'jelek', 'telkomsel', 'jelek', 'oooo', 'penyebab', 'nya', 'siah', 'mendengar', 'isu', 'terkait', 'coba', 'pk', 'sbulan', 'iya', 'sinyal', 'bar', 'bar', 'tata', 'ulang', 'tatanan', 'dunia', 'iyyyyyyyeileee']</t>
  </si>
  <si>
    <t>['telkomsel', 'jelek', 'telkomsel', 'jelek', 'oooo', 'sebab', 'nya', 'siah', 'dengar', 'isu', 'kait', 'coba', 'pk', 'sbulan', 'iya', 'sinyal', 'bar', 'bar', 'tata', 'ulang', 'tatanan', 'dunia', 'iyyyyyyyeileee']</t>
  </si>
  <si>
    <t>jaring telkomsel orbit jelek banget sinyal full cepat lambat banget sesal beli kasih solusi min</t>
  </si>
  <si>
    <t>@myorbitid jaringan telkomsel orbit jelek banget pada sinyalnya full tapi kecepatannya lambat banget nyesel beli jadinya 😔 kasih solusi min</t>
  </si>
  <si>
    <t>jaringan telkomsel orbit jelek banget pada sinyalnya full tapi kecepatannya lambat banget nyesel beli jadinya kasih solusi min</t>
  </si>
  <si>
    <t>['jaringan', 'telkomsel', 'orbit', 'jelek', 'banget', 'pada', 'sinyalnya', 'full', 'tapi', 'kecepatannya', 'lambat', 'banget', 'nyesel', 'beli', 'jadinya', 'kasih', 'solusi', 'min']</t>
  </si>
  <si>
    <t>['jaringan', 'telkomsel', 'orbit', 'jelek', 'banget', 'pada', 'sinyalnya', 'full', 'tapi', 'kecepatannya', 'lambat', 'banget', 'menyesal', 'beli', 'jadinya', 'kasih', 'solusi', 'min']</t>
  </si>
  <si>
    <t>['jaringan', 'telkomsel', 'orbit', 'jelek', 'banget', 'sinyalnya', 'full', 'kecepatannya', 'lambat', 'banget', 'menyesal', 'beli', 'kasih', 'solusi', 'min']</t>
  </si>
  <si>
    <t>['jaring', 'telkomsel', 'orbit', 'jelek', 'banget', 'sinyal', 'full', 'cepat', 'lambat', 'banget', 'sesal', 'beli', 'kasih', 'solusi', 'min']</t>
  </si>
  <si>
    <t>halo aktif akrtu telkomsel pascabayar yah</t>
  </si>
  <si>
    <t>@telkomsel halo cara mengaktifkan akrtu telkomsel yg pascabayar bagaimana yah?</t>
  </si>
  <si>
    <t>halo cara mengaktifkan akrtu telkomsel yg pascabayar bagaimana yah</t>
  </si>
  <si>
    <t>['halo', 'cara', 'mengaktifkan', 'akrtu', 'telkomsel', 'yg', 'pascabayar', 'bagaimana', 'yah']</t>
  </si>
  <si>
    <t>['halo', 'mengaktifkan', 'akrtu', 'telkomsel', 'pascabayar', 'yah']</t>
  </si>
  <si>
    <t>['halo', 'aktif', 'akrtu', 'telkomsel', 'pascabayar', 'yah']</t>
  </si>
  <si>
    <t>hai kakak santi maaf ya alami kendala jaring internet lambat ayo infoin pesan nomor hp detil lokasi cek kendala privasi data jaga tks gea</t>
  </si>
  <si>
    <t>@santinilamsari hai. kak santi. maaf ya. mengenai mengalami kendala jaringan internet lambat, yuk infoin ke dm, nomor hp dan detil lokasi agar dicek lebih lanjut kendalanya dan privasi data terjaga. tks :) -gea</t>
  </si>
  <si>
    <t>hai kak santi maaf ya mengenai mengalami kendala jaringan internet lambat yuk infoin ke dm nomor hp dan detil lokasi agar dicek lebih lanjut kendalanya dan privasi data terjaga tks gea</t>
  </si>
  <si>
    <t>['hai', 'kak', 'santi', 'maaf', 'ya', 'mengenai', 'mengalami', 'kendala', 'jaringan', 'internet', 'lambat', 'yuk', 'infoin', 'ke', 'dm', 'nomor', 'hp', 'dan', 'detil', 'lokasi', 'agar', 'dicek', 'lebih', 'lanjut', 'kendalanya', 'dan', 'privasi', 'data', 'terjaga', 'tks', 'gea']</t>
  </si>
  <si>
    <t>['hai', 'kakak', 'santi', 'maaf', 'ya', 'mengenai', 'mengalami', 'kendala', 'jaringan', 'internet', 'lambat', 'ayo', 'infoin', 'ke', 'pesan', 'nomor', 'hp', 'dan', 'detil', 'lokasi', 'agar', 'dicek', 'lebih', 'lanjut', 'kendalanya', 'dan', 'privasi', 'data', 'terjaga', 'tks', 'gea']</t>
  </si>
  <si>
    <t>['hai', 'kakak', 'santi', 'maaf', 'ya', 'mengalami', 'kendala', 'jaringan', 'internet', 'lambat', 'ayo', 'infoin', 'pesan', 'nomor', 'hp', 'detil', 'lokasi', 'dicek', 'kendalanya', 'privasi', 'data', 'terjaga', 'tks', 'gea']</t>
  </si>
  <si>
    <t>['hai', 'kakak', 'santi', 'maaf', 'ya', 'alami', 'kendala', 'jaring', 'internet', 'lambat', 'ayo', 'infoin', 'pesan', 'nomor', 'hp', 'detil', 'lokasi', 'cek', 'kendala', 'privasi', 'data', 'jaga', 'tks', 'gea']</t>
  </si>
  <si>
    <t>ya ampun jaring lambat bangeetttttt minggu</t>
  </si>
  <si>
    <t>ya ampun @telkomsel apa yang terjadi, jaringannya lambat bangeetttttt😭😭😭😭 udah semingguan</t>
  </si>
  <si>
    <t>ya ampun apa yang terjadi jaringannya lambat bangeetttttt udah semingguan</t>
  </si>
  <si>
    <t>['ya', 'ampun', 'apa', 'yang', 'terjadi', 'jaringannya', 'lambat', 'bangeetttttt', 'udah', 'semingguan']</t>
  </si>
  <si>
    <t>['ya', 'ampun', 'apa', 'yang', 'terjadi', 'jaringannya', 'lambat', 'bangeetttttt', 'sudah', 'semingguan']</t>
  </si>
  <si>
    <t>['ya', 'ampun', 'jaringannya', 'lambat', 'bangeetttttt', 'semingguan']</t>
  </si>
  <si>
    <t>['ya', 'ampun', 'jaring', 'lambat', 'bangeetttttt', 'minggu']</t>
  </si>
  <si>
    <t>telkomsel sihh</t>
  </si>
  <si>
    <t>telkomsel knp sihh😭😭😭😭😭</t>
  </si>
  <si>
    <t>telkomsel knp sihh</t>
  </si>
  <si>
    <t>['telkomsel', 'knp', 'sihh']</t>
  </si>
  <si>
    <t>['telkomsel', 'kenapa', 'sihh']</t>
  </si>
  <si>
    <t>['telkomsel', 'sihh']</t>
  </si>
  <si>
    <t>hai kakak bantu ayo cerita keluh putar produk telkomsel langsung hubung via pesan ya kakak tksgea</t>
  </si>
  <si>
    <t>@srynug hai, kak. apakah ada yang bisa dibantu ? yuk cerita, jika ada keluhan atau pertanyaan seputar produk telkomsel bisa langsung hubungi kami via dm ya kak. tks😊-gea</t>
  </si>
  <si>
    <t>hai kak apakah ada yang bisa dibantu yuk cerita jika ada keluhan atau pertanyaan seputar produk telkomsel bisa langsung hubungi kami via dm ya kak tksgea</t>
  </si>
  <si>
    <t>['hai', 'kak', 'apakah', 'ada', 'yang', 'bisa', 'dibantu', 'yuk', 'cerita', 'jika', 'ada', 'keluhan', 'atau', 'pertanyaan', 'seputar', 'produk', 'telkomsel', 'bisa', 'langsung', 'hubungi', 'kami', 'via', 'dm', 'ya', 'kak', 'tksgea']</t>
  </si>
  <si>
    <t>['hai', 'kakak', 'apakah', 'ada', 'yang', 'bisa', 'dibantu', 'ayo', 'cerita', 'jika', 'ada', 'keluhan', 'atau', 'pertanyaan', 'seputar', 'produk', 'telkomsel', 'bisa', 'langsung', 'hubungi', 'kami', 'via', 'pesan', 'ya', 'kakak', 'tksgea']</t>
  </si>
  <si>
    <t>['hai', 'kakak', 'dibantu', 'ayo', 'cerita', 'keluhan', 'seputar', 'produk', 'telkomsel', 'langsung', 'hubungi', 'via', 'pesan', 'ya', 'kakak', 'tksgea']</t>
  </si>
  <si>
    <t>['hai', 'kakak', 'bantu', 'ayo', 'cerita', 'keluh', 'putar', 'produk', 'telkomsel', 'langsung', 'hubung', 'via', 'pesan', 'ya', 'kakak', 'tksgea']</t>
  </si>
  <si>
    <t>ya allah telkomsel</t>
  </si>
  <si>
    <t>['ya', 'allah', 'telkomsel']</t>
  </si>
  <si>
    <t>@narikavsworld kata @kikyputra19 telkomsel</t>
  </si>
  <si>
    <t>kata telkomsel</t>
  </si>
  <si>
    <t>['kata', 'telkomsel']</t>
  </si>
  <si>
    <t>kepala telkomsel</t>
  </si>
  <si>
    <t>@leonardoers kepala ko telkomsel</t>
  </si>
  <si>
    <t>kepala ko telkomsel</t>
  </si>
  <si>
    <t>['kepala', 'ko', 'telkomsel']</t>
  </si>
  <si>
    <t>['kepala', 'kok', 'telkomsel']</t>
  </si>
  <si>
    <t>['kepala', 'telkomsel']</t>
  </si>
  <si>
    <t>oke kakak kirim data pesan interaksi pesan aja ya kakak terimakasih dhira</t>
  </si>
  <si>
    <t>@fcsetya oke kak. kalau udah kirim data di dm, interaksinya lanjut ke dm aja ya kak. makasih :) -dhira</t>
  </si>
  <si>
    <t>oke kak kalau udah kirim data di dm interaksinya lanjut ke dm aja ya kak makasih dhira</t>
  </si>
  <si>
    <t>['oke', 'kak', 'kalau', 'udah', 'kirim', 'data', 'di', 'dm', 'interaksinya', 'lanjut', 'ke', 'dm', 'aja', 'ya', 'kak', 'makasih', 'dhira']</t>
  </si>
  <si>
    <t>['oke', 'kakak', 'kalau', 'sudah', 'kirim', 'data', 'di', 'pesan', 'interaksinya', 'lanjut', 'ke', 'pesan', 'aja', 'ya', 'kakak', 'terimakasih', 'dhira']</t>
  </si>
  <si>
    <t>['oke', 'kakak', 'kirim', 'data', 'pesan', 'interaksinya', 'pesan', 'aja', 'ya', 'kakak', 'terimakasih', 'dhira']</t>
  </si>
  <si>
    <t>['oke', 'kakak', 'kirim', 'data', 'pesan', 'interaksi', 'pesan', 'aja', 'ya', 'kakak', 'terimakasih', 'dhira']</t>
  </si>
  <si>
    <t>@ddaayyuumm_ oke kak. kalau udah kirim data di dm, interaksinya lanjut ke dm aja ya kak. makasih :) -dhira</t>
  </si>
  <si>
    <t>hai kakak patang maaf ya info detail keluh pesan kakak bantu solusi privasi jaga ya tks el</t>
  </si>
  <si>
    <t>@charisnugroho hai, kak patang. maaf ya. boleh diinfokan detail keluhannya melalui dm seperti apa kak? agar bisa kami bantu dengan solusi yang tepat dan privasi tetap terjaga ya. tks 😊-el</t>
  </si>
  <si>
    <t>hai kak patang maaf ya boleh diinfokan detail keluhannya melalui dm seperti apa kak agar bisa kami bantu dengan solusi yang tepat dan privasi tetap terjaga ya tks el</t>
  </si>
  <si>
    <t>['hai', 'kak', 'patang', 'maaf', 'ya', 'boleh', 'diinfokan', 'detail', 'keluhannya', 'melalui', 'dm', 'seperti', 'apa', 'kak', 'agar', 'bisa', 'kami', 'bantu', 'dengan', 'solusi', 'yang', 'tepat', 'dan', 'privasi', 'tetap', 'terjaga', 'ya', 'tks', 'el']</t>
  </si>
  <si>
    <t>['hai', 'kakak', 'patang', 'maaf', 'ya', 'boleh', 'diinfokan', 'detail', 'keluhannya', 'melalui', 'pesan', 'seperti', 'apa', 'kakak', 'agar', 'bisa', 'kami', 'bantu', 'dengan', 'solusi', 'yang', 'tepat', 'dan', 'privasi', 'tetap', 'terjaga', 'ya', 'tks', 'el']</t>
  </si>
  <si>
    <t>['hai', 'kakak', 'patang', 'maaf', 'ya', 'diinfokan', 'detail', 'keluhannya', 'pesan', 'kakak', 'bantu', 'solusi', 'privasi', 'terjaga', 'ya', 'tks', 'el']</t>
  </si>
  <si>
    <t>['hai', 'kakak', 'patang', 'maaf', 'ya', 'info', 'detail', 'keluh', 'pesan', 'kakak', 'bantu', 'solusi', 'privasi', 'jaga', 'ya', 'tks', 'el']</t>
  </si>
  <si>
    <t>halo daerah jatim ganggu kah</t>
  </si>
  <si>
    <t>halo @telkomsel daerah jatim sedang gangguan kah?</t>
  </si>
  <si>
    <t>halo daerah jatim sedang gangguan kah</t>
  </si>
  <si>
    <t>['halo', 'daerah', 'jatim', 'sedang', 'gangguan', 'kah']</t>
  </si>
  <si>
    <t>['halo', 'daerah', 'jatim', 'gangguan', 'kah']</t>
  </si>
  <si>
    <t>['halo', 'daerah', 'jatim', 'ganggu', 'kah']</t>
  </si>
  <si>
    <t>hai kakak pia maaf ya kait kendala alami kakak ayo infoin nomor hp kakak via pesan sulis bantu cek privasi jaga tks sulis</t>
  </si>
  <si>
    <t>@scorpiaos hai, kak pia. maaf ya. terkait kendala yang dialami oleh kakak, yuk infoin nomor hp kakak via dm agar sulis bantu cek dan privasi terjaga. tks 😊 -sulis</t>
  </si>
  <si>
    <t>hai kak pia maaf ya terkait kendala yang dialami oleh kakak yuk infoin nomor hp kakak via dm agar sulis bantu cek dan privasi terjaga tks sulis</t>
  </si>
  <si>
    <t>['hai', 'kak', 'pia', 'maaf', 'ya', 'terkait', 'kendala', 'yang', 'dialami', 'oleh', 'kakak', 'yuk', 'infoin', 'nomor', 'hp', 'kakak', 'via', 'dm', 'agar', 'sulis', 'bantu', 'cek', 'dan', 'privasi', 'terjaga', 'tks', 'sulis']</t>
  </si>
  <si>
    <t>['hai', 'kakak', 'pia', 'maaf', 'ya', 'terkait', 'kendala', 'yang', 'dialami', 'oleh', 'kakak', 'ayo', 'infoin', 'nomor', 'hp', 'kakak', 'via', 'pesan', 'agar', 'sulis', 'bantu', 'cek', 'dan', 'privasi', 'terjaga', 'tks', 'sulis']</t>
  </si>
  <si>
    <t>['hai', 'kakak', 'pia', 'maaf', 'ya', 'terkait', 'kendala', 'dialami', 'kakak', 'ayo', 'infoin', 'nomor', 'hp', 'kakak', 'via', 'pesan', 'sulis', 'bantu', 'cek', 'privasi', 'terjaga', 'tks', 'sulis']</t>
  </si>
  <si>
    <t>['hai', 'kakak', 'pia', 'maaf', 'ya', 'kait', 'kendala', 'alami', 'kakak', 'ayo', 'infoin', 'nomor', 'hp', 'kakak', 'via', 'pesan', 'sulis', 'bantu', 'cek', 'privasi', 'jaga', 'tks', 'sulis']</t>
  </si>
  <si>
    <t>hai kakak el infoin utk reaktivasi nomor hangus mandiri pasti nomor tenggang kakak pasti ktp amp kakak sesuai daftar nomor kakak sim card direaktivasi ya tks el</t>
  </si>
  <si>
    <t>@rqazor26 hai, kak. el infoin utk reaktivasi nomor hangus, bisa secara mandiri melalui *888*89#. pastikan nomor belum lewat 59 hari dari masa tenggang dan kakak bisa pastikan ktp &amp;amp  kk sesuai yang didaftarkan di nomor kakak dan sim card yang ingin direaktivasi ya. tks 😊-el</t>
  </si>
  <si>
    <t>hai kak el infoin utk reaktivasi nomor hangus bisa secara mandiri melalui pastikan nomor belum lewat hari dari masa tenggang dan kakak bisa pastikan ktp amp kk sesuai yang didaftarkan di nomor kakak dan sim card yang ingin direaktivasi ya tks el</t>
  </si>
  <si>
    <t>['hai', 'kak', 'el', 'infoin', 'utk', 'reaktivasi', 'nomor', 'hangus', 'bisa', 'secara', 'mandiri', 'melalui', 'pastikan', 'nomor', 'belum', 'lewat', 'hari', 'dari', 'masa', 'tenggang', 'dan', 'kakak', 'bisa', 'pastikan', 'ktp', 'amp', 'kk', 'sesuai', 'yang', 'didaftarkan', 'di', 'nomor', 'kakak', 'dan', 'sim', 'card', 'yang', 'ingin', 'direaktivasi', 'ya', 'tks', 'el']</t>
  </si>
  <si>
    <t>['hai', 'kakak', 'el', 'infoin', 'utk', 'reaktivasi', 'nomor', 'hangus', 'bisa', 'secara', 'mandiri', 'melalui', 'pastikan', 'nomor', 'belum', 'lewat', 'hari', 'dari', 'masa', 'tenggang', 'dan', 'kakak', 'bisa', 'pastikan', 'ktp', 'amp', 'kakak', 'sesuai', 'yang', 'didaftarkan', 'di', 'nomor', 'kakak', 'dan', 'sim', 'card', 'yang', 'ingin', 'direaktivasi', 'ya', 'tks', 'el']</t>
  </si>
  <si>
    <t>['hai', 'kakak', 'el', 'infoin', 'utk', 'reaktivasi', 'nomor', 'hangus', 'mandiri', 'pastikan', 'nomor', 'tenggang', 'kakak', 'pastikan', 'ktp', 'amp', 'kakak', 'sesuai', 'didaftarkan', 'nomor', 'kakak', 'sim', 'card', 'direaktivasi', 'ya', 'tks', 'el']</t>
  </si>
  <si>
    <t>['hai', 'kakak', 'el', 'infoin', 'utk', 'reaktivasi', 'nomor', 'hangus', 'mandiri', 'pasti', 'nomor', 'tenggang', 'kakak', 'pasti', 'ktp', 'amp', 'kakak', 'sesuai', 'daftar', 'nomor', 'kakak', 'sim', 'card', 'direaktivasi', 'ya', 'tks', 'el']</t>
  </si>
  <si>
    <t>hai kakak cin maaf ya internetannya ganggu keluh internet lambat ayo infoin no hp tanggal jadi lokasi kel kec amp kabkota amp no telkomsel kendala via pesan privasi aman tks fio</t>
  </si>
  <si>
    <t>@creamyruto hai, kak cin. maaf ya, internetannya jadi terganggu. untuk keluhan internet lambat, yuk infoin no. hp, tgl kejadian, lokasi (kel., kec. &amp;amp  kab./kota) &amp;amp  no. telkomsel lain berkendala sama via dm agar privasi aman. tks 😊 -fio</t>
  </si>
  <si>
    <t>hai kak cin maaf ya internetannya jadi terganggu untuk keluhan internet lambat yuk infoin no hp tgl kejadian lokasi kel kec amp kabkota amp no telkomsel lain berkendala sama via dm agar privasi aman tks fio</t>
  </si>
  <si>
    <t>['hai', 'kak', 'cin', 'maaf', 'ya', 'internetannya', 'jadi', 'terganggu', 'untuk', 'keluhan', 'internet', 'lambat', 'yuk', 'infoin', 'no', 'hp', 'tgl', 'kejadian', 'lokasi', 'kel', 'kec', 'amp', 'kabkota', 'amp', 'no', 'telkomsel', 'lain', 'berkendala', 'sama', 'via', 'dm', 'agar', 'privasi', 'aman', 'tks', 'fio']</t>
  </si>
  <si>
    <t>['hai', 'kakak', 'cin', 'maaf', 'ya', 'internetannya', 'jadi', 'terganggu', 'untuk', 'keluhan', 'internet', 'lambat', 'ayo', 'infoin', 'no', 'hp', 'tanggal', 'kejadian', 'lokasi', 'kel', 'kec', 'amp', 'kabkota', 'amp', 'no', 'telkomsel', 'lain', 'berkendala', 'sama', 'via', 'pesan', 'agar', 'privasi', 'aman', 'tks', 'fio']</t>
  </si>
  <si>
    <t>['hai', 'kakak', 'cin', 'maaf', 'ya', 'internetannya', 'terganggu', 'keluhan', 'internet', 'lambat', 'ayo', 'infoin', 'no', 'hp', 'tanggal', 'kejadian', 'lokasi', 'kel', 'kec', 'amp', 'kabkota', 'amp', 'no', 'telkomsel', 'berkendala', 'via', 'pesan', 'privasi', 'aman', 'tks', 'fio']</t>
  </si>
  <si>
    <t>['hai', 'kakak', 'cin', 'maaf', 'ya', 'internetannya', 'ganggu', 'keluh', 'internet', 'lambat', 'ayo', 'infoin', 'no', 'hp', 'tanggal', 'jadi', 'lokasi', 'kel', 'kec', 'amp', 'kabkota', 'amp', 'no', 'telkomsel', 'kendala', 'via', 'pesan', 'privasi', 'aman', 'tks', 'fio']</t>
  </si>
  <si>
    <t>cium telkomsel</t>
  </si>
  <si>
    <t>@northvaie belom dicium telkomsel</t>
  </si>
  <si>
    <t>belom dicium telkomsel</t>
  </si>
  <si>
    <t>['belom', 'dicium', 'telkomsel']</t>
  </si>
  <si>
    <t>['belum', 'dicium', 'telkomsel']</t>
  </si>
  <si>
    <t>['dicium', 'telkomsel']</t>
  </si>
  <si>
    <t>['cium', 'telkomsel']</t>
  </si>
  <si>
    <t>banget sih buka tw aja loading</t>
  </si>
  <si>
    <t>@telkomsel kok lama bgt sih buka tw aja loading mulu</t>
  </si>
  <si>
    <t>kok lama bgt sih buka tw aja loading mulu</t>
  </si>
  <si>
    <t>['kok', 'lama', 'bgt', 'sih', 'buka', 'tw', 'aja', 'loading', 'mulu']</t>
  </si>
  <si>
    <t>['kok', 'lama', 'banget', 'sih', 'buka', 'tw', 'aja', 'loading', 'selalu']</t>
  </si>
  <si>
    <t>['banget', 'sih', 'buka', 'tw', 'aja', 'loading']</t>
  </si>
  <si>
    <t>lokasi resto ramen reliefknp outlet serasi dg citra outlet produkresto khas indonesiakalo gakmasih mending galeri telkomsel interior cakep lokasi tsbkeliatannya sepele layouttp konsep</t>
  </si>
  <si>
    <t>(3) di lokasi resto ramen di atas relief,knp bukan outlet yg serasi dg citra #sarinah ? misal outlet produk/resto khas indonesia.kalo gak,masih mending galeri telkomsel yg interiornya cakep itu yg ada di lokasi tsb.keliatannya sepele soal layout,tp sebetulnya kan ini soal konsep.</t>
  </si>
  <si>
    <t>di lokasi resto ramen di atas reliefknp bukan outlet yg serasi dg citra misal outlet produkresto khas indonesiakalo gakmasih mending galeri telkomsel yg interiornya cakep itu yg ada di lokasi tsbkeliatannya sepele soal layouttp sebetulnya kan ini soal konsep</t>
  </si>
  <si>
    <t>['di', 'lokasi', 'resto', 'ramen', 'di', 'atas', 'reliefknp', 'bukan', 'outlet', 'yg', 'serasi', 'dg', 'citra', 'misal', 'outlet', 'produkresto', 'khas', 'indonesiakalo', 'gakmasih', 'mending', 'galeri', 'telkomsel', 'yg', 'interiornya', 'cakep', 'itu', 'yg', 'ada', 'di', 'lokasi', 'tsbkeliatannya', 'sepele', 'soal', 'layouttp', 'sebetulnya', 'kan', 'ini', 'soal', 'konsep']</t>
  </si>
  <si>
    <t>['lokasi', 'resto', 'ramen', 'reliefknp', 'outlet', 'serasi', 'dg', 'citra', 'outlet', 'produkresto', 'khas', 'indonesiakalo', 'gakmasih', 'mending', 'galeri', 'telkomsel', 'interiornya', 'cakep', 'lokasi', 'tsbkeliatannya', 'sepele', 'layouttp', 'konsep']</t>
  </si>
  <si>
    <t>['lokasi', 'resto', 'ramen', 'reliefknp', 'outlet', 'serasi', 'dg', 'citra', 'outlet', 'produkresto', 'khas', 'indonesiakalo', 'gakmasih', 'mending', 'galeri', 'telkomsel', 'interior', 'cakep', 'lokasi', 'tsbkeliatannya', 'sepele', 'layouttp', 'konsep']</t>
  </si>
  <si>
    <t>snsn kakak maaf ya kait ketidaksesuaian guna paket internet ayo infoin nomor hp jadi detail pulsa potong via pesan sulis bantu privasi jaga tks sulis</t>
  </si>
  <si>
    <t>@my_snsn baik, kak. maaf ya. terkait ketidaksesuaian penggunaan paket internet, yuk infoin nomor hp, waktu kejadian, dan detail pulsa yang terpotong via dm agar sulis bantu dan privasi terjaga. tks 😊 -sulis</t>
  </si>
  <si>
    <t>snsn baik kak maaf ya terkait ketidaksesuaian penggunaan paket internet yuk infoin nomor hp waktu kejadian dan detail pulsa yang terpotong via dm agar sulis bantu dan privasi terjaga tks sulis</t>
  </si>
  <si>
    <t>['snsn', 'baik', 'kak', 'maaf', 'ya', 'terkait', 'ketidaksesuaian', 'penggunaan', 'paket', 'internet', 'yuk', 'infoin', 'nomor', 'hp', 'waktu', 'kejadian', 'dan', 'detail', 'pulsa', 'yang', 'terpotong', 'via', 'dm', 'agar', 'sulis', 'bantu', 'dan', 'privasi', 'terjaga', 'tks', 'sulis']</t>
  </si>
  <si>
    <t>['snsn', 'baik', 'kakak', 'maaf', 'ya', 'terkait', 'ketidaksesuaian', 'penggunaan', 'paket', 'internet', 'ayo', 'infoin', 'nomor', 'hp', 'waktu', 'kejadian', 'dan', 'detail', 'pulsa', 'yang', 'terpotong', 'via', 'pesan', 'agar', 'sulis', 'bantu', 'dan', 'privasi', 'terjaga', 'tks', 'sulis']</t>
  </si>
  <si>
    <t>['snsn', 'kakak', 'maaf', 'ya', 'terkait', 'ketidaksesuaian', 'penggunaan', 'paket', 'internet', 'ayo', 'infoin', 'nomor', 'hp', 'kejadian', 'detail', 'pulsa', 'terpotong', 'via', 'pesan', 'sulis', 'bantu', 'privasi', 'terjaga', 'tks', 'sulis']</t>
  </si>
  <si>
    <t>['snsn', 'kakak', 'maaf', 'ya', 'kait', 'ketidaksesuaian', 'guna', 'paket', 'internet', 'ayo', 'infoin', 'nomor', 'hp', 'jadi', 'detail', 'pulsa', 'potong', 'via', 'pesan', 'sulis', 'bantu', 'privasi', 'jaga', 'tks', 'sulis']</t>
  </si>
  <si>
    <t>halo kakak tan harga paket bersifiat kompetitif ya kakak informasi paket jangkau sila kakak kunjung alamat website resmi aplikasi mytelkomsel terimakasih masfa</t>
  </si>
  <si>
    <t>@dhikaral halo kak tan, harga paket kami bersifiat kompetitif ya kak, untuk informasi paket yang terjangkau  silahkan kakak kunjungi alamat website resmi kami https://t.co/bhvmqf10f4 atau aplikasi mytelkomsel , terimakasih :)-masfa</t>
  </si>
  <si>
    <t>halo kak tan harga paket kami bersifiat kompetitif ya kak untuk informasi paket yang terjangkau silahkan kakak kunjungi alamat website resmi kami atau aplikasi mytelkomsel terimakasih masfa</t>
  </si>
  <si>
    <t>['halo', 'kak', 'tan', 'harga', 'paket', 'kami', 'bersifiat', 'kompetitif', 'ya', 'kak', 'untuk', 'informasi', 'paket', 'yang', 'terjangkau', 'silahkan', 'kakak', 'kunjungi', 'alamat', 'website', 'resmi', 'kami', 'atau', 'aplikasi', 'mytelkomsel', 'terimakasih', 'masfa']</t>
  </si>
  <si>
    <t>['halo', 'kakak', 'tan', 'harga', 'paket', 'kami', 'bersifiat', 'kompetitif', 'ya', 'kakak', 'untuk', 'informasi', 'paket', 'yang', 'terjangkau', 'silakan', 'kakak', 'kunjungi', 'alamat', 'website', 'resmi', 'kami', 'atau', 'aplikasi', 'mytelkomsel', 'terimakasih', 'masfa']</t>
  </si>
  <si>
    <t>['halo', 'kakak', 'tan', 'harga', 'paket', 'bersifiat', 'kompetitif', 'ya', 'kakak', 'informasi', 'paket', 'terjangkau', 'silakan', 'kakak', 'kunjungi', 'alamat', 'website', 'resmi', 'aplikasi', 'mytelkomsel', 'terimakasih', 'masfa']</t>
  </si>
  <si>
    <t>['halo', 'kakak', 'tan', 'harga', 'paket', 'bersifiat', 'kompetitif', 'ya', 'kakak', 'informasi', 'paket', 'jangkau', 'sila', 'kakak', 'kunjung', 'alamat', 'website', 'resmi', 'aplikasi', 'mytelkomsel', 'terimakasih', 'masfa']</t>
  </si>
  <si>
    <t>hai kakak faozar maaf kait akses jaring internet stabil ayo pesan mencamtumkan nomor hp tanggal jadi lokasi lengkap tks masfa</t>
  </si>
  <si>
    <t>@faozarb hai, kak faozar . maaf terkait akses jaringan internet gk stabil, yuk dm dengan mencamtumkan nomor hp, tanggal kejadian, lokasi lengkap. tks :)-masfa</t>
  </si>
  <si>
    <t>hai kak faozar maaf terkait akses jaringan internet gk stabil yuk dm dengan mencamtumkan nomor hp tanggal kejadian lokasi lengkap tks masfa</t>
  </si>
  <si>
    <t>['hai', 'kak', 'faozar', 'maaf', 'terkait', 'akses', 'jaringan', 'internet', 'gk', 'stabil', 'yuk', 'dm', 'dengan', 'mencamtumkan', 'nomor', 'hp', 'tanggal', 'kejadian', 'lokasi', 'lengkap', 'tks', 'masfa']</t>
  </si>
  <si>
    <t>['hai', 'kakak', 'faozar', 'maaf', 'terkait', 'akses', 'jaringan', 'internet', 'tidak', 'stabil', 'ayo', 'pesan', 'dengan', 'mencamtumkan', 'nomor', 'hp', 'tanggal', 'kejadian', 'lokasi', 'lengkap', 'tks', 'masfa']</t>
  </si>
  <si>
    <t>['hai', 'kakak', 'faozar', 'maaf', 'terkait', 'akses', 'jaringan', 'internet', 'stabil', 'ayo', 'pesan', 'mencamtumkan', 'nomor', 'hp', 'tanggal', 'kejadian', 'lokasi', 'lengkap', 'tks', 'masfa']</t>
  </si>
  <si>
    <t>['hai', 'kakak', 'faozar', 'maaf', 'kait', 'akses', 'jaring', 'internet', 'stabil', 'ayo', 'pesan', 'mencamtumkan', 'nomor', 'hp', 'tanggal', 'jadi', 'lokasi', 'lengkap', 'tks', 'masfa']</t>
  </si>
  <si>
    <t>bikinin tower kampung biar vc kualitas bagus orangtua kampung butuh lahan tumpang</t>
  </si>
  <si>
    <t>@txtdrstorywa @telkomsel @telkomsel tambah bikinin tower dong di kampung ku, biar bisa vc dengan kualitas bagus sama ortu di kampung. kalau butuh lahan juga boleh numpang.</t>
  </si>
  <si>
    <t>tambah bikinin tower dong di kampung ku biar bisa vc dengan kualitas bagus sama ortu di kampung kalau butuh lahan juga boleh numpang</t>
  </si>
  <si>
    <t>['tambah', 'bikinin', 'tower', 'dong', 'di', 'kampung', 'ku', 'biar', 'bisa', 'vc', 'dengan', 'kualitas', 'bagus', 'sama', 'ortu', 'di', 'kampung', 'kalau', 'butuh', 'lahan', 'juga', 'boleh', 'numpang']</t>
  </si>
  <si>
    <t>['tambah', 'bikinin', 'tower', 'dong', 'di', 'kampung', 'aku', 'biar', 'bisa', 'vc', 'dengan', 'kualitas', 'bagus', 'sama', 'orangtua', 'di', 'kampung', 'kalau', 'butuh', 'lahan', 'juga', 'boleh', 'menumpang']</t>
  </si>
  <si>
    <t>['bikinin', 'tower', 'kampung', 'biar', 'vc', 'kualitas', 'bagus', 'orangtua', 'kampung', 'butuh', 'lahan', 'menumpang']</t>
  </si>
  <si>
    <t>['bikinin', 'tower', 'kampung', 'biar', 'vc', 'kualitas', 'bagus', 'orangtua', 'kampung', 'butuh', 'lahan', 'tumpang']</t>
  </si>
  <si>
    <t>diya kakak risdiyanto terimakasih informasi fio saran memposting nomor publik nomor kakak disalahgunakan oknum tanggung ayo interaksi via pesan privasi data aman makasiih fio</t>
  </si>
  <si>
    <t>@ris_diya143 baik, kak risdiyanto. makasih informasinya, tapi fio sarankan agar tidak memposting nomor di publik, agar nomor kakak tidak disalahgunakan oleh oknum yg tidak bertanggung jawab. yuk interaksi lanjut via dm agar privasi data aman. makasiih 😊 -fio</t>
  </si>
  <si>
    <t>diya baik kak risdiyanto makasih informasinya tapi fio sarankan agar tidak memposting nomor di publik agar nomor kakak tidak disalahgunakan oleh oknum yg tidak bertanggung jawab yuk interaksi lanjut via dm agar privasi data aman makasiih fio</t>
  </si>
  <si>
    <t>['diya', 'baik', 'kak', 'risdiyanto', 'makasih', 'informasinya', 'tapi', 'fio', 'sarankan', 'agar', 'tidak', 'memposting', 'nomor', 'di', 'publik', 'agar', 'nomor', 'kakak', 'tidak', 'disalahgunakan', 'oleh', 'oknum', 'yg', 'tidak', 'bertanggung', 'jawab', 'yuk', 'interaksi', 'lanjut', 'via', 'dm', 'agar', 'privasi', 'data', 'aman', 'makasiih', 'fio']</t>
  </si>
  <si>
    <t>['diya', 'baik', 'kakak', 'risdiyanto', 'terimakasih', 'informasinya', 'tapi', 'fio', 'sarankan', 'agar', 'tidak', 'memposting', 'nomor', 'di', 'publik', 'agar', 'nomor', 'kakak', 'tidak', 'disalahgunakan', 'oleh', 'oknum', 'yg', 'tidak', 'bertanggung', 'jawab', 'ayo', 'interaksi', 'lanjut', 'via', 'pesan', 'agar', 'privasi', 'data', 'aman', 'makasiih', 'fio']</t>
  </si>
  <si>
    <t>['diya', 'kakak', 'risdiyanto', 'terimakasih', 'informasinya', 'fio', 'sarankan', 'memposting', 'nomor', 'publik', 'nomor', 'kakak', 'disalahgunakan', 'oknum', 'bertanggung', 'ayo', 'interaksi', 'via', 'pesan', 'privasi', 'data', 'aman', 'makasiih', 'fio']</t>
  </si>
  <si>
    <t>['diya', 'kakak', 'risdiyanto', 'terimakasih', 'informasi', 'fio', 'saran', 'memposting', 'nomor', 'publik', 'nomor', 'kakak', 'disalahgunakan', 'oknum', 'tanggung', 'ayo', 'interaksi', 'via', 'pesan', 'privasi', 'data', 'aman', 'makasiih', 'fio']</t>
  </si>
  <si>
    <t>halo kakak linda terimakasih ya kakak setia produk layan telkomsel layan telkomsel dapat tawar hadiah tarik telkomsel ya kakak sehat kakak linda sulis</t>
  </si>
  <si>
    <t>@lindut19 halo, kak linda. makasih ya kak telah setia menggunakan produk dan layanan telkomsel. gunakan terus layanan telkomsel dan dapatkan penawaran dan hadiah menarik dari telkomsel ya kak. sehat selalu kak linda 😊 -sulis</t>
  </si>
  <si>
    <t>halo kak linda makasih ya kak telah setia menggunakan produk dan layanan telkomsel gunakan terus layanan telkomsel dan dapatkan penawaran dan hadiah menarik dari telkomsel ya kak sehat selalu kak linda sulis</t>
  </si>
  <si>
    <t>['halo', 'kak', 'linda', 'makasih', 'ya', 'kak', 'telah', 'setia', 'menggunakan', 'produk', 'dan', 'layanan', 'telkomsel', 'gunakan', 'terus', 'layanan', 'telkomsel', 'dan', 'dapatkan', 'penawaran', 'dan', 'hadiah', 'menarik', 'dari', 'telkomsel', 'ya', 'kak', 'sehat', 'selalu', 'kak', 'linda', 'sulis']</t>
  </si>
  <si>
    <t>['halo', 'kakak', 'linda', 'terimakasih', 'ya', 'kakak', 'telah', 'setia', 'menggunakan', 'produk', 'dan', 'layanan', 'telkomsel', 'gunakan', 'terus', 'layanan', 'telkomsel', 'dan', 'dapatkan', 'penawaran', 'dan', 'hadiah', 'menarik', 'dari', 'telkomsel', 'ya', 'kakak', 'sehat', 'selalu', 'kakak', 'linda', 'sulis']</t>
  </si>
  <si>
    <t>['halo', 'kakak', 'linda', 'terimakasih', 'ya', 'kakak', 'setia', 'produk', 'layanan', 'telkomsel', 'layanan', 'telkomsel', 'dapatkan', 'penawaran', 'hadiah', 'menarik', 'telkomsel', 'ya', 'kakak', 'sehat', 'kakak', 'linda', 'sulis']</t>
  </si>
  <si>
    <t>['halo', 'kakak', 'linda', 'terimakasih', 'ya', 'kakak', 'setia', 'produk', 'layan', 'telkomsel', 'layan', 'telkomsel', 'dapat', 'tawar', 'hadiah', 'tarik', 'telkomsel', 'ya', 'kakak', 'sehat', 'kakak', 'linda', 'sulis']</t>
  </si>
  <si>
    <t>mahal banget sial telepon cs bank aja menit habis ribu pulsa</t>
  </si>
  <si>
    <t>mahal bgt sialan @telkomsel nelpon cs bank aja 2 menit abis 15rb pulsa.</t>
  </si>
  <si>
    <t>mahal bgt sialan nelpon cs bank aja menit abis rb pulsa</t>
  </si>
  <si>
    <t>['mahal', 'bgt', 'sialan', 'nelpon', 'cs', 'bank', 'aja', 'menit', 'abis', 'rb', 'pulsa']</t>
  </si>
  <si>
    <t>['mahal', 'banget', 'sialan', 'menelepon', 'cs', 'bank', 'aja', 'menit', 'habis', 'ribu', 'pulsa']</t>
  </si>
  <si>
    <t>['mahal', 'banget', 'sial', 'telepon', 'cs', 'bank', 'aja', 'menit', 'habis', 'ribu', 'pulsa']</t>
  </si>
  <si>
    <t>widih telkomsel ujan ujan</t>
  </si>
  <si>
    <t>['widih', 'telkomsel', 'ujan', 'ujan']</t>
  </si>
  <si>
    <t>kampung orangtua jaring tahun gak ubah tingkat kualitas jangkau jaring glte aja gak stabil salah alas malas kampung</t>
  </si>
  <si>
    <t>@txtdrstorywa di kampung ortu saya, cuman bisa jaringan @telkomsel , dari sy kecil sampe skrg kurang lebih 20 tahunan gak ada perubahan peningkatan kualitas dan jangkauan jaringan. boro boro 3g/lte, 2g aja masih gak stabil.  salah satu alasan kenapa malas balik kampung..</t>
  </si>
  <si>
    <t>di kampung ortu saya cuman bisa jaringan dari sy kecil sampe skrg kurang lebih tahunan gak ada perubahan peningkatan kualitas dan jangkauan jaringan boro boro glte  aja masih gak stabil salah satu alasan kenapa malas balik kampung</t>
  </si>
  <si>
    <t>['di', 'kampung', 'ortu', 'saya', 'cuman', 'bisa', 'jaringan', 'dari', 'sy', 'kecil', 'sampe', 'skrg', 'kurang', 'lebih', 'tahunan', 'gak', 'ada', 'perubahan', 'peningkatan', 'kualitas', 'dan', 'jangkauan', 'jaringan', 'boro', 'boro', 'glte', 'aja', 'masih', 'gak', 'stabil', 'salah', 'satu', 'alasan', 'kenapa', 'malas', 'balik', 'kampung']</t>
  </si>
  <si>
    <t>['di', 'kampung', 'orangtua', 'saya', 'hanya', 'bisa', 'jaringan', 'dari', 'saya', 'kecil', 'sampai', 'sekarang', 'kurang', 'lebih', 'tahunan', 'gak', 'ada', 'perubahan', 'peningkatan', 'kualitas', 'dan', 'jangkauan', 'jaringan', 'jangankan', 'jangankan', 'glte', 'aja', 'masih', 'gak', 'stabil', 'salah', 'satu', 'alasan', 'kenapa', 'malas', 'balik', 'kampung']</t>
  </si>
  <si>
    <t>['kampung', 'orangtua', 'jaringan', 'tahunan', 'gak', 'perubahan', 'peningkatan', 'kualitas', 'jangkauan', 'jaringan', 'glte', 'aja', 'gak', 'stabil', 'salah', 'alasan', 'malas', 'kampung']</t>
  </si>
  <si>
    <t>['kampung', 'orangtua', 'jaring', 'tahun', 'gak', 'ubah', 'tingkat', 'kualitas', 'jangkau', 'jaring', 'glte', 'aja', 'gak', 'stabil', 'salah', 'alas', 'malas', 'kampung']</t>
  </si>
  <si>
    <t>beli pulsa telkomsel salah mbak toleh kontak mata ekspresi cengang tiga sayang percik asmara</t>
  </si>
  <si>
    <t>beli pulsa telkomsel, ditanya salah satu mbaknya yang berapa, ku jawab 300.000. seketika menoleh, ada kontak mata, ekspresi tercengang, tiga - tiganya.  tapi sayang... tidak ada percikan asmara.</t>
  </si>
  <si>
    <t>beli pulsa telkomsel ditanya salah satu mbaknya yang berapa ku jawab seketika menoleh ada kontak mata ekspresi tercengang tiga tiganya tapi sayang tidak ada percikan asmara</t>
  </si>
  <si>
    <t>['beli', 'pulsa', 'telkomsel', 'ditanya', 'salah', 'satu', 'mbaknya', 'yang', 'berapa', 'ku', 'jawab', 'seketika', 'menoleh', 'ada', 'kontak', 'mata', 'ekspresi', 'tercengang', 'tiga', 'tiganya', 'tapi', 'sayang', 'tidak', 'ada', 'percikan', 'asmara']</t>
  </si>
  <si>
    <t>['beli', 'pulsa', 'telkomsel', 'ditanya', 'salah', 'satu', 'mbaknya', 'yang', 'berapa', 'aku', 'jawab', 'seketika', 'menoleh', 'ada', 'kontak', 'mata', 'ekspresi', 'tercengang', 'tiga', 'tiganya', 'tapi', 'sayang', 'tidak', 'ada', 'percikan', 'asmara']</t>
  </si>
  <si>
    <t>['beli', 'pulsa', 'telkomsel', 'salah', 'mbaknya', 'menoleh', 'kontak', 'mata', 'ekspresi', 'tercengang', 'tiganya', 'sayang', 'percikan', 'asmara']</t>
  </si>
  <si>
    <t>['beli', 'pulsa', 'telkomsel', 'salah', 'mbak', 'toleh', 'kontak', 'mata', 'ekspresi', 'cengang', 'tiga', 'sayang', 'percik', 'asmara']</t>
  </si>
  <si>
    <t>untung admine gapyak semanak sabar dg masalah lanjur pewe telkomsel</t>
  </si>
  <si>
    <t>untung admine gapyak semanak, sabar dg kabeh masalah.ku  kadung pewe 😘 telkomsel  @telkomsel</t>
  </si>
  <si>
    <t>untung admine gapyak semanak sabar dg kabeh masalahku kadung pewe telkomsel</t>
  </si>
  <si>
    <t>['untung', 'admine', 'gapyak', 'semanak', 'sabar', 'dg', 'kabeh', 'masalahku', 'kadung', 'pewe', 'telkomsel']</t>
  </si>
  <si>
    <t>['untung', 'admine', 'gapyak', 'semanak', 'sabar', 'dg', 'semua', 'masalahku', 'terlanjur', 'pewe', 'telkomsel']</t>
  </si>
  <si>
    <t>['untung', 'admine', 'gapyak', 'semanak', 'sabar', 'dg', 'masalahku', 'terlanjur', 'pewe', 'telkomsel']</t>
  </si>
  <si>
    <t>['untung', 'admine', 'gapyak', 'semanak', 'sabar', 'dg', 'masalah', 'lanjur', 'pewe', 'telkomsel']</t>
  </si>
  <si>
    <t>diya hai kakak risdiyanto maaf ya kendala akses internet lambat ayo infoin nomor hp tanggal jadi lokasiminimal lurah via pesan bantu cek amp privasi aman tks rian</t>
  </si>
  <si>
    <t>@ris_diya143 hai, kak risdiyanto. maaf ya. mengenai kendala akses internet lambat, yuk infoin nomor hp, tgl kejadian, lokasi(minimal sampai kelurahan) via dm. agar dibantu cek &amp;amp  privasi aman. tks 😊-rian</t>
  </si>
  <si>
    <t>diya hai kak risdiyanto maaf ya mengenai kendala akses internet lambat yuk infoin nomor hp tgl kejadian lokasiminimal sampai kelurahan via dm agar dibantu cek amp privasi aman tks rian</t>
  </si>
  <si>
    <t>['diya', 'hai', 'kak', 'risdiyanto', 'maaf', 'ya', 'mengenai', 'kendala', 'akses', 'internet', 'lambat', 'yuk', 'infoin', 'nomor', 'hp', 'tgl', 'kejadian', 'lokasiminimal', 'sampai', 'kelurahan', 'via', 'dm', 'agar', 'dibantu', 'cek', 'amp', 'privasi', 'aman', 'tks', 'rian']</t>
  </si>
  <si>
    <t>['diya', 'hai', 'kakak', 'risdiyanto', 'maaf', 'ya', 'mengenai', 'kendala', 'akses', 'internet', 'lambat', 'ayo', 'infoin', 'nomor', 'hp', 'tanggal', 'kejadian', 'lokasiminimal', 'sampai', 'kelurahan', 'via', 'pesan', 'agar', 'dibantu', 'cek', 'amp', 'privasi', 'aman', 'tks', 'rian']</t>
  </si>
  <si>
    <t>['diya', 'hai', 'kakak', 'risdiyanto', 'maaf', 'ya', 'kendala', 'akses', 'internet', 'lambat', 'ayo', 'infoin', 'nomor', 'hp', 'tanggal', 'kejadian', 'lokasiminimal', 'kelurahan', 'via', 'pesan', 'dibantu', 'cek', 'amp', 'privasi', 'aman', 'tks', 'rian']</t>
  </si>
  <si>
    <t>['diya', 'hai', 'kakak', 'risdiyanto', 'maaf', 'ya', 'kendala', 'akses', 'internet', 'lambat', 'ayo', 'infoin', 'nomor', 'hp', 'tanggal', 'jadi', 'lokasiminimal', 'lurah', 'via', 'pesan', 'bantu', 'cek', 'amp', 'privasi', 'aman', 'tks', 'rian']</t>
  </si>
  <si>
    <t>telkomsel indihome fuck</t>
  </si>
  <si>
    <t>telkomsel indihome asu</t>
  </si>
  <si>
    <t>['telkomsel', 'indihome', 'asu']</t>
  </si>
  <si>
    <t>['telkomsel', 'indihome', 'fuck']</t>
  </si>
  <si>
    <t>twt telkomsel sahabat listening to the hot chart topping song butter by the award winning group twt</t>
  </si>
  <si>
    <t>@jknisaa_ @bts_twt telkomsel bestie🥲  listening to the hot100 chart topping song #bts_butter by the award winning group #bts  @bts_twt</t>
  </si>
  <si>
    <t>twt telkomsel bestie listening to the hot chart topping song butter by the award winning group twt</t>
  </si>
  <si>
    <t>['twt', 'telkomsel', 'bestie', 'listening', 'to', 'the', 'hot', 'chart', 'topping', 'song', 'butter', 'by', 'the', 'award', 'winning', 'group', 'twt']</t>
  </si>
  <si>
    <t>['twt', 'telkomsel', 'sahabat', 'listening', 'to', 'the', 'hot', 'chart', 'topping', 'song', 'butter', 'by', 'the', 'award', 'winning', 'group', 'twt']</t>
  </si>
  <si>
    <t>hai kakak maaf ya sulis bantu sulis loh bantu kakak cerita detail kait layan produk telkomsel alami kakak via pesan tangan tks sulis</t>
  </si>
  <si>
    <t>@pllanetmars hai, kak. maaf ya ada yg bisa sulis bantu? sulis siap loh bantuin kakak, bisa  diceritakan secara detail terkait layanan atau produk telkomsel yg dialami atau kakak bisa via dm agar ditangani lebih lanjut. tks 😊 -sulis</t>
  </si>
  <si>
    <t>hai kak maaf ya ada yg bisa sulis bantu sulis siap loh bantuin kakak bisa diceritakan secara detail terkait layanan atau produk telkomsel yg dialami atau kakak bisa via dm agar ditangani lebih lanjut tks sulis</t>
  </si>
  <si>
    <t>['hai', 'kak', 'maaf', 'ya', 'ada', 'yg', 'bisa', 'sulis', 'bantu', 'sulis', 'siap', 'loh', 'bantuin', 'kakak', 'bisa', 'diceritakan', 'secara', 'detail', 'terkait', 'layanan', 'atau', 'produk', 'telkomsel', 'yg', 'dialami', 'atau', 'kakak', 'bisa', 'via', 'dm', 'agar', 'ditangani', 'lebih', 'lanjut', 'tks', 'sulis']</t>
  </si>
  <si>
    <t>['hai', 'kakak', 'maaf', 'ya', 'ada', 'yg', 'bisa', 'sulis', 'bantu', 'sulis', 'siap', 'loh', 'membantu', 'kakak', 'bisa', 'diceritakan', 'secara', 'detail', 'terkait', 'layanan', 'atau', 'produk', 'telkomsel', 'yg', 'dialami', 'atau', 'kakak', 'bisa', 'via', 'pesan', 'agar', 'ditangani', 'lebih', 'lanjut', 'tks', 'sulis']</t>
  </si>
  <si>
    <t>['hai', 'kakak', 'maaf', 'ya', 'sulis', 'bantu', 'sulis', 'loh', 'membantu', 'kakak', 'diceritakan', 'detail', 'terkait', 'layanan', 'produk', 'telkomsel', 'dialami', 'kakak', 'via', 'pesan', 'ditangani', 'tks', 'sulis']</t>
  </si>
  <si>
    <t>['hai', 'kakak', 'maaf', 'ya', 'sulis', 'bantu', 'sulis', 'loh', 'bantu', 'kakak', 'cerita', 'detail', 'kait', 'layan', 'produk', 'telkomsel', 'alami', 'kakak', 'via', 'pesan', 'tangan', 'tks', 'sulis']</t>
  </si>
  <si>
    <t>liveon sinyal byu persis telkomsel sinyal</t>
  </si>
  <si>
    <t>@techmenid live.on, sinyal byu sama persis telkomsel jadi di sini kecil sinyalnya</t>
  </si>
  <si>
    <t>liveon sinyal byu sama persis telkomsel jadi di sini kecil sinyalnya</t>
  </si>
  <si>
    <t>['liveon', 'sinyal', 'byu', 'sama', 'persis', 'telkomsel', 'jadi', 'di', 'sini', 'kecil', 'sinyalnya']</t>
  </si>
  <si>
    <t>['liveon', 'sinyal', 'byu', 'persis', 'telkomsel', 'sinyalnya']</t>
  </si>
  <si>
    <t>['liveon', 'sinyal', 'byu', 'persis', 'telkomsel', 'sinyal']</t>
  </si>
  <si>
    <t>sumpah telkomsel buluq banget sinyal</t>
  </si>
  <si>
    <t>sumpah telkomsel buluq banget sinyalnya</t>
  </si>
  <si>
    <t>['sumpah', 'telkomsel', 'buluq', 'banget', 'sinyalnya']</t>
  </si>
  <si>
    <t>['sumpah', 'telkomsel', 'buluq', 'banget', 'sinyal']</t>
  </si>
  <si>
    <t>besok senin meeting tenang aja meeting online pakai paket zoom pro telkomsel rp dapetin kuota gb host amp undang partisipan info samp</t>
  </si>
  <si>
    <t>besok senin ada meeting 😱 tenang aja, meeting online bisa #selancarketemu kalau pake paket zoom pro telkomsel!  soalnya, mulai dari rp15.000, kamu bisa  #bukasemuapeluang dapetin kuota hingga 15gb, jadi host, &amp;amp  undang 300 partisipan. info: https://t.co/hd0r3nmyvx. *s&amp;amp k https://t.co/jg14vw6mlf</t>
  </si>
  <si>
    <t xml:space="preserve">besok senin ada meeting tenang aja meeting online bisa kalau pake paket zoom pro telkomsel soalnya mulai dari rp kamu bisa dapetin kuota hingga gb jadi host amp undang partisipan info samp </t>
  </si>
  <si>
    <t>['besok', 'senin', 'ada', 'meeting', 'tenang', 'aja', 'meeting', 'online', 'bisa', 'kalau', 'pake', 'paket', 'zoom', 'pro', 'telkomsel', 'soalnya', 'mulai', 'dari', 'rp', 'kamu', 'bisa', 'dapetin', 'kuota', 'hingga', 'gb', 'jadi', 'host', 'amp', 'undang', 'partisipan', 'info', 'samp']</t>
  </si>
  <si>
    <t>['besok', 'senin', 'ada', 'meeting', 'tenang', 'aja', 'meeting', 'online', 'bisa', 'kalau', 'pakai', 'paket', 'zoom', 'pro', 'telkomsel', 'soalnya', 'mulai', 'dari', 'rp', 'kamu', 'bisa', 'dapetin', 'kuota', 'hingga', 'gb', 'jadi', 'host', 'amp', 'undang', 'partisipan', 'info', 'samp']</t>
  </si>
  <si>
    <t>['besok', 'senin', 'meeting', 'tenang', 'aja', 'meeting', 'online', 'pakai', 'paket', 'zoom', 'pro', 'telkomsel', 'rp', 'dapetin', 'kuota', 'gb', 'host', 'amp', 'undang', 'partisipan', 'info', 'samp']</t>
  </si>
  <si>
    <t>@pllanetmars oke kak. kalau udah kirim data di dm, interaksinya lanjut ke dm aja ya kak. makasih :) -dhira</t>
  </si>
  <si>
    <t>hai kakak kiw maaf kendala sinyal sedia ayo info no hp lokasi kel kec kabkota tanggal jadi amp no telkomsel kendala via pesan bantu amp privasi data jaga tks fio</t>
  </si>
  <si>
    <t>@pllanetmars hai, kak kiw. maaf untuk kendala sinyal yang tidak tersedia, yuk infokan no. hp, lokasi (kel., kec., kab./kota), tgl kejadian &amp;amp  no. telkomsel lain berkendala sama via dm, agar kami bantu &amp;amp  privasi data terjaga. tks 😊 -fio</t>
  </si>
  <si>
    <t>hai kak kiw maaf untuk kendala sinyal yang tidak tersedia yuk infokan no hp lokasi kel kec kabkota tgl kejadian amp no telkomsel lain berkendala sama via dm agar kami bantu amp privasi data terjaga tks fio</t>
  </si>
  <si>
    <t>['hai', 'kak', 'kiw', 'maaf', 'untuk', 'kendala', 'sinyal', 'yang', 'tidak', 'tersedia', 'yuk', 'infokan', 'no', 'hp', 'lokasi', 'kel', 'kec', 'kabkota', 'tgl', 'kejadian', 'amp', 'no', 'telkomsel', 'lain', 'berkendala', 'sama', 'via', 'dm', 'agar', 'kami', 'bantu', 'amp', 'privasi', 'data', 'terjaga', 'tks', 'fio']</t>
  </si>
  <si>
    <t>['hai', 'kakak', 'kiw', 'maaf', 'untuk', 'kendala', 'sinyal', 'yang', 'tidak', 'tersedia', 'ayo', 'infokan', 'no', 'hp', 'lokasi', 'kel', 'kec', 'kabkota', 'tanggal', 'kejadian', 'amp', 'no', 'telkomsel', 'lain', 'berkendala', 'sama', 'via', 'pesan', 'agar', 'kami', 'bantu', 'amp', 'privasi', 'data', 'terjaga', 'tks', 'fio']</t>
  </si>
  <si>
    <t>['hai', 'kakak', 'kiw', 'maaf', 'kendala', 'sinyal', 'tersedia', 'ayo', 'infokan', 'no', 'hp', 'lokasi', 'kel', 'kec', 'kabkota', 'tanggal', 'kejadian', 'amp', 'no', 'telkomsel', 'berkendala', 'via', 'pesan', 'bantu', 'amp', 'privasi', 'data', 'terjaga', 'tks', 'fio']</t>
  </si>
  <si>
    <t>['hai', 'kakak', 'kiw', 'maaf', 'kendala', 'sinyal', 'sedia', 'ayo', 'info', 'no', 'hp', 'lokasi', 'kel', 'kec', 'kabkota', 'tanggal', 'jadi', 'amp', 'no', 'telkomsel', 'kendala', 'via', 'pesan', 'bantu', 'amp', 'privasi', 'data', 'jaga', 'tks', 'fio']</t>
  </si>
  <si>
    <t>snsn hai kakak informasi bonus paket pulsa telepon sms sama telkomsel ya kakak terimakasih rian</t>
  </si>
  <si>
    <t>@my_snsn hai, kak. mengenai informasi bonus paket pulsa, dapat digunakan untuk telepon dan sms kesesama telkomsel ya kak. makasih 😊-rian</t>
  </si>
  <si>
    <t>snsn hai kak mengenai informasi bonus paket pulsa dapat digunakan untuk telepon dan sms kesesama telkomsel ya kak makasih rian</t>
  </si>
  <si>
    <t>['snsn', 'hai', 'kak', 'mengenai', 'informasi', 'bonus', 'paket', 'pulsa', 'dapat', 'digunakan', 'untuk', 'telepon', 'dan', 'sms', 'kesesama', 'telkomsel', 'ya', 'kak', 'makasih', 'rian']</t>
  </si>
  <si>
    <t>['snsn', 'hai', 'kakak', 'mengenai', 'informasi', 'bonus', 'paket', 'pulsa', 'dapat', 'digunakan', 'untuk', 'telepon', 'dan', 'sms', 'kesesama', 'telkomsel', 'ya', 'kakak', 'terimakasih', 'rian']</t>
  </si>
  <si>
    <t>['snsn', 'hai', 'kakak', 'informasi', 'bonus', 'paket', 'pulsa', 'telepon', 'sms', 'kesesama', 'telkomsel', 'ya', 'kakak', 'terimakasih', 'rian']</t>
  </si>
  <si>
    <t>['snsn', 'hai', 'kakak', 'informasi', 'bonus', 'paket', 'pulsa', 'telepon', 'sms', 'sama', 'telkomsel', 'ya', 'kakak', 'terimakasih', 'rian']</t>
  </si>
  <si>
    <t>kakak elrusdi el info kakak klik ikon amplop halaman profil telkomsel kakak infoin data klik kirim send ikon pesawat terbang kertas ya tks el</t>
  </si>
  <si>
    <t>@elrusdidba baik, kak elrusdi. el infokan kakak bisa klik ikon amplop pada halaman profil telkomsel lalu kakak bisa infoin data yang diminta sebelumnya lalu klik kirim atau “send” dengan ikon pesawat terbang kertas ya. tks 😊-el</t>
  </si>
  <si>
    <t>baik kak elrusdi el infokan kakak bisa klik ikon amplop pada halaman profil telkomsel lalu kakak bisa infoin data yang diminta sebelumnya lalu klik kirim atau send dengan ikon pesawat terbang kertas ya tks el</t>
  </si>
  <si>
    <t>['baik', 'kak', 'elrusdi', 'el', 'infokan', 'kakak', 'bisa', 'klik', 'ikon', 'amplop', 'pada', 'halaman', 'profil', 'telkomsel', 'lalu', 'kakak', 'bisa', 'infoin', 'data', 'yang', 'diminta', 'sebelumnya', 'lalu', 'klik', 'kirim', 'atau', 'send', 'dengan', 'ikon', 'pesawat', 'terbang', 'kertas', 'ya', 'tks', 'el']</t>
  </si>
  <si>
    <t>['baik', 'kakak', 'elrusdi', 'el', 'infokan', 'kakak', 'bisa', 'klik', 'ikon', 'amplop', 'pada', 'halaman', 'profil', 'telkomsel', 'lalu', 'kakak', 'bisa', 'infoin', 'data', 'yang', 'diminta', 'sebelumnya', 'lalu', 'klik', 'kirim', 'atau', 'send', 'dengan', 'ikon', 'pesawat', 'terbang', 'kertas', 'ya', 'tks', 'el']</t>
  </si>
  <si>
    <t>['kakak', 'elrusdi', 'el', 'infokan', 'kakak', 'klik', 'ikon', 'amplop', 'halaman', 'profil', 'telkomsel', 'kakak', 'infoin', 'data', 'klik', 'kirim', 'send', 'ikon', 'pesawat', 'terbang', 'kertas', 'ya', 'tks', 'el']</t>
  </si>
  <si>
    <t>['kakak', 'elrusdi', 'el', 'info', 'kakak', 'klik', 'ikon', 'amplop', 'halaman', 'profil', 'telkomsel', 'kakak', 'infoin', 'data', 'klik', 'kirim', 'send', 'ikon', 'pesawat', 'terbang', 'kertas', 'ya', 'tks', 'el']</t>
  </si>
  <si>
    <t>ya telkomsel</t>
  </si>
  <si>
    <t>@jogjamnfs ya tentu saja telkomsel</t>
  </si>
  <si>
    <t>ya tentu saja telkomsel</t>
  </si>
  <si>
    <t>['ya', 'tentu', 'saja', 'telkomsel']</t>
  </si>
  <si>
    <t>['ya', 'telkomsel']</t>
  </si>
  <si>
    <t>@indomiegorenge hai kak. maaf ya. terkait kendala tersebut, apakah sudah berlangsung lama? mohon dm nomor hp, detail lokasi dan waktu kejadiannya agar akyl dapat segera tindaklanjuti kendala tersebut, ya. tks -akyl</t>
  </si>
  <si>
    <t>hai kakak nana maaf ya kait keluh tarif paket telkomsel sesuai salah upaya telkomsel jaga kualitas amp sedia layan data prima langgan ya kakak tkssasa</t>
  </si>
  <si>
    <t>@sianakbawank hai, kak nana. maaf ya terkait keluhan mengenai tarif paket. saat ini telkomsel udah melakukan penyesuaian. hal tsb merupakan salah satu upaya telkomsel untuk ttp menjaga kualitas &amp;amp  ketersediaan layanan data yg prima bagi pelanggan ya kak. tks😊-sasa</t>
  </si>
  <si>
    <t>hai kak nana maaf ya terkait keluhan mengenai tarif paket saat ini telkomsel udah melakukan penyesuaian hal tsb merupakan salah satu upaya telkomsel untuk ttp menjaga kualitas amp ketersediaan layanan data yg prima bagi pelanggan ya kak tkssasa</t>
  </si>
  <si>
    <t>['hai', 'kak', 'nana', 'maaf', 'ya', 'terkait', 'keluhan', 'mengenai', 'tarif', 'paket', 'saat', 'ini', 'telkomsel', 'udah', 'melakukan', 'penyesuaian', 'hal', 'tsb', 'merupakan', 'salah', 'satu', 'upaya', 'telkomsel', 'untuk', 'ttp', 'menjaga', 'kualitas', 'amp', 'ketersediaan', 'layanan', 'data', 'yg', 'prima', 'bagi', 'pelanggan', 'ya', 'kak', 'tkssasa']</t>
  </si>
  <si>
    <t>['hai', 'kakak', 'nana', 'maaf', 'ya', 'terkait', 'keluhan', 'mengenai', 'tarif', 'paket', 'saat', 'ini', 'telkomsel', 'sudah', 'melakukan', 'penyesuaian', 'hal', 'tersebut', 'merupakan', 'salah', 'satu', 'upaya', 'telkomsel', 'untuk', 'tetap', 'menjaga', 'kualitas', 'amp', 'ketersediaan', 'layanan', 'data', 'yg', 'prima', 'bagi', 'pelanggan', 'ya', 'kakak', 'tkssasa']</t>
  </si>
  <si>
    <t>['hai', 'kakak', 'nana', 'maaf', 'ya', 'terkait', 'keluhan', 'tarif', 'paket', 'telkomsel', 'penyesuaian', 'salah', 'upaya', 'telkomsel', 'menjaga', 'kualitas', 'amp', 'ketersediaan', 'layanan', 'data', 'prima', 'pelanggan', 'ya', 'kakak', 'tkssasa']</t>
  </si>
  <si>
    <t>['hai', 'kakak', 'nana', 'maaf', 'ya', 'kait', 'keluh', 'tarif', 'paket', 'telkomsel', 'sesuai', 'salah', 'upaya', 'telkomsel', 'jaga', 'kualitas', 'amp', 'sedia', 'layan', 'data', 'prima', 'langgan', 'ya', 'kakak', 'tkssasa']</t>
  </si>
  <si>
    <t>kakak mugan maaf ya kait kendala sinyal tdk stabil sasa cek kakak interaksi pesan ya coba saran kakak kendala ayo konfirmasi via pesan sasa cek amp privasi data jaga tkssasa</t>
  </si>
  <si>
    <t>@mugankowski baik, kak mugan. maaf ya terkait kendala sinyal tdk stabil. sasa cek kakak udah interaksi dengan kami di dm ya. apakah udah dicoba saran kami tsb kak? kalau udah tapi masih berkendala, yuk konfirmasi kembali via dm agar sasa cek &amp;amp  privasi data terjaga. tks😊-sasa</t>
  </si>
  <si>
    <t>baik kak mugan maaf ya terkait kendala sinyal tdk stabil sasa cek kakak udah interaksi dengan kami di dm ya apakah udah dicoba saran kami tsb kak kalau udah tapi masih berkendala yuk konfirmasi kembali via dm agar sasa cek amp privasi data terjaga tkssasa</t>
  </si>
  <si>
    <t>['baik', 'kak', 'mugan', 'maaf', 'ya', 'terkait', 'kendala', 'sinyal', 'tdk', 'stabil', 'sasa', 'cek', 'kakak', 'udah', 'interaksi', 'dengan', 'kami', 'di', 'dm', 'ya', 'apakah', 'udah', 'dicoba', 'saran', 'kami', 'tsb', 'kak', 'kalau', 'udah', 'tapi', 'masih', 'berkendala', 'yuk', 'konfirmasi', 'kembali', 'via', 'dm', 'agar', 'sasa', 'cek', 'amp', 'privasi', 'data', 'terjaga', 'tkssasa']</t>
  </si>
  <si>
    <t>['baik', 'kakak', 'mugan', 'maaf', 'ya', 'terkait', 'kendala', 'sinyal', 'tdk', 'stabil', 'sasa', 'cek', 'kakak', 'sudah', 'interaksi', 'dengan', 'kami', 'di', 'pesan', 'ya', 'apakah', 'sudah', 'dicoba', 'saran', 'kami', 'tersebut', 'kakak', 'kalau', 'sudah', 'tapi', 'masih', 'berkendala', 'ayo', 'konfirmasi', 'kembali', 'via', 'pesan', 'agar', 'sasa', 'cek', 'amp', 'privasi', 'data', 'terjaga', 'tkssasa']</t>
  </si>
  <si>
    <t>['kakak', 'mugan', 'maaf', 'ya', 'terkait', 'kendala', 'sinyal', 'tdk', 'stabil', 'sasa', 'cek', 'kakak', 'interaksi', 'pesan', 'ya', 'dicoba', 'saran', 'kakak', 'berkendala', 'ayo', 'konfirmasi', 'via', 'pesan', 'sasa', 'cek', 'amp', 'privasi', 'data', 'terjaga', 'tkssasa']</t>
  </si>
  <si>
    <t>['kakak', 'mugan', 'maaf', 'ya', 'kait', 'kendala', 'sinyal', 'tdk', 'stabil', 'sasa', 'cek', 'kakak', 'interaksi', 'pesan', 'ya', 'coba', 'saran', 'kakak', 'kendala', 'ayo', 'konfirmasi', 'via', 'pesan', 'sasa', 'cek', 'amp', 'privasi', 'data', 'jaga', 'tkssasa']</t>
  </si>
  <si>
    <t>fuck telkomsel ganggu kahkok orbit gabisa hubung</t>
  </si>
  <si>
    <t>anjir dah telkomsel lagi gangguan kah?kok orbit gua gabisa terhubung😩</t>
  </si>
  <si>
    <t>anjir dah telkomsel lagi gangguan kahkok orbit gua gabisa terhubung</t>
  </si>
  <si>
    <t>['anjir', 'dah', 'telkomsel', 'lagi', 'gangguan', 'kahkok', 'orbit', 'gua', 'gabisa', 'terhubung']</t>
  </si>
  <si>
    <t>['fuck', 'sudah', 'telkomsel', 'lagi', 'gangguan', 'kahkok', 'orbit', 'aku', 'gabisa', 'terhubung']</t>
  </si>
  <si>
    <t>['fuck', 'telkomsel', 'gangguan', 'kahkok', 'orbit', 'gabisa', 'terhubung']</t>
  </si>
  <si>
    <t>['fuck', 'telkomsel', 'ganggu', 'kahkok', 'orbit', 'gabisa', 'hubung']</t>
  </si>
  <si>
    <t>harga paket</t>
  </si>
  <si>
    <t>@telkomsel harga paketannya naik mulu dah💔</t>
  </si>
  <si>
    <t>harga paketannya naik mulu dah</t>
  </si>
  <si>
    <t>['harga', 'paketannya', 'naik', 'mulu', 'dah']</t>
  </si>
  <si>
    <t>['harga', 'paketannya', 'naik', 'selalu', 'sudah']</t>
  </si>
  <si>
    <t>['harga', 'paketannya']</t>
  </si>
  <si>
    <t>['harga', 'paket']</t>
  </si>
  <si>
    <t>anak enak boci tau telp bilang telkomsel poin telkomsel pnh ditukerin mskipun stengah sadar untung pikir krn kezel ganggu bobok langsung motong ya terimakasih tutup</t>
  </si>
  <si>
    <t>lagi nak enak boci, tau2 ada yg telp, blg dari telkomsel, katanya poin telkomsel belom pnh ditukerin, hari ini terakhir 🙄 mskipun stengah sadar, untung msh bisa mikir, dan krn kezel diganggu boboknya, langsung motong, ga usah ya, makasii.. tutup. https://t.co/yhor3woiyq</t>
  </si>
  <si>
    <t>lagi nak enak boci tau ada yg telp blg dari telkomsel katanya poin telkomsel belom pnh ditukerin hari ini terakhir mskipun stengah sadar untung msh bisa mikir dan krn kezel diganggu boboknya langsung motong ga usah ya makasii tutup</t>
  </si>
  <si>
    <t>['lagi', 'nak', 'enak', 'boci', 'tau', 'ada', 'yg', 'telp', 'blg', 'dari', 'telkomsel', 'katanya', 'poin', 'telkomsel', 'belom', 'pnh', 'ditukerin', 'hari', 'ini', 'terakhir', 'mskipun', 'stengah', 'sadar', 'untung', 'msh', 'bisa', 'mikir', 'dan', 'krn', 'kezel', 'diganggu', 'boboknya', 'langsung', 'motong', 'ga', 'usah', 'ya', 'makasii', 'tutup']</t>
  </si>
  <si>
    <t>['lagi', 'anak', 'enak', 'boci', 'tau', 'ada', 'yg', 'telp', 'bilang', 'dari', 'telkomsel', 'katanya', 'poin', 'telkomsel', 'belum', 'pnh', 'ditukerin', 'hari', 'ini', 'terakhir', 'mskipun', 'stengah', 'sadar', 'untung', 'masih', 'bisa', 'berpikir', 'dan', 'krn', 'kezel', 'diganggu', 'boboknya', 'langsung', 'motong', 'tidak', 'usah', 'ya', 'terimakasih', 'tutup']</t>
  </si>
  <si>
    <t>['anak', 'enak', 'boci', 'tau', 'telp', 'bilang', 'telkomsel', 'poin', 'telkomsel', 'pnh', 'ditukerin', 'mskipun', 'stengah', 'sadar', 'untung', 'berpikir', 'krn', 'kezel', 'diganggu', 'boboknya', 'langsung', 'motong', 'ya', 'terimakasih', 'tutup']</t>
  </si>
  <si>
    <t>['anak', 'enak', 'boci', 'tau', 'telp', 'bilang', 'telkomsel', 'poin', 'telkomsel', 'pnh', 'ditukerin', 'mskipun', 'stengah', 'sadar', 'untung', 'pikir', 'krn', 'kezel', 'ganggu', 'bobok', 'langsung', 'motong', 'ya', 'terimakasih', 'tutup']</t>
  </si>
  <si>
    <t>info masszehh kalo beli kuota telkomsel internet aja gak pakai kuota embelembelnya ya ambruk kirim materi langsung habis cepe</t>
  </si>
  <si>
    <t>info dong masszehh. kalo beli kuota telkomsel itu yang buat internet aja gak pake kuota embel-embelnya gimana ya? ambruk dah w baru ngirim materi dikit doang langsung abis. cepe lebih pula 😂😪</t>
  </si>
  <si>
    <t>info dong masszehh kalo beli kuota telkomsel itu yang buat internet aja gak pake kuota embelembelnya gimana ya ambruk dah  baru ngirim materi dikit doang langsung abis cepe lebih pula</t>
  </si>
  <si>
    <t>['info', 'dong', 'masszehh', 'kalo', 'beli', 'kuota', 'telkomsel', 'itu', 'yang', 'buat', 'internet', 'aja', 'gak', 'pake', 'kuota', 'embelembelnya', 'gimana', 'ya', 'ambruk', 'dah', 'baru', 'ngirim', 'materi', 'dikit', 'doang', 'langsung', 'abis', 'cepe', 'lebih', 'pula']</t>
  </si>
  <si>
    <t>['info', 'dong', 'masszehh', 'kalo', 'beli', 'kuota', 'telkomsel', 'itu', 'yang', 'buat', 'internet', 'aja', 'gak', 'pakai', 'kuota', 'embelembelnya', 'bagaimana', 'ya', 'ambruk', 'sudah', 'baru', 'mengirim', 'materi', 'sedikit', 'hanya', 'langsung', 'habis', 'cepe', 'lebih', 'pula']</t>
  </si>
  <si>
    <t>['info', 'masszehh', 'kalo', 'beli', 'kuota', 'telkomsel', 'internet', 'aja', 'gak', 'pakai', 'kuota', 'embelembelnya', 'ya', 'ambruk', 'mengirim', 'materi', 'langsung', 'habis', 'cepe']</t>
  </si>
  <si>
    <t>['info', 'masszehh', 'kalo', 'beli', 'kuota', 'telkomsel', 'internet', 'aja', 'gak', 'pakai', 'kuota', 'embelembelnya', 'ya', 'ambruk', 'kirim', 'materi', 'langsung', 'habis', 'cepe']</t>
  </si>
  <si>
    <t>hai kakak tai maaf ya kait keluh digipost rey saran hubung telfon hubung cs digipost tksrey</t>
  </si>
  <si>
    <t>@khusnimbr hai, kak tae wong. maaf ya. terkait keluhan digipost, rey sarankan untuk menghubungi telfon 347, nanti akan terhubung dengan cs digipost.  tks🌝-rey</t>
  </si>
  <si>
    <t>hai kak tae wong maaf ya terkait keluhan digipost rey sarankan untuk menghubungi telfon nanti akan terhubung dengan cs digipost tksrey</t>
  </si>
  <si>
    <t>['hai', 'kak', 'tae', 'wong', 'maaf', 'ya', 'terkait', 'keluhan', 'digipost', 'rey', 'sarankan', 'untuk', 'menghubungi', 'telfon', 'nanti', 'akan', 'terhubung', 'dengan', 'cs', 'digipost', 'tksrey']</t>
  </si>
  <si>
    <t>['hai', 'kakak', 'tai', 'wong', 'maaf', 'ya', 'terkait', 'keluhan', 'digipost', 'rey', 'sarankan', 'untuk', 'menghubungi', 'telfon', 'nanti', 'akan', 'terhubung', 'dengan', 'cs', 'digipost', 'tksrey']</t>
  </si>
  <si>
    <t>['hai', 'kakak', 'tai', 'maaf', 'ya', 'terkait', 'keluhan', 'digipost', 'rey', 'sarankan', 'menghubungi', 'telfon', 'terhubung', 'cs', 'digipost', 'tksrey']</t>
  </si>
  <si>
    <t>['hai', 'kakak', 'tai', 'maaf', 'ya', 'kait', 'keluh', 'digipost', 'rey', 'saran', 'hubung', 'telfon', 'hubung', 'cs', 'digipost', 'tksrey']</t>
  </si>
  <si>
    <t>telkomsel kaya</t>
  </si>
  <si>
    <t>@aripsaurus @techmenid kalau telkomsel kaya gini. https://t.co/0uugrr50rx</t>
  </si>
  <si>
    <t>kalau telkomsel kaya gini</t>
  </si>
  <si>
    <t>['kalau', 'telkomsel', 'kaya', 'gini']</t>
  </si>
  <si>
    <t>['kalau', 'telkomsel', 'kaya', 'begini']</t>
  </si>
  <si>
    <t>['telkomsel', 'kaya']</t>
  </si>
  <si>
    <t>hendri hai kakak ndrie hendri maaf ya hambat kait kendala sinyal ayo info data sblmnya via pesan rey bantu privasi jaga tksrey</t>
  </si>
  <si>
    <t>@ndrie_hendri hai, kak ndrie hendri. maaf ya jadi terhambat. terkait kendala sinyal. yuk infokan data yg sblmnya diminta via dm agar rey bantu tentunya  privasi terjaga. tks🌝-rey</t>
  </si>
  <si>
    <t>hendri hai kak ndrie hendri maaf ya jadi terhambat terkait kendala sinyal yuk infokan data yg sblmnya diminta via dm agar rey bantu tentunya privasi terjaga tksrey</t>
  </si>
  <si>
    <t>['hendri', 'hai', 'kak', 'ndrie', 'hendri', 'maaf', 'ya', 'jadi', 'terhambat', 'terkait', 'kendala', 'sinyal', 'yuk', 'infokan', 'data', 'yg', 'sblmnya', 'diminta', 'via', 'dm', 'agar', 'rey', 'bantu', 'tentunya', 'privasi', 'terjaga', 'tksrey']</t>
  </si>
  <si>
    <t>['hendri', 'hai', 'kakak', 'ndrie', 'hendri', 'maaf', 'ya', 'jadi', 'terhambat', 'terkait', 'kendala', 'sinyal', 'ayo', 'infokan', 'data', 'yg', 'sblmnya', 'diminta', 'via', 'pesan', 'agar', 'rey', 'bantu', 'tentunya', 'privasi', 'terjaga', 'tksrey']</t>
  </si>
  <si>
    <t>['hendri', 'hai', 'kakak', 'ndrie', 'hendri', 'maaf', 'ya', 'terhambat', 'terkait', 'kendala', 'sinyal', 'ayo', 'infokan', 'data', 'sblmnya', 'via', 'pesan', 'rey', 'bantu', 'privasi', 'terjaga', 'tksrey']</t>
  </si>
  <si>
    <t>['hendri', 'hai', 'kakak', 'ndrie', 'hendri', 'maaf', 'ya', 'hambat', 'kait', 'kendala', 'sinyal', 'ayo', 'info', 'data', 'sblmnya', 'via', 'pesan', 'rey', 'bantu', 'privasi', 'jaga', 'tksrey']</t>
  </si>
  <si>
    <t>hendri hai kakak ndrie hendri maaf ya hambat kait kendala sinyal ayo info no hp jadi detail lokasi lurah camat kota via pesan rey bantu privasi jaga tksrey</t>
  </si>
  <si>
    <t>@ndrie_hendri hai, kak ndrie hendri. maaf ya jadi terhambat. terkait kendala sinyal. yuk infokan no. hp, waktu kejadian dan detail lokasi (kelurahan, kecamatan dan kota) via dm agar rey bantu tentunya  privasi terjaga. tks🌝-rey</t>
  </si>
  <si>
    <t>hendri hai kak ndrie hendri maaf ya jadi terhambat terkait kendala sinyal yuk infokan no hp waktu kejadian dan detail lokasi kelurahan kecamatan dan kota via dm agar rey bantu tentunya privasi terjaga tksrey</t>
  </si>
  <si>
    <t>['hendri', 'hai', 'kak', 'ndrie', 'hendri', 'maaf', 'ya', 'jadi', 'terhambat', 'terkait', 'kendala', 'sinyal', 'yuk', 'infokan', 'no', 'hp', 'waktu', 'kejadian', 'dan', 'detail', 'lokasi', 'kelurahan', 'kecamatan', 'dan', 'kota', 'via', 'dm', 'agar', 'rey', 'bantu', 'tentunya', 'privasi', 'terjaga', 'tksrey']</t>
  </si>
  <si>
    <t>['hendri', 'hai', 'kakak', 'ndrie', 'hendri', 'maaf', 'ya', 'jadi', 'terhambat', 'terkait', 'kendala', 'sinyal', 'ayo', 'infokan', 'no', 'hp', 'waktu', 'kejadian', 'dan', 'detail', 'lokasi', 'kelurahan', 'kecamatan', 'dan', 'kota', 'via', 'pesan', 'agar', 'rey', 'bantu', 'tentunya', 'privasi', 'terjaga', 'tksrey']</t>
  </si>
  <si>
    <t>['hendri', 'hai', 'kakak', 'ndrie', 'hendri', 'maaf', 'ya', 'terhambat', 'terkait', 'kendala', 'sinyal', 'ayo', 'infokan', 'no', 'hp', 'kejadian', 'detail', 'lokasi', 'kelurahan', 'kecamatan', 'kota', 'via', 'pesan', 'rey', 'bantu', 'privasi', 'terjaga', 'tksrey']</t>
  </si>
  <si>
    <t>['hendri', 'hai', 'kakak', 'ndrie', 'hendri', 'maaf', 'ya', 'hambat', 'kait', 'kendala', 'sinyal', 'ayo', 'info', 'no', 'hp', 'jadi', 'detail', 'lokasi', 'lurah', 'camat', 'kota', 'via', 'pesan', 'rey', 'bantu', 'privasi', 'jaga', 'tksrey']</t>
  </si>
  <si>
    <t>make telkomsel suka lepas boros mahal banget lgiii</t>
  </si>
  <si>
    <t>@svantaeby dlu make telkomsel jg tpi suka kelepasan boros mana mahal bngt lgiii</t>
  </si>
  <si>
    <t>dlu make telkomsel jg tpi suka kelepasan boros mana mahal bngt lgiii</t>
  </si>
  <si>
    <t>['dlu', 'make', 'telkomsel', 'jg', 'tpi', 'suka', 'kelepasan', 'boros', 'mana', 'mahal', 'bngt', 'lgiii']</t>
  </si>
  <si>
    <t>['dahulu', 'make', 'telkomsel', 'juga', 'tapi', 'suka', 'kelepasan', 'boros', 'mana', 'mahal', 'banget', 'lgiii']</t>
  </si>
  <si>
    <t>['make', 'telkomsel', 'suka', 'kelepasan', 'boros', 'mahal', 'banget', 'lgiii']</t>
  </si>
  <si>
    <t>['make', 'telkomsel', 'suka', 'lepas', 'boros', 'mahal', 'banget', 'lgiii']</t>
  </si>
  <si>
    <t>capek ah kamumah kaya bot kirim pesan balesanya aja</t>
  </si>
  <si>
    <t>@telkomsel cape ah kamumah kaya bot. di kirim dm tetep jg balesanya gitu gitu aja.</t>
  </si>
  <si>
    <t>cape ah kamumah kaya bot di kirim dm tetep jg balesanya gitu gitu aja</t>
  </si>
  <si>
    <t>['cape', 'ah', 'kamumah', 'kaya', 'bot', 'di', 'kirim', 'dm', 'tetep', 'jg', 'balesanya', 'gitu', 'gitu', 'aja']</t>
  </si>
  <si>
    <t>['capek', 'ah', 'kamumah', 'kaya', 'bot', 'di', 'kirim', 'pesan', 'tetap', 'juga', 'balesanya', 'begitu', 'begitu', 'aja']</t>
  </si>
  <si>
    <t>['capek', 'ah', 'kamumah', 'kaya', 'bot', 'kirim', 'pesan', 'balesanya', 'aja']</t>
  </si>
  <si>
    <t>aksi choi woo shik kim da mi film horor misteri the witch part hibur pekan film aplikasi maxstream pakai paket maxstream</t>
  </si>
  <si>
    <t>aksi choi woo shik dan kim da mi dalam film horor misteri the witch part 1 pasti akan menghibur akhir pekanmu! #nonstopnonton filmnya di aplikasi maxstream https://t.co/ejvdsq3lgd pakai paket #weekenddeal dari maxstream! https://t.co/p7omxujiwt</t>
  </si>
  <si>
    <t>aksi choi woo shik dan kim da mi dalam film horor misteri the witch part pasti akan menghibur akhir pekanmu filmnya di aplikasi maxstream pakai paket dari maxstream</t>
  </si>
  <si>
    <t>['aksi', 'choi', 'woo', 'shik', 'dan', 'kim', 'da', 'mi', 'dalam', 'film', 'horor', 'misteri', 'the', 'witch', 'part', 'pasti', 'akan', 'menghibur', 'akhir', 'pekanmu', 'filmnya', 'di', 'aplikasi', 'maxstream', 'pakai', 'paket', 'dari', 'maxstream']</t>
  </si>
  <si>
    <t>['aksi', 'choi', 'woo', 'shik', 'kim', 'da', 'mi', 'film', 'horor', 'misteri', 'the', 'witch', 'part', 'menghibur', 'pekanmu', 'filmnya', 'aplikasi', 'maxstream', 'pakai', 'paket', 'maxstream']</t>
  </si>
  <si>
    <t>['aksi', 'choi', 'woo', 'shik', 'kim', 'da', 'mi', 'film', 'horor', 'misteri', 'the', 'witch', 'part', 'hibur', 'pekan', 'film', 'aplikasi', 'maxstream', 'pakai', 'paket', 'maxstream']</t>
  </si>
  <si>
    <t>sabi banget nih suka jajan aplikasi acara nya telkomsel tau untung ya</t>
  </si>
  <si>
    <t>sabi bat nih buat yg doyan jajan aplikasi ikutin acara nya telkomsel. siapa tau kalian beruntung ya kan https://t.co/eyawuhtta6 #jajanonlineberhadiah</t>
  </si>
  <si>
    <t>sabi bat nih buat yg doyan jajan aplikasi ikutin acara nya telkomsel siapa tau kalian beruntung ya kan</t>
  </si>
  <si>
    <t>['sabi', 'bat', 'nih', 'buat', 'yg', 'doyan', 'jajan', 'aplikasi', 'ikutin', 'acara', 'nya', 'telkomsel', 'siapa', 'tau', 'kalian', 'beruntung', 'ya', 'kan']</t>
  </si>
  <si>
    <t>['sabi', 'banget', 'nih', 'buat', 'yg', 'suka', 'jajan', 'aplikasi', 'ikut', 'acara', 'nya', 'telkomsel', 'siapa', 'tau', 'kalian', 'beruntung', 'ya', 'kan']</t>
  </si>
  <si>
    <t>['sabi', 'banget', 'nih', 'suka', 'jajan', 'aplikasi', 'acara', 'nya', 'telkomsel', 'tau', 'beruntung', 'ya']</t>
  </si>
  <si>
    <t>['sabi', 'banget', 'nih', 'suka', 'jajan', 'aplikasi', 'acara', 'nya', 'telkomsel', 'tau', 'untung', 'ya']</t>
  </si>
  <si>
    <t>jajan aplikasi pakai telkomsel handphone penasaran check aje</t>
  </si>
  <si>
    <t>jajan aplikasi pake telkomsel bisa dapet handphone donggg, penasaran ga? check sendiri aje  https://t.co/iplezbwt9p #jajanonlineberhadiah</t>
  </si>
  <si>
    <t>jajan aplikasi pake telkomsel bisa dapet handphone donggg penasaran ga check sendiri aje</t>
  </si>
  <si>
    <t>['jajan', 'aplikasi', 'pake', 'telkomsel', 'bisa', 'dapet', 'handphone', 'donggg', 'penasaran', 'ga', 'check', 'sendiri', 'aje']</t>
  </si>
  <si>
    <t>['jajan', 'aplikasi', 'pakai', 'telkomsel', 'bisa', 'dapat', 'handphone', 'dong', 'penasaran', 'tidak', 'check', 'sendiri', 'aje']</t>
  </si>
  <si>
    <t>['jajan', 'aplikasi', 'pakai', 'telkomsel', 'handphone', 'penasaran', 'check', 'aje']</t>
  </si>
  <si>
    <t>isi pulsa digipos maintenance kah brpa jam maintenance nya</t>
  </si>
  <si>
    <t>@telkomsel isi pulsa lewat digipos lagi maintenance kah. brpa jam maintenance nya.?</t>
  </si>
  <si>
    <t>isi pulsa lewat digipos lagi maintenance kah brpa jam maintenance nya</t>
  </si>
  <si>
    <t>['isi', 'pulsa', 'lewat', 'digipos', 'lagi', 'maintenance', 'kah', 'brpa', 'jam', 'maintenance', 'nya']</t>
  </si>
  <si>
    <t>['isi', 'pulsa', 'digipos', 'maintenance', 'kah', 'brpa', 'jam', 'maintenance', 'nya']</t>
  </si>
  <si>
    <t>gguk iyaa telkomsel mahal sesuai jaring nya lancar beda xl kadang klo jaring super lola lempar hp</t>
  </si>
  <si>
    <t>@____gguk_ iyaa telkomsel emng mahal tpi sesuai lah jaringan nya jg lancar, beda lgi ma xl kadang klo jaringannya super lola pengen lempar hp rasanya ')</t>
  </si>
  <si>
    <t>gguk iyaa telkomsel emng mahal tpi sesuai lah jaringan nya jg lancar beda lgi ma xl kadang klo jaringannya super lola pengen lempar hp rasanya</t>
  </si>
  <si>
    <t>['gguk', 'iyaa', 'telkomsel', 'emng', 'mahal', 'tpi', 'sesuai', 'lah', 'jaringan', 'nya', 'jg', 'lancar', 'beda', 'lgi', 'ma', 'xl', 'kadang', 'klo', 'jaringannya', 'super', 'lola', 'pengen', 'lempar', 'hp', 'rasanya']</t>
  </si>
  <si>
    <t>['gguk', 'iyaa', 'telkomsel', 'memang', 'mahal', 'tapi', 'sesuai', 'lah', 'jaringan', 'nya', 'juga', 'lancar', 'beda', 'lagi', 'sama', 'xl', 'kadang', 'klo', 'jaringannya', 'super', 'lola', 'ingin', 'lempar', 'hp', 'rasanya']</t>
  </si>
  <si>
    <t>['gguk', 'iyaa', 'telkomsel', 'mahal', 'sesuai', 'jaringan', 'nya', 'lancar', 'beda', 'xl', 'kadang', 'klo', 'jaringannya', 'super', 'lola', 'lempar', 'hp']</t>
  </si>
  <si>
    <t>['gguk', 'iyaa', 'telkomsel', 'mahal', 'sesuai', 'jaring', 'nya', 'lancar', 'beda', 'xl', 'kadang', 'klo', 'jaring', 'super', 'lola', 'lempar', 'hp']</t>
  </si>
  <si>
    <t>hai kakak maaf ya kait keluh kakak harga telkomsel sesuai sesuai salah upaya telkomsel jaga kualitas sedia layan data prima langgan tksrey</t>
  </si>
  <si>
    <t>@adhimakkawari hai, kak. maaf ya, terkait keluhan kakak mengenai harga, saat ini telkomsel sudah melakukan penyesuaian. penyesuaian tersebut merupakan salah satu upaya telkomsel untuk tetap menjaga kualitas dan ketersediaan layanan data yang prima bagi pelanggan. tks🌝-rey</t>
  </si>
  <si>
    <t>hai kak maaf ya terkait keluhan kakak mengenai harga saat ini telkomsel sudah melakukan penyesuaian penyesuaian tersebut merupakan salah satu upaya telkomsel untuk tetap menjaga kualitas dan ketersediaan layanan data yang prima bagi pelanggan tksrey</t>
  </si>
  <si>
    <t>['hai', 'kak', 'maaf', 'ya', 'terkait', 'keluhan', 'kakak', 'mengenai', 'harga', 'saat', 'ini', 'telkomsel', 'sudah', 'melakukan', 'penyesuaian', 'penyesuaian', 'tersebut', 'merupakan', 'salah', 'satu', 'upaya', 'telkomsel', 'untuk', 'tetap', 'menjaga', 'kualitas', 'dan', 'ketersediaan', 'layanan', 'data', 'yang', 'prima', 'bagi', 'pelanggan', 'tksrey']</t>
  </si>
  <si>
    <t>['hai', 'kakak', 'maaf', 'ya', 'terkait', 'keluhan', 'kakak', 'mengenai', 'harga', 'saat', 'ini', 'telkomsel', 'sudah', 'melakukan', 'penyesuaian', 'penyesuaian', 'tersebut', 'merupakan', 'salah', 'satu', 'upaya', 'telkomsel', 'untuk', 'tetap', 'menjaga', 'kualitas', 'dan', 'ketersediaan', 'layanan', 'data', 'yang', 'prima', 'bagi', 'pelanggan', 'tksrey']</t>
  </si>
  <si>
    <t>['hai', 'kakak', 'maaf', 'ya', 'terkait', 'keluhan', 'kakak', 'harga', 'telkomsel', 'penyesuaian', 'penyesuaian', 'salah', 'upaya', 'telkomsel', 'menjaga', 'kualitas', 'ketersediaan', 'layanan', 'data', 'prima', 'pelanggan', 'tksrey']</t>
  </si>
  <si>
    <t>['hai', 'kakak', 'maaf', 'ya', 'kait', 'keluh', 'kakak', 'harga', 'telkomsel', 'sesuai', 'sesuai', 'salah', 'upaya', 'telkomsel', 'jaga', 'kualitas', 'sedia', 'layan', 'data', 'prima', 'langgan', 'tksrey']</t>
  </si>
  <si>
    <t>helloo telkomsel</t>
  </si>
  <si>
    <t>@jenoceribel helloo telkomsel</t>
  </si>
  <si>
    <t>['helloo', 'telkomsel']</t>
  </si>
  <si>
    <t>hai kakak maaf ya hambat kait kendala sinyal ayo info no hp jadi detail lokasi lurah camat kota via pesan rey bantu privasi jaga tksrey</t>
  </si>
  <si>
    <t>@onetapmachine_ hai, kak. maaf ya jadi terhambat. terkait kendala sinyal. yuk infokan no. hp, waktu kejadian dan detail lokasi (kelurahan, kecamatan dan kota) via dm agar rey bantu tentunya  privasi terjaga. tks🌝-rey</t>
  </si>
  <si>
    <t>hai kak maaf ya jadi terhambat terkait kendala sinyal yuk infokan no hp waktu kejadian dan detail lokasi kelurahan kecamatan dan kota via dm agar rey bantu tentunya privasi terjaga tksrey</t>
  </si>
  <si>
    <t>['hai', 'kak', 'maaf', 'ya', 'jadi', 'terhambat', 'terkait', 'kendala', 'sinyal', 'yuk', 'infokan', 'no', 'hp', 'waktu', 'kejadian', 'dan', 'detail', 'lokasi', 'kelurahan', 'kecamatan', 'dan', 'kota', 'via', 'dm', 'agar', 'rey', 'bantu', 'tentunya', 'privasi', 'terjaga', 'tksrey']</t>
  </si>
  <si>
    <t>['hai', 'kakak', 'maaf', 'ya', 'jadi', 'terhambat', 'terkait', 'kendala', 'sinyal', 'ayo', 'infokan', 'no', 'hp', 'waktu', 'kejadian', 'dan', 'detail', 'lokasi', 'kelurahan', 'kecamatan', 'dan', 'kota', 'via', 'pesan', 'agar', 'rey', 'bantu', 'tentunya', 'privasi', 'terjaga', 'tksrey']</t>
  </si>
  <si>
    <t>['hai', 'kakak', 'maaf', 'ya', 'terhambat', 'terkait', 'kendala', 'sinyal', 'ayo', 'infokan', 'no', 'hp', 'kejadian', 'detail', 'lokasi', 'kelurahan', 'kecamatan', 'kota', 'via', 'pesan', 'rey', 'bantu', 'privasi', 'terjaga', 'tksrey']</t>
  </si>
  <si>
    <t>['hai', 'kakak', 'maaf', 'ya', 'hambat', 'kait', 'kendala', 'sinyal', 'ayo', 'info', 'no', 'hp', 'jadi', 'detail', 'lokasi', 'lurah', 'camat', 'kota', 'via', 'pesan', 'rey', 'bantu', 'privasi', 'jaga', 'tksrey']</t>
  </si>
  <si>
    <t>hai kakak terimakasih feedback telkomsel upaya baik langgan setia produk telkomsel ya kakak lupa pakai masker luar rumah sehat kakak gea</t>
  </si>
  <si>
    <t>@sangkodook hai, kak. makasih atas feedback yang diberikan. telkomsel akan terus berupaya menjadi yang terbaik untuk pelanggan. tetap setia menggunakan produk telkomsel ya kak. jangan lupa pakai masker saat diluar rumah, sehat terus kakak🙂 -gea</t>
  </si>
  <si>
    <t>hai kak makasih atas feedback yang diberikan telkomsel akan terus berupaya menjadi yang terbaik untuk pelanggan tetap setia menggunakan produk telkomsel ya kak jangan lupa pakai masker saat diluar rumah sehat terus kakak gea</t>
  </si>
  <si>
    <t>['hai', 'kak', 'makasih', 'atas', 'feedback', 'yang', 'diberikan', 'telkomsel', 'akan', 'terus', 'berupaya', 'menjadi', 'yang', 'terbaik', 'untuk', 'pelanggan', 'tetap', 'setia', 'menggunakan', 'produk', 'telkomsel', 'ya', 'kak', 'jangan', 'lupa', 'pakai', 'masker', 'saat', 'diluar', 'rumah', 'sehat', 'terus', 'kakak', 'gea']</t>
  </si>
  <si>
    <t>['hai', 'kakak', 'terimakasih', 'atas', 'feedback', 'yang', 'diberikan', 'telkomsel', 'akan', 'terus', 'berupaya', 'menjadi', 'yang', 'terbaik', 'untuk', 'pelanggan', 'tetap', 'setia', 'menggunakan', 'produk', 'telkomsel', 'ya', 'kakak', 'jangan', 'lupa', 'pakai', 'masker', 'saat', 'diluar', 'rumah', 'sehat', 'terus', 'kakak', 'gea']</t>
  </si>
  <si>
    <t>['hai', 'kakak', 'terimakasih', 'feedback', 'telkomsel', 'berupaya', 'terbaik', 'pelanggan', 'setia', 'produk', 'telkomsel', 'ya', 'kakak', 'lupa', 'pakai', 'masker', 'diluar', 'rumah', 'sehat', 'kakak', 'gea']</t>
  </si>
  <si>
    <t>['hai', 'kakak', 'terimakasih', 'feedback', 'telkomsel', 'upaya', 'baik', 'langgan', 'setia', 'produk', 'telkomsel', 'ya', 'kakak', 'lupa', 'pakai', 'masker', 'luar', 'rumah', 'sehat', 'kakak', 'gea']</t>
  </si>
  <si>
    <t>@qiyafauzh hai kak. maaf ya. terkait kendala tersebut, apakah sudah berlangsung lama? mohon dm nomor hp, detail lokasi dan waktu kejadiannya agar akyl dapat segera tindaklanjuti kendala tersebut, ya. tks -akyl</t>
  </si>
  <si>
    <t>@anakbapakbencho hai, kak. maaf ya, terkait keluhan kakak mengenai harga, saat ini telkomsel sudah melakukan penyesuaian. penyesuaian tersebut merupakan salah satu upaya telkomsel untuk tetap menjaga kualitas dan ketersediaan layanan data yang prima bagi pelanggan. tks🌝-rey</t>
  </si>
  <si>
    <t>harga paket internetnya mahal beli sih</t>
  </si>
  <si>
    <t>@telkomsel harga paket internetnya makin mahal atau aku yg engga mampu beli sih?</t>
  </si>
  <si>
    <t>harga paket internetnya makin mahal atau aku yg engga mampu beli sih</t>
  </si>
  <si>
    <t>['harga', 'paket', 'internetnya', 'makin', 'mahal', 'atau', 'aku', 'yg', 'engga', 'mampu', 'beli', 'sih']</t>
  </si>
  <si>
    <t>['harga', 'paket', 'internetnya', 'makin', 'mahal', 'atau', 'aku', 'yg', 'tidak', 'mampu', 'beli', 'sih']</t>
  </si>
  <si>
    <t>['harga', 'paket', 'internetnya', 'mahal', 'beli', 'sih']</t>
  </si>
  <si>
    <t>putra hai kakak fajar maaf ya hambat kait kendala sinyal ayo info no hp jadi detail lokasi lurah camat kota via pesan rey bantu privasi jaga rey</t>
  </si>
  <si>
    <t>@fajar_putra hai, kak fajar. maaf ya jadi terhambat. terkait kendala sinyal. yuk infokan no. hp, waktu kejadian dan detail lokasi (kelurahan, kecamatan dan kota) via dm agar rey bantu tentunya  privasi terjaga. 🌝-rey</t>
  </si>
  <si>
    <t>putra hai kak fajar maaf ya jadi terhambat terkait kendala sinyal yuk infokan no hp waktu kejadian dan detail lokasi kelurahan kecamatan dan kota via dm agar rey bantu tentunya privasi terjaga rey</t>
  </si>
  <si>
    <t>['putra', 'hai', 'kak', 'fajar', 'maaf', 'ya', 'jadi', 'terhambat', 'terkait', 'kendala', 'sinyal', 'yuk', 'infokan', 'no', 'hp', 'waktu', 'kejadian', 'dan', 'detail', 'lokasi', 'kelurahan', 'kecamatan', 'dan', 'kota', 'via', 'dm', 'agar', 'rey', 'bantu', 'tentunya', 'privasi', 'terjaga', 'rey']</t>
  </si>
  <si>
    <t>['putra', 'hai', 'kakak', 'fajar', 'maaf', 'ya', 'jadi', 'terhambat', 'terkait', 'kendala', 'sinyal', 'ayo', 'infokan', 'no', 'hp', 'waktu', 'kejadian', 'dan', 'detail', 'lokasi', 'kelurahan', 'kecamatan', 'dan', 'kota', 'via', 'pesan', 'agar', 'rey', 'bantu', 'tentunya', 'privasi', 'terjaga', 'rey']</t>
  </si>
  <si>
    <t>['putra', 'hai', 'kakak', 'fajar', 'maaf', 'ya', 'terhambat', 'terkait', 'kendala', 'sinyal', 'ayo', 'infokan', 'no', 'hp', 'kejadian', 'detail', 'lokasi', 'kelurahan', 'kecamatan', 'kota', 'via', 'pesan', 'rey', 'bantu', 'privasi', 'terjaga', 'rey']</t>
  </si>
  <si>
    <t>['putra', 'hai', 'kakak', 'fajar', 'maaf', 'ya', 'hambat', 'kait', 'kendala', 'sinyal', 'ayo', 'info', 'no', 'hp', 'jadi', 'detail', 'lokasi', 'lurah', 'camat', 'kota', 'via', 'pesan', 'rey', 'bantu', 'privasi', 'jaga', 'rey']</t>
  </si>
  <si>
    <t>jaring telkomsel gebuk</t>
  </si>
  <si>
    <t>jaringan telkomsel pengen gua gebuk</t>
  </si>
  <si>
    <t>['jaringan', 'telkomsel', 'pengen', 'gua', 'gebuk']</t>
  </si>
  <si>
    <t>['jaringan', 'telkomsel', 'ingin', 'aku', 'gebuk']</t>
  </si>
  <si>
    <t>['jaringan', 'telkomsel', 'gebuk']</t>
  </si>
  <si>
    <t>['jaring', 'telkomsel', 'gebuk']</t>
  </si>
  <si>
    <t>waaaahh harga paket internet telkomsel maeen</t>
  </si>
  <si>
    <t>waaaahh harga paket internet telkomsel bukan maeen 😭</t>
  </si>
  <si>
    <t>waaaahh harga paket internet telkomsel bukan maeen</t>
  </si>
  <si>
    <t>['waaaahh', 'harga', 'paket', 'internet', 'telkomsel', 'bukan', 'maeen']</t>
  </si>
  <si>
    <t>['waaaahh', 'harga', 'paket', 'internet', 'telkomsel', 'maeen']</t>
  </si>
  <si>
    <t>dear sinyal jam jam wit masalah kah kota merauke alami ganggu sinyal mohon informasi bantu nya</t>
  </si>
  <si>
    <t>dear @telkomsel ... ini sinyal dari jam 10 sampai dengan jam 18.35 wit sedang bermasalah kah? saat ini saya sedang berada di kota merauke dan mengalami gangguan sinyal.. mohon informasi dan bantuan nya..</t>
  </si>
  <si>
    <t>dear ini sinyal dari jam sampai dengan jam wit sedang bermasalah kah saat ini saya sedang berada di kota merauke dan mengalami gangguan sinyal mohon informasi dan bantuan nya</t>
  </si>
  <si>
    <t>['dear', 'ini', 'sinyal', 'dari', 'jam', 'sampai', 'dengan', 'jam', 'wit', 'sedang', 'bermasalah', 'kah', 'saat', 'ini', 'saya', 'sedang', 'berada', 'di', 'kota', 'merauke', 'dan', 'mengalami', 'gangguan', 'sinyal', 'mohon', 'informasi', 'dan', 'bantuan', 'nya']</t>
  </si>
  <si>
    <t>['dear', 'sinyal', 'jam', 'jam', 'wit', 'bermasalah', 'kah', 'kota', 'merauke', 'mengalami', 'gangguan', 'sinyal', 'mohon', 'informasi', 'bantuan', 'nya']</t>
  </si>
  <si>
    <t>['dear', 'sinyal', 'jam', 'jam', 'wit', 'masalah', 'kah', 'kota', 'merauke', 'alami', 'ganggu', 'sinyal', 'mohon', 'informasi', 'bantu', 'nya']</t>
  </si>
  <si>
    <t>status update film cerita remaja temu aplikasi ajaib saksi seru maxstream pakai kuota maxstream</t>
  </si>
  <si>
    <t>#nonstopnonton status update, film yang bercerita tentang seorang remaja penemu aplikasi ajaib! saksikan keseruannya hanya di maxstream https://t.co/rk6sda88jx pakai kuota #weekenddeal maxstream kamu. https://t.co/svhgijsxee</t>
  </si>
  <si>
    <t>status update film yang bercerita tentang seorang remaja penemu aplikasi ajaib saksikan keseruannya hanya di maxstream pakai kuota maxstream kamu</t>
  </si>
  <si>
    <t>['status', 'update', 'film', 'yang', 'bercerita', 'tentang', 'seorang', 'remaja', 'penemu', 'aplikasi', 'ajaib', 'saksikan', 'keseruannya', 'hanya', 'di', 'maxstream', 'pakai', 'kuota', 'maxstream', 'kamu']</t>
  </si>
  <si>
    <t>['status', 'update', 'film', 'bercerita', 'remaja', 'penemu', 'aplikasi', 'ajaib', 'saksikan', 'keseruannya', 'maxstream', 'pakai', 'kuota', 'maxstream']</t>
  </si>
  <si>
    <t>['status', 'update', 'film', 'cerita', 'remaja', 'temu', 'aplikasi', 'ajaib', 'saksi', 'seru', 'maxstream', 'pakai', 'kuota', 'maxstream']</t>
  </si>
  <si>
    <t>pangeran ori id hahahaohon bantu iya</t>
  </si>
  <si>
    <t>@rm_pangeran @junaaa_ori @byu_id @telkomsel hahahaohon bantuannya yaaa hahah</t>
  </si>
  <si>
    <t>pangeran ori id hahahaohon bantuannya yaaa hahah</t>
  </si>
  <si>
    <t>['pangeran', 'ori', 'id', 'hahahaohon', 'bantuannya', 'yaaa', 'hahah']</t>
  </si>
  <si>
    <t>['pangeran', 'ori', 'id', 'hahahaohon', 'bantuannya', 'iya', 'hahah']</t>
  </si>
  <si>
    <t>['pangeran', 'ori', 'id', 'hahahaohon', 'bantuannya', 'iya']</t>
  </si>
  <si>
    <t>['pangeran', 'ori', 'id', 'hahahaohon', 'bantu', 'iya']</t>
  </si>
  <si>
    <t>ori id hahaha baik</t>
  </si>
  <si>
    <t>@budakreview @junaaa_ori @byu_id @telkomsel hahaha baiklah</t>
  </si>
  <si>
    <t>ori id hahaha baiklah</t>
  </si>
  <si>
    <t>['ori', 'id', 'hahaha', 'baiklah']</t>
  </si>
  <si>
    <t>['ori', 'id', 'hahaha', 'baik']</t>
  </si>
  <si>
    <t>pangeran ori id akun mati bii new era</t>
  </si>
  <si>
    <t>@rm_pangeran @junaaa_ori @byu_id @telkomsel akun itu sudah mati dan ini bii new era</t>
  </si>
  <si>
    <t>pangeran ori id akun itu sudah mati dan ini bii new era</t>
  </si>
  <si>
    <t>['pangeran', 'ori', 'id', 'akun', 'itu', 'sudah', 'mati', 'dan', 'ini', 'bii', 'new', 'era']</t>
  </si>
  <si>
    <t>['pangeran', 'ori', 'id', 'akun', 'mati', 'bii', 'new', 'era']</t>
  </si>
  <si>
    <t>ori id eehh akun yah hahaha kakak tau notif masuk orang follow</t>
  </si>
  <si>
    <t>@budakreview @junaaa_ori @byu_id @telkomsel eehh km akun baru yah hahaha mas gk tau gk ada notif masuk kalau org follow</t>
  </si>
  <si>
    <t>ori id eehh km akun baru yah hahaha mas gk tau gk ada notif masuk kalau org follow</t>
  </si>
  <si>
    <t>['ori', 'id', 'eehh', 'km', 'akun', 'baru', 'yah', 'hahaha', 'mas', 'gk', 'tau', 'gk', 'ada', 'notif', 'masuk', 'kalau', 'org', 'follow']</t>
  </si>
  <si>
    <t>['ori', 'id', 'eehh', 'kamu', 'akun', 'baru', 'yah', 'hahaha', 'kakak', 'tidak', 'tau', 'tidak', 'ada', 'notif', 'masuk', 'kalau', 'orang', 'follow']</t>
  </si>
  <si>
    <t>['ori', 'id', 'eehh', 'akun', 'yah', 'hahaha', 'kakak', 'tau', 'notif', 'masuk', 'orang', 'follow']</t>
  </si>
  <si>
    <t>pangeran ori id bakar kakak bakar</t>
  </si>
  <si>
    <t>@rm_pangeran @junaaa_ori @byu_id @telkomsel bakar mas bakar</t>
  </si>
  <si>
    <t>pangeran ori id bakar mas bakar</t>
  </si>
  <si>
    <t>['pangeran', 'ori', 'id', 'bakar', 'mas', 'bakar']</t>
  </si>
  <si>
    <t>['pangeran', 'ori', 'id', 'bakar', 'kakak', 'bakar']</t>
  </si>
  <si>
    <t>wts paket data all operator minat pc aja buka kecuali mimin tidur indosat xl three telkomsel axis byu smatrfreen</t>
  </si>
  <si>
    <t>wts paket data all operator minat pc aja https://t.co/vt0pb9kch6  selalu open kecuali mimin tidur indosat, xl, three, telkomsel, axis, byu, smatrfreen https://t.co/iyxqc24i0f</t>
  </si>
  <si>
    <t>wts paket data all operator minat pc aja selalu open kecuali mimin tidur indosat xl three telkomsel axis byu smatrfreen</t>
  </si>
  <si>
    <t>['wts', 'paket', 'data', 'all', 'operator', 'minat', 'pc', 'aja', 'selalu', 'open', 'kecuali', 'mimin', 'tidur', 'indosat', 'xl', 'three', 'telkomsel', 'axis', 'byu', 'smatrfreen']</t>
  </si>
  <si>
    <t>['wts', 'paket', 'data', 'all', 'operator', 'minat', 'pc', 'aja', 'selalu', 'terbuka', 'kecuali', 'mimin', 'tidur', 'indosat', 'xl', 'three', 'telkomsel', 'axis', 'byu', 'smatrfreen']</t>
  </si>
  <si>
    <t>['wts', 'paket', 'data', 'all', 'operator', 'minat', 'pc', 'aja', 'terbuka', 'kecuali', 'mimin', 'tidur', 'indosat', 'xl', 'three', 'telkomsel', 'axis', 'byu', 'smatrfreen']</t>
  </si>
  <si>
    <t>['wts', 'paket', 'data', 'all', 'operator', 'minat', 'pc', 'aja', 'buka', 'kecuali', 'mimin', 'tidur', 'indosat', 'xl', 'three', 'telkomsel', 'axis', 'byu', 'smatrfreen']</t>
  </si>
  <si>
    <t>ori id sabar coba coba</t>
  </si>
  <si>
    <t>@junaaa_ori @byu_id @telkomsel sabar2 ini cobaan coba tanya @kemkominfo</t>
  </si>
  <si>
    <t>ori id sabar ini cobaan coba tanya</t>
  </si>
  <si>
    <t>['ori', 'id', 'sabar', 'ini', 'cobaan', 'coba', 'tanya']</t>
  </si>
  <si>
    <t>['ori', 'id', 'sabar', 'cobaan', 'coba']</t>
  </si>
  <si>
    <t>['ori', 'id', 'sabar', 'coba', 'coba']</t>
  </si>
  <si>
    <t>pangeran id halah suruh pesan solusi bikin app aneh accessible aja gak sering ganggu</t>
  </si>
  <si>
    <t>@rm_pangeran @byu_id @telkomsel halah paling juga disuruh dm, ditanya ini itu tanpa ada solusi  padahal bikin app gausah yang aneh2, asal accessible aja gak keseringan gangguan</t>
  </si>
  <si>
    <t>pangeran id halah paling juga disuruh dm ditanya ini itu tanpa ada solusi padahal bikin app gausah yang aneh asal accessible aja gak keseringan gangguan</t>
  </si>
  <si>
    <t>['pangeran', 'id', 'halah', 'paling', 'juga', 'disuruh', 'dm', 'ditanya', 'ini', 'itu', 'tanpa', 'ada', 'solusi', 'padahal', 'bikin', 'app', 'gausah', 'yang', 'aneh', 'asal', 'accessible', 'aja', 'gak', 'keseringan', 'gangguan']</t>
  </si>
  <si>
    <t>['pangeran', 'id', 'halah', 'paling', 'juga', 'disuruh', 'pesan', 'ditanya', 'ini', 'itu', 'tanpa', 'ada', 'solusi', 'padahal', 'bikin', 'app', 'jangan', 'yang', 'aneh', 'asal', 'accessible', 'aja', 'gak', 'keseringan', 'gangguan']</t>
  </si>
  <si>
    <t>['pangeran', 'id', 'halah', 'disuruh', 'pesan', 'solusi', 'bikin', 'app', 'aneh', 'accessible', 'aja', 'gak', 'keseringan', 'gangguan']</t>
  </si>
  <si>
    <t>['pangeran', 'id', 'halah', 'suruh', 'pesan', 'solusi', 'bikin', 'app', 'aneh', 'accessible', 'aja', 'gak', 'sering', 'ganggu']</t>
  </si>
  <si>
    <t>ori id id langgan</t>
  </si>
  <si>
    <t>@junaaa_ori @byu_id gimana? @byu_id @telkomsel jawab dong pelanggan bertanya</t>
  </si>
  <si>
    <t>ori id gimana id jawab dong pelanggan bertanya</t>
  </si>
  <si>
    <t>['ori', 'id', 'gimana', 'id', 'jawab', 'dong', 'pelanggan', 'bertanya']</t>
  </si>
  <si>
    <t>['ori', 'id', 'bagaimana', 'id', 'jawab', 'dong', 'pelanggan', 'bertanya']</t>
  </si>
  <si>
    <t>['ori', 'id', 'id', 'pelanggan']</t>
  </si>
  <si>
    <t>['ori', 'id', 'id', 'langgan']</t>
  </si>
  <si>
    <t>henti pakai byu provider jelek bayar selesai kuota nya masuk komplain cs proses taii id prosedur komplain nya banyak provider ampas</t>
  </si>
  <si>
    <t>stop pake by.u  provider jelek, pembayaran udah selesai kuota nya ga masuk sama sekali. komplain ke cs ga diproses. taii 🖕🏻 @byu_id  prosedur komplain nya kebanyakan provider ampas #byu #telkomsel #mufc https://t.co/8nk2fjos1i</t>
  </si>
  <si>
    <t>stop pake byu provider jelek pembayaran udah selesai kuota nya ga masuk sama sekali komplain ke cs ga diproses taii id prosedur komplain nya kebanyakan provider ampas</t>
  </si>
  <si>
    <t>['stop', 'pake', 'byu', 'provider', 'jelek', 'pembayaran', 'udah', 'selesai', 'kuota', 'nya', 'ga', 'masuk', 'sama', 'sekali', 'komplain', 'ke', 'cs', 'ga', 'diproses', 'taii', 'id', 'prosedur', 'komplain', 'nya', 'kebanyakan', 'provider', 'ampas']</t>
  </si>
  <si>
    <t>['berhenti', 'pakai', 'byu', 'provider', 'jelek', 'pembayaran', 'sudah', 'selesai', 'kuota', 'nya', 'tidak', 'masuk', 'sama', 'sekali', 'komplain', 'ke', 'cs', 'tidak', 'diproses', 'taii', 'id', 'prosedur', 'komplain', 'nya', 'kebanyakan', 'provider', 'ampas']</t>
  </si>
  <si>
    <t>['berhenti', 'pakai', 'byu', 'provider', 'jelek', 'pembayaran', 'selesai', 'kuota', 'nya', 'masuk', 'komplain', 'cs', 'diproses', 'taii', 'id', 'prosedur', 'komplain', 'nya', 'kebanyakan', 'provider', 'ampas']</t>
  </si>
  <si>
    <t>['henti', 'pakai', 'byu', 'provider', 'jelek', 'bayar', 'selesai', 'kuota', 'nya', 'masuk', 'komplain', 'cs', 'proses', 'taii', 'id', 'prosedur', 'komplain', 'nya', 'banyak', 'provider', 'ampas']</t>
  </si>
  <si>
    <t>pulsa uang telkomsel tsel byu indosat isat im three tri xl axis saldo ewallet amp bank rekening ovo gopay dana shopeepay bca bni bri btn mandiri seabank dll fast prosestesti cek pinned</t>
  </si>
  <si>
    <t>pulsa jadi uang 💸  ✅telkomsel tsel byu ✅indosat isat im3 ✅three tri 3 ✅xl axis  ke : saldo ewallet &amp;amp  bank rekening ovo gopay dana shopeepay bca bni bri btn mandiri seabank dll.  fast proses,testi cek pinned. #zonauang #zonabaᅠᅠᅠ</t>
  </si>
  <si>
    <t>pulsa jadi uang telkomsel tsel byu indosat isat im three tri xl axis ke saldo ewallet amp bank rekening ovo gopay dana shopeepay bca bni bri btn mandiri seabank dll fast prosestesti cek pinned</t>
  </si>
  <si>
    <t>['pulsa', 'jadi', 'uang', 'telkomsel', 'tsel', 'byu', 'indosat', 'isat', 'im', 'three', 'tri', 'xl', 'axis', 'ke', 'saldo', 'ewallet', 'amp', 'bank', 'rekening', 'ovo', 'gopay', 'dana', 'shopeepay', 'bca', 'bni', 'bri', 'btn', 'mandiri', 'seabank', 'dll', 'fast', 'prosestesti', 'cek', 'pinned']</t>
  </si>
  <si>
    <t>['pulsa', 'uang', 'telkomsel', 'tsel', 'byu', 'indosat', 'isat', 'im', 'three', 'tri', 'xl', 'axis', 'saldo', 'ewallet', 'amp', 'bank', 'rekening', 'ovo', 'gopay', 'dana', 'shopeepay', 'bca', 'bni', 'bri', 'btn', 'mandiri', 'seabank', 'dll', 'fast', 'prosestesti', 'cek', 'pinned']</t>
  </si>
  <si>
    <t>rillllll tumpang telkomsel baca byu lemoooottttttt banget protes</t>
  </si>
  <si>
    <t>@powerenjesz rillllll aku yg numpang telkomsel (re: byu) lemoooottttttt bgttt diprotes mulu sm ibuk😞😞😞</t>
  </si>
  <si>
    <t>rillllll aku yg numpang telkomsel re byu lemoooottttttt bgttt diprotes mulu sm ibuk</t>
  </si>
  <si>
    <t>['rillllll', 'aku', 'yg', 'numpang', 'telkomsel', 're', 'byu', 'lemoooottttttt', 'bgttt', 'diprotes', 'mulu', 'sm', 'ibuk']</t>
  </si>
  <si>
    <t>['rillllll', 'aku', 'yg', 'menumpang', 'telkomsel', 'baca', 'byu', 'lemoooottttttt', 'banget', 'diprotes', 'selalu', 'sama', 'ibu']</t>
  </si>
  <si>
    <t>['rillllll', 'menumpang', 'telkomsel', 'baca', 'byu', 'lemoooottttttt', 'banget', 'diprotes']</t>
  </si>
  <si>
    <t>['rillllll', 'tumpang', 'telkomsel', 'baca', 'byu', 'lemoooottttttt', 'banget', 'protes']</t>
  </si>
  <si>
    <t>@telkomsel @byu_id y</t>
  </si>
  <si>
    <t xml:space="preserve">id </t>
  </si>
  <si>
    <t>oke kakak kalo putar byu kakak konfirmasi pesan id live cakap aplikasi byu terinstall hp kakak ya rai</t>
  </si>
  <si>
    <t>@okkotsqu @okkotsqu oke, kak. kalo nanti ada yang ditanyakan seputar by.u, kakak bisa konfirmasinya melalui dm @byu_id atau bisa juga melalui live chat di dalam aplikasi by.u yang terinstall di hp kakak ya :) -rai</t>
  </si>
  <si>
    <t>oke kak kalo nanti ada yang ditanyakan seputar byu kakak bisa konfirmasinya melalui dm id atau bisa juga melalui live chat di dalam aplikasi byu yang terinstall di hp kakak ya rai</t>
  </si>
  <si>
    <t>['oke', 'kak', 'kalo', 'nanti', 'ada', 'yang', 'ditanyakan', 'seputar', 'byu', 'kakak', 'bisa', 'konfirmasinya', 'melalui', 'dm', 'id', 'atau', 'bisa', 'juga', 'melalui', 'live', 'chat', 'di', 'dalam', 'aplikasi', 'byu', 'yang', 'terinstall', 'di', 'hp', 'kakak', 'ya', 'rai']</t>
  </si>
  <si>
    <t>['oke', 'kakak', 'kalo', 'nanti', 'ada', 'yang', 'ditanyakan', 'seputar', 'byu', 'kakak', 'bisa', 'konfirmasinya', 'melalui', 'pesan', 'id', 'atau', 'bisa', 'juga', 'melalui', 'live', 'percakapan', 'di', 'dalam', 'aplikasi', 'byu', 'yang', 'terinstall', 'di', 'hp', 'kakak', 'ya', 'rai']</t>
  </si>
  <si>
    <t>['oke', 'kakak', 'kalo', 'seputar', 'byu', 'kakak', 'konfirmasinya', 'pesan', 'id', 'live', 'percakapan', 'aplikasi', 'byu', 'terinstall', 'hp', 'kakak', 'ya', 'rai']</t>
  </si>
  <si>
    <t>['oke', 'kakak', 'kalo', 'putar', 'byu', 'kakak', 'konfirmasi', 'pesan', 'id', 'live', 'cakap', 'aplikasi', 'byu', 'terinstall', 'hp', 'kakak', 'ya', 'rai']</t>
  </si>
  <si>
    <t>nomer byu gapernah dipake daftar bocor judi online ya satu indosat didaftarin perban dll bocor samasekali jelek ya telkomsel kelompok id</t>
  </si>
  <si>
    <t>nomer gue (by.u) gapernah dipake daftar apa apa kok bisa bocor ke judi online gini ya? sedangkan yang satunya (indosat) udah didaftarin perbankan dll ngga bocor samsek. kok segitu jeleknya ya telkomsel grup ini @byu_id</t>
  </si>
  <si>
    <t>nomer gue byu gapernah dipake daftar apa apa kok bisa bocor ke judi online gini ya sedangkan yang satunya indosat udah didaftarin perbankan dll ngga bocor samsek kok segitu jeleknya ya telkomsel grup ini id</t>
  </si>
  <si>
    <t>['nomer', 'gue', 'byu', 'gapernah', 'dipake', 'daftar', 'apa', 'apa', 'kok', 'bisa', 'bocor', 'ke', 'judi', 'online', 'gini', 'ya', 'sedangkan', 'yang', 'satunya', 'indosat', 'udah', 'didaftarin', 'perbankan', 'dll', 'ngga', 'bocor', 'samsek', 'kok', 'segitu', 'jeleknya', 'ya', 'telkomsel', 'grup', 'ini', 'id']</t>
  </si>
  <si>
    <t>['nomer', 'aku', 'byu', 'gapernah', 'dipake', 'daftar', 'apa', 'apa', 'kok', 'bisa', 'bocor', 'ke', 'judi', 'online', 'begini', 'ya', 'sedangkan', 'yang', 'satunya', 'indosat', 'sudah', 'didaftarin', 'perbankan', 'dll', 'tidak', 'bocor', 'samasekali', 'kok', 'begitu', 'jeleknya', 'ya', 'telkomsel', 'kelompok', 'ini', 'id']</t>
  </si>
  <si>
    <t>['nomer', 'byu', 'gapernah', 'dipake', 'daftar', 'bocor', 'judi', 'online', 'ya', 'satunya', 'indosat', 'didaftarin', 'perbankan', 'dll', 'bocor', 'samasekali', 'jeleknya', 'ya', 'telkomsel', 'kelompok', 'id']</t>
  </si>
  <si>
    <t>['nomer', 'byu', 'gapernah', 'dipake', 'daftar', 'bocor', 'judi', 'online', 'ya', 'satu', 'indosat', 'didaftarin', 'perban', 'dll', 'bocor', 'samasekali', 'jelek', 'ya', 'telkomsel', 'kelompok', 'id']</t>
  </si>
  <si>
    <t>update msib email telkomsel byu barusan masuk utk undang tes seleksi alhamdulillah bismillah note apply as telkomsel playground byu creative and branding specialist intern</t>
  </si>
  <si>
    <t>update: msib email telkomsel by.u barusan masuk utk undangan tes seleksi, alhamdulillah bismillah   note: apply as telkomsel playground byu creative and branding specialist intern</t>
  </si>
  <si>
    <t>update msib email telkomsel byu barusan masuk utk undangan tes seleksi alhamdulillah bismillah note apply as telkomsel playground byu creative and branding specialist intern</t>
  </si>
  <si>
    <t>['update', 'msib', 'email', 'telkomsel', 'byu', 'barusan', 'masuk', 'utk', 'undangan', 'tes', 'seleksi', 'alhamdulillah', 'bismillah', 'note', 'apply', 'as', 'telkomsel', 'playground', 'byu', 'creative', 'and', 'branding', 'specialist', 'intern']</t>
  </si>
  <si>
    <t>['update', 'msib', 'email', 'telkomsel', 'byu', 'barusan', 'masuk', 'utk', 'undang', 'tes', 'seleksi', 'alhamdulillah', 'bismillah', 'note', 'apply', 'as', 'telkomsel', 'playground', 'byu', 'creative', 'and', 'branding', 'specialist', 'intern']</t>
  </si>
  <si>
    <t>@cielblue_ @byu_id @telkomsel nah lagi 😭 kan bener - bener https://t.co/lakazuph0x</t>
  </si>
  <si>
    <t>id nah lagi kan bener bener</t>
  </si>
  <si>
    <t>['id', 'nah', 'lagi', 'kan', 'bener', 'bener']</t>
  </si>
  <si>
    <t>['id', 'nah', 'lagi', 'kan', 'benar', 'benar']</t>
  </si>
  <si>
    <t>id pakai sih bodoh gatau nya pelayannnya buruk sebut astaga</t>
  </si>
  <si>
    <t>@cielblue_ @byu_id @telkomsel jangan ditanya, 7dh -+3 tahun pake sih goblok ini gtw nya pelayannnya makin memburuk.. ga udah² gua nyebut astaga</t>
  </si>
  <si>
    <t>id jangan ditanya dh tahun pake sih goblok ini gtw nya pelayannnya makin memburuk ga udah gua nyebut astaga</t>
  </si>
  <si>
    <t>['id', 'jangan', 'ditanya', 'dh', 'tahun', 'pake', 'sih', 'goblok', 'ini', 'gtw', 'nya', 'pelayannnya', 'makin', 'memburuk', 'ga', 'udah', 'gua', 'nyebut', 'astaga']</t>
  </si>
  <si>
    <t>['id', 'jangan', 'ditanya', 'sudah', 'tahun', 'pakai', 'sih', 'bodoh', 'ini', 'gatau', 'nya', 'pelayannnya', 'makin', 'memburuk', 'tidak', 'sudah', 'aku', 'menyebut', 'astaga']</t>
  </si>
  <si>
    <t>['id', 'pakai', 'sih', 'bodoh', 'gatau', 'nya', 'pelayannnya', 'memburuk', 'menyebut', 'astaga']</t>
  </si>
  <si>
    <t>['id', 'pakai', 'sih', 'bodoh', 'gatau', 'nya', 'pelayannnya', 'buruk', 'sebut', 'astaga']</t>
  </si>
  <si>
    <t>id emosieeenya ya biar</t>
  </si>
  <si>
    <t>@0rpjc @byu_id @telkomsel emosieeenya sampe ya ben😭🙏</t>
  </si>
  <si>
    <t>id emosieeenya sampe ya ben</t>
  </si>
  <si>
    <t>['id', 'emosieeenya', 'sampe', 'ya', 'ben']</t>
  </si>
  <si>
    <t>['id', 'emosieeenya', 'sampai', 'ya', 'biar']</t>
  </si>
  <si>
    <t>['id', 'emosieeenya', 'ya', 'biar']</t>
  </si>
  <si>
    <t>id perihal komplain kait produk aplikasi byu kakak tangan resmi channel byu help center id iya darlan</t>
  </si>
  <si>
    <t>@barkajit @byu_id @barkajit perihal komplain terkait produk dan aplikasi by.u, kakak bisa mendapatkan penanganan resmi melalui channel by.u help center @byu_id yaa 😊 -darlan</t>
  </si>
  <si>
    <t>id perihal komplain terkait produk dan aplikasi byu kakak bisa mendapatkan penanganan resmi melalui channel byu help center id yaa darlan</t>
  </si>
  <si>
    <t>['id', 'perihal', 'komplain', 'terkait', 'produk', 'dan', 'aplikasi', 'byu', 'kakak', 'bisa', 'mendapatkan', 'penanganan', 'resmi', 'melalui', 'channel', 'byu', 'help', 'center', 'id', 'yaa', 'darlan']</t>
  </si>
  <si>
    <t>['id', 'perihal', 'komplain', 'terkait', 'produk', 'dan', 'aplikasi', 'byu', 'kakak', 'bisa', 'mendapatkan', 'penanganan', 'resmi', 'melalui', 'channel', 'byu', 'help', 'center', 'id', 'iya', 'darlan']</t>
  </si>
  <si>
    <t>['id', 'perihal', 'komplain', 'terkait', 'produk', 'aplikasi', 'byu', 'kakak', 'penanganan', 'resmi', 'channel', 'byu', 'help', 'center', 'id', 'iya', 'darlan']</t>
  </si>
  <si>
    <t>['id', 'perihal', 'komplain', 'kait', 'produk', 'aplikasi', 'byu', 'kakak', 'tangan', 'resmi', 'channel', 'byu', 'help', 'center', 'id', 'iya', 'darlan']</t>
  </si>
  <si>
    <t>id maaf ya kakak konfirmasi id tangan darlan</t>
  </si>
  <si>
    <t>@barkajit @byu_id @barkajit maaf ya :( kakak bisa konfirmasi lewat @byu_id untuk penanganan lebih lanjut 😊 -darlan</t>
  </si>
  <si>
    <t>id maaf ya kakak bisa konfirmasi lewat id untuk penanganan lebih lanjut darlan</t>
  </si>
  <si>
    <t>['id', 'maaf', 'ya', 'kakak', 'bisa', 'konfirmasi', 'lewat', 'id', 'untuk', 'penanganan', 'lebih', 'lanjut', 'darlan']</t>
  </si>
  <si>
    <t>['id', 'maaf', 'ya', 'kakak', 'konfirmasi', 'id', 'penanganan', 'darlan']</t>
  </si>
  <si>
    <t>['id', 'maaf', 'ya', 'kakak', 'konfirmasi', 'id', 'tangan', 'darlan']</t>
  </si>
  <si>
    <t>id hilang sabar minggu alas natal amp alas nyosor kurir nya classic</t>
  </si>
  <si>
    <t>@telkomsel @byu_id hilang kesabaran gua! 2 minggu cuma buat ginian doang?! ntar lagi alasan natal &amp;amp  tahun baru terus dengan alasan yg sama tp nyosor ke kurir nya! classic!!!</t>
  </si>
  <si>
    <t>id hilang kesabaran gua minggu cuma buat ginian doang ntar lagi alasan natal amp tahun baru terus dengan alasan yg sama tp nyosor ke kurir nya classic</t>
  </si>
  <si>
    <t>['id', 'hilang', 'kesabaran', 'gua', 'minggu', 'cuma', 'buat', 'ginian', 'doang', 'ntar', 'lagi', 'alasan', 'natal', 'amp', 'tahun', 'baru', 'terus', 'dengan', 'alasan', 'yg', 'sama', 'tp', 'nyosor', 'ke', 'kurir', 'nya', 'classic']</t>
  </si>
  <si>
    <t>['id', 'hilang', 'kesabaran', 'aku', 'minggu', 'cuma', 'buat', 'begini', 'hanya', 'nanti', 'lagi', 'alasan', 'natal', 'amp', 'tahun', 'baru', 'terus', 'dengan', 'alasan', 'yg', 'sama', 'tapi', 'nyosor', 'ke', 'kurir', 'nya', 'classic']</t>
  </si>
  <si>
    <t>['id', 'hilang', 'kesabaran', 'minggu', 'alasan', 'natal', 'amp', 'alasan', 'nyosor', 'kurir', 'nya', 'classic']</t>
  </si>
  <si>
    <t>['id', 'hilang', 'sabar', 'minggu', 'alas', 'natal', 'amp', 'alas', 'nyosor', 'kurir', 'nya', 'classic']</t>
  </si>
  <si>
    <t>id tai</t>
  </si>
  <si>
    <t>@telkomsel @byu_id tai</t>
  </si>
  <si>
    <t>['id', 'tai']</t>
  </si>
  <si>
    <t>id maaf ya kakak gak nyaman perihal informasi keluh putar byu kakak langsung konfirmasi rekan id ya terimakasih sehat kakak zyad</t>
  </si>
  <si>
    <t>@0rpjc @byu_id @0rpjc duh, maaf ya kak jadi gak nyaman. perihal informasi dan keluhan seputar by.u. kakak bisa langsung konfirmasi rekan kami di @byu_id ya. makasih, sehat selalu kak :) -zyad</t>
  </si>
  <si>
    <t>id duh maaf ya kak jadi gak nyaman perihal informasi dan keluhan seputar byu kakak bisa langsung konfirmasi rekan kami di id ya makasih sehat selalu kak zyad</t>
  </si>
  <si>
    <t>['id', 'duh', 'maaf', 'ya', 'kak', 'jadi', 'gak', 'nyaman', 'perihal', 'informasi', 'dan', 'keluhan', 'seputar', 'byu', 'kakak', 'bisa', 'langsung', 'konfirmasi', 'rekan', 'kami', 'di', 'id', 'ya', 'makasih', 'sehat', 'selalu', 'kak', 'zyad']</t>
  </si>
  <si>
    <t>['id', 'duh', 'maaf', 'ya', 'kakak', 'jadi', 'gak', 'nyaman', 'perihal', 'informasi', 'dan', 'keluhan', 'seputar', 'byu', 'kakak', 'bisa', 'langsung', 'konfirmasi', 'rekan', 'kami', 'di', 'id', 'ya', 'terimakasih', 'sehat', 'selalu', 'kakak', 'zyad']</t>
  </si>
  <si>
    <t>['id', 'maaf', 'ya', 'kakak', 'gak', 'nyaman', 'perihal', 'informasi', 'keluhan', 'seputar', 'byu', 'kakak', 'langsung', 'konfirmasi', 'rekan', 'id', 'ya', 'terimakasih', 'sehat', 'kakak', 'zyad']</t>
  </si>
  <si>
    <t>['id', 'maaf', 'ya', 'kakak', 'gak', 'nyaman', 'perihal', 'informasi', 'keluh', 'putar', 'byu', 'kakak', 'langsung', 'konfirmasi', 'rekan', 'id', 'ya', 'terimakasih', 'sehat', 'kakak', 'zyad']</t>
  </si>
  <si>
    <t>id sih luhk mint</t>
  </si>
  <si>
    <t>@eskikoh @telkomsel @byu_id gmn sih luhk mint</t>
  </si>
  <si>
    <t>id gmn sih luhk mint</t>
  </si>
  <si>
    <t>['id', 'gmn', 'sih', 'luhk', 'mint']</t>
  </si>
  <si>
    <t>['id', 'bagaimana', 'sih', 'luhk', 'mint']</t>
  </si>
  <si>
    <t>['id', 'sih', 'luhk', 'mint']</t>
  </si>
  <si>
    <t>anjirrrrrrr admin telkomsel tau minwon awokwokw untg pakai telkomsel byu wkwkwkwk</t>
  </si>
  <si>
    <t>anjirrrrrrr admin telkomsel tau minwon awokwokw untg dri dulu pake telkomsel ama byu wkwkwkwk</t>
  </si>
  <si>
    <t>['anjirrrrrrr', 'admin', 'telkomsel', 'tau', 'minwon', 'awokwokw', 'untg', 'dri', 'dulu', 'pake', 'telkomsel', 'ama', 'byu', 'wkwkwkwk']</t>
  </si>
  <si>
    <t>['anjirrrrrrr', 'admin', 'telkomsel', 'tau', 'minwon', 'awokwokw', 'untg', 'dari', 'dulu', 'pakai', 'telkomsel', 'sama', 'byu', 'wkwkwkwk']</t>
  </si>
  <si>
    <t>['anjirrrrrrr', 'admin', 'telkomsel', 'tau', 'minwon', 'awokwokw', 'untg', 'pakai', 'telkomsel', 'byu', 'wkwkwkwk']</t>
  </si>
  <si>
    <t>wtb prem spotify bayar pakai tf pulsa telkomsel byu</t>
  </si>
  <si>
    <t>wtb prem spotify yang bisa bayar pake tf pulsa telkomsel byu #zonajajan</t>
  </si>
  <si>
    <t>wtb prem spotify yang bisa bayar pake tf pulsa telkomsel byu</t>
  </si>
  <si>
    <t>['wtb', 'prem', 'spotify', 'yang', 'bisa', 'bayar', 'pake', 'tf', 'pulsa', 'telkomsel', 'byu']</t>
  </si>
  <si>
    <t>['wtb', 'prem', 'spotify', 'yang', 'bisa', 'bayar', 'pakai', 'tf', 'pulsa', 'telkomsel', 'byu']</t>
  </si>
  <si>
    <t>['wtb', 'prem', 'spotify', 'bayar', 'pakai', 'tf', 'pulsa', 'telkomsel', 'byu']</t>
  </si>
  <si>
    <t>id jadi kakak khawatir ya dita bantu biar jaring stabil ayo infoin nomor hp lokasi kel kec kota no kendala via pesan ya kakak biar dita bantu cek terimakasih dita</t>
  </si>
  <si>
    <t>@0rpjc @byu_id @0rpjc waduh kejadiannya sejak kapan kak? jangan khawatir ya, dita siap bantu biar jaringannya stabil lagi. yuk infoin dulu nomor hp, lokasi (kel, kec, kota) dan no lain yg berkendala sama via dm ya kak biar dita bantu cek. makasih -dita</t>
  </si>
  <si>
    <t>id waduh kejadiannya sejak kapan kak jangan khawatir ya dita siap bantu biar jaringannya stabil lagi yuk infoin dulu nomor hp lokasi kel kec kota dan no lain yg berkendala sama via dm ya kak biar dita bantu cek makasih dita</t>
  </si>
  <si>
    <t>['id', 'waduh', 'kejadiannya', 'sejak', 'kapan', 'kak', 'jangan', 'khawatir', 'ya', 'dita', 'siap', 'bantu', 'biar', 'jaringannya', 'stabil', 'lagi', 'yuk', 'infoin', 'dulu', 'nomor', 'hp', 'lokasi', 'kel', 'kec', 'kota', 'dan', 'no', 'lain', 'yg', 'berkendala', 'sama', 'via', 'dm', 'ya', 'kak', 'biar', 'dita', 'bantu', 'cek', 'makasih', 'dita']</t>
  </si>
  <si>
    <t>['id', 'waduh', 'kejadiannya', 'sejak', 'kapan', 'kakak', 'jangan', 'khawatir', 'ya', 'dita', 'siap', 'bantu', 'biar', 'jaringannya', 'stabil', 'lagi', 'ayo', 'infoin', 'dulu', 'nomor', 'hp', 'lokasi', 'kel', 'kec', 'kota', 'dan', 'no', 'lain', 'yg', 'berkendala', 'sama', 'via', 'pesan', 'ya', 'kakak', 'biar', 'dita', 'bantu', 'cek', 'terimakasih', 'dita']</t>
  </si>
  <si>
    <t>['id', 'kejadiannya', 'kakak', 'khawatir', 'ya', 'dita', 'bantu', 'biar', 'jaringannya', 'stabil', 'ayo', 'infoin', 'nomor', 'hp', 'lokasi', 'kel', 'kec', 'kota', 'no', 'berkendala', 'via', 'pesan', 'ya', 'kakak', 'biar', 'dita', 'bantu', 'cek', 'terimakasih', 'dita']</t>
  </si>
  <si>
    <t>['id', 'jadi', 'kakak', 'khawatir', 'ya', 'dita', 'bantu', 'biar', 'jaring', 'stabil', 'ayo', 'infoin', 'nomor', 'hp', 'lokasi', 'kel', 'kec', 'kota', 'no', 'kendala', 'via', 'pesan', 'ya', 'kakak', 'biar', 'dita', 'bantu', 'cek', 'terimakasih', 'dita']</t>
  </si>
  <si>
    <t>id menang mahal kualitas jaring layan buruk banget</t>
  </si>
  <si>
    <t>@byu_id x @telkomsel  menang mahal doang tpi kualitas jaringan + pelayanannya buruk bgt!</t>
  </si>
  <si>
    <t>id  menang mahal doang tpi kualitas jaringan pelayanannya buruk bgt</t>
  </si>
  <si>
    <t>['id', 'menang', 'mahal', 'doang', 'tpi', 'kualitas', 'jaringan', 'pelayanannya', 'buruk', 'bgt']</t>
  </si>
  <si>
    <t>['id', 'menang', 'mahal', 'hanya', 'tapi', 'kualitas', 'jaringan', 'pelayanannya', 'buruk', 'banget']</t>
  </si>
  <si>
    <t>['id', 'menang', 'mahal', 'kualitas', 'jaringan', 'pelayanannya', 'buruk', 'banget']</t>
  </si>
  <si>
    <t>['id', 'menang', 'mahal', 'kualitas', 'jaring', 'layan', 'buruk', 'banget']</t>
  </si>
  <si>
    <t>id tolong kerjasama nya nomor kait jenis instrumen uang wd ya otp masuk nomor hilang aju ganti jelas rim data data nya id</t>
  </si>
  <si>
    <t>@byu_id minta tolong kerjasama nya! itu nomor terkait dengan segala jenis instrumen keuangan! gua mau wd jadi ya bisa karna otp masuk ke nomor yang hilang dan pengajuan pergantian pun ga ada kejelasan setelah dirim data - data nya!  @byu_id @telkomsel</t>
  </si>
  <si>
    <t>id minta tolong kerjasama nya itu nomor terkait dengan segala jenis instrumen keuangan gua mau wd jadi ya bisa karna otp masuk ke nomor yang hilang dan pengajuan pergantian pun ga ada kejelasan setelah dirim data data nya id</t>
  </si>
  <si>
    <t>['id', 'minta', 'tolong', 'kerjasama', 'nya', 'itu', 'nomor', 'terkait', 'dengan', 'segala', 'jenis', 'instrumen', 'keuangan', 'gua', 'mau', 'wd', 'jadi', 'ya', 'bisa', 'karna', 'otp', 'masuk', 'ke', 'nomor', 'yang', 'hilang', 'dan', 'pengajuan', 'pergantian', 'pun', 'ga', 'ada', 'kejelasan', 'setelah', 'dirim', 'data', 'data', 'nya', 'id']</t>
  </si>
  <si>
    <t>['id', 'minta', 'tolong', 'kerjasama', 'nya', 'itu', 'nomor', 'terkait', 'dengan', 'segala', 'jenis', 'instrumen', 'keuangan', 'aku', 'mau', 'wd', 'jadi', 'ya', 'bisa', 'karena', 'otp', 'masuk', 'ke', 'nomor', 'yang', 'hilang', 'dan', 'pengajuan', 'pergantian', 'pun', 'tidak', 'ada', 'kejelasan', 'setelah', 'dirim', 'data', 'data', 'nya', 'id']</t>
  </si>
  <si>
    <t>['id', 'tolong', 'kerjasama', 'nya', 'nomor', 'terkait', 'jenis', 'instrumen', 'keuangan', 'wd', 'ya', 'otp', 'masuk', 'nomor', 'hilang', 'pengajuan', 'pergantian', 'kejelasan', 'dirim', 'data', 'data', 'nya', 'id']</t>
  </si>
  <si>
    <t>['id', 'tolong', 'kerjasama', 'nya', 'nomor', 'kait', 'jenis', 'instrumen', 'uang', 'wd', 'ya', 'otp', 'masuk', 'nomor', 'hilang', 'aju', 'ganti', 'jelas', 'rim', 'data', 'data', 'nya', 'id']</t>
  </si>
  <si>
    <t>byu telkomsel</t>
  </si>
  <si>
    <t>@timorlesti byu kan telkomsel!!!!!</t>
  </si>
  <si>
    <t>byu kan telkomsel</t>
  </si>
  <si>
    <t>['byu', 'kan', 'telkomsel']</t>
  </si>
  <si>
    <t>['byu', 'telkomsel']</t>
  </si>
  <si>
    <t>info provider id worth it dipake</t>
  </si>
  <si>
    <t>infokan provider selain @telkomsel dan @byu_id yang worth it buat dipake🙏 https://t.co/tenophwybq</t>
  </si>
  <si>
    <t>infokan provider selain dan id yang worth it buat dipake</t>
  </si>
  <si>
    <t>['infokan', 'provider', 'selain', 'dan', 'id', 'yang', 'worth', 'it', 'buat', 'dipake']</t>
  </si>
  <si>
    <t>['infokan', 'provider', 'id', 'worth', 'it', 'dipake']</t>
  </si>
  <si>
    <t>['info', 'provider', 'id', 'worth', 'it', 'dipake']</t>
  </si>
  <si>
    <t>id layan indihome lambat ya kakak infoin pesan ayo nomor internet nama lengkap alamat lokasi instalasi indihome biar bantu cek ya terimakasih nesya</t>
  </si>
  <si>
    <t>@neurologyamv @mermaidfxsta @indihomecare @byu_id @neurologyamv  layanan indihome lambat ya kak :( infoin ke dm yuk nomor internet, nama lengkap dan alamat lokasi instalasi indihome biar dibantu cek ya. makasih :) -nesya</t>
  </si>
  <si>
    <t>id layanan indihome lambat ya kak infoin ke dm yuk nomor internet nama lengkap dan alamat lokasi instalasi indihome biar dibantu cek ya makasih nesya</t>
  </si>
  <si>
    <t>['id', 'layanan', 'indihome', 'lambat', 'ya', 'kak', 'infoin', 'ke', 'dm', 'yuk', 'nomor', 'internet', 'nama', 'lengkap', 'dan', 'alamat', 'lokasi', 'instalasi', 'indihome', 'biar', 'dibantu', 'cek', 'ya', 'makasih', 'nesya']</t>
  </si>
  <si>
    <t>['id', 'layanan', 'indihome', 'lambat', 'ya', 'kakak', 'infoin', 'ke', 'pesan', 'ayo', 'nomor', 'internet', 'nama', 'lengkap', 'dan', 'alamat', 'lokasi', 'instalasi', 'indihome', 'biar', 'dibantu', 'cek', 'ya', 'terimakasih', 'nesya']</t>
  </si>
  <si>
    <t>['id', 'layanan', 'indihome', 'lambat', 'ya', 'kakak', 'infoin', 'pesan', 'ayo', 'nomor', 'internet', 'nama', 'lengkap', 'alamat', 'lokasi', 'instalasi', 'indihome', 'biar', 'dibantu', 'cek', 'ya', 'terimakasih', 'nesya']</t>
  </si>
  <si>
    <t>['id', 'layan', 'indihome', 'lambat', 'ya', 'kakak', 'infoin', 'pesan', 'ayo', 'nomor', 'internet', 'nama', 'lengkap', 'alamat', 'lokasi', 'instalasi', 'indihome', 'biar', 'bantu', 'cek', 'ya', 'terimakasih', 'nesya']</t>
  </si>
  <si>
    <t>id bantu kendala kakak data butuh kece tim jaring sila info lengkap data pesan ya tunggu zidane</t>
  </si>
  <si>
    <t>@wepe20_ @byu_id @simpati @wepe20_ disini kita mau bantu kendala kakak dan data tersebut dibutuhin untuk pengecekan tim jaringan. jadi silakan infokan dan lengkapi datanya ke dm ya. ditunggu :) -zidane</t>
  </si>
  <si>
    <t>id disini kita mau bantu kendala kakak dan data tersebut dibutuhin untuk pengecekan tim jaringan jadi silakan infokan dan lengkapi datanya ke dm ya ditunggu zidane</t>
  </si>
  <si>
    <t>['id', 'disini', 'kita', 'mau', 'bantu', 'kendala', 'kakak', 'dan', 'data', 'tersebut', 'dibutuhin', 'untuk', 'pengecekan', 'tim', 'jaringan', 'jadi', 'silakan', 'infokan', 'dan', 'lengkapi', 'datanya', 'ke', 'dm', 'ya', 'ditunggu', 'zidane']</t>
  </si>
  <si>
    <t>['id', 'disini', 'kita', 'mau', 'bantu', 'kendala', 'kakak', 'dan', 'data', 'tersebut', 'dibutuhkan', 'untuk', 'pengecekan', 'tim', 'jaringan', 'jadi', 'silakan', 'infokan', 'dan', 'lengkapi', 'datanya', 'ke', 'pesan', 'ya', 'ditunggu', 'zidane']</t>
  </si>
  <si>
    <t>['id', 'bantu', 'kendala', 'kakak', 'data', 'dibutuhkan', 'pengecekan', 'tim', 'jaringan', 'silakan', 'infokan', 'lengkapi', 'datanya', 'pesan', 'ya', 'ditunggu', 'zidane']</t>
  </si>
  <si>
    <t>['id', 'bantu', 'kendala', 'kakak', 'data', 'butuh', 'kece', 'tim', 'jaring', 'sila', 'info', 'lengkap', 'data', 'pesan', 'ya', 'tunggu', 'zidane']</t>
  </si>
  <si>
    <t>id emosi kesini</t>
  </si>
  <si>
    <t>@neurologyamv @indihomecare @telkomsel @byu_id terasa emosinya sampe kesini 🙏</t>
  </si>
  <si>
    <t>id terasa emosinya sampe kesini</t>
  </si>
  <si>
    <t>['id', 'terasa', 'emosinya', 'sampe', 'kesini']</t>
  </si>
  <si>
    <t>['id', 'terasa', 'emosinya', 'sampai', 'kesini']</t>
  </si>
  <si>
    <t>['id', 'emosinya', 'kesini']</t>
  </si>
  <si>
    <t>['id', 'emosi', 'kesini']</t>
  </si>
  <si>
    <t>id mana camat kota provinsi benerin aja kualitas negeri bumn jasa mahal jasa jelek</t>
  </si>
  <si>
    <t>@telkomsel @byu_id @simpati gausah nanya dimana kecamatan kota provinsi, benerin aja kualitas lu di seluruh negri.  lu kan bumn jasa, udah lebih mahal jasanya jelek pula.</t>
  </si>
  <si>
    <t>id gausah nanya dimana kecamatan kota provinsi benerin aja kualitas lu di seluruh negri lu kan bumn jasa udah lebih mahal jasanya jelek pula</t>
  </si>
  <si>
    <t>['id', 'gausah', 'nanya', 'dimana', 'kecamatan', 'kota', 'provinsi', 'benerin', 'aja', 'kualitas', 'lu', 'di', 'seluruh', 'negri', 'lu', 'kan', 'bumn', 'jasa', 'udah', 'lebih', 'mahal', 'jasanya', 'jelek', 'pula']</t>
  </si>
  <si>
    <t>['id', 'jangan', 'bertanya', 'dimana', 'kecamatan', 'kota', 'provinsi', 'benerin', 'aja', 'kualitas', 'kamu', 'di', 'seluruh', 'negeri', 'kamu', 'kan', 'bumn', 'jasa', 'sudah', 'lebih', 'mahal', 'jasanya', 'jelek', 'pula']</t>
  </si>
  <si>
    <t>['id', 'dimana', 'kecamatan', 'kota', 'provinsi', 'benerin', 'aja', 'kualitas', 'negeri', 'bumn', 'jasa', 'mahal', 'jasanya', 'jelek']</t>
  </si>
  <si>
    <t>['id', 'mana', 'camat', 'kota', 'provinsi', 'benerin', 'aja', 'kualitas', 'negeri', 'bumn', 'jasa', 'mahal', 'jasa', 'jelek']</t>
  </si>
  <si>
    <t>id kakak wepe sinyal telkomsel gak stabil ayo infoin nomor hp lokasi kelkeckota nomor telkomsel kendala tanggal jadi via pesan ya terimakasih nesya</t>
  </si>
  <si>
    <t>@wepe20_ @byu_id @simpati @wepe20_ kak wepe buat sinyal telkomsel gak stabil :( yuk infoin nomor hp, lokasi (kel,kec,kota), nomor telkomsel lain yg berkendala sama, waktu dan tanggal kejadian via dm ya. makasih  😊 -nesya</t>
  </si>
  <si>
    <t>id kak wepe buat sinyal telkomsel gak stabil yuk infoin nomor hp lokasi kelkeckota nomor telkomsel lain yg berkendala sama waktu dan tanggal kejadian via dm ya makasih nesya</t>
  </si>
  <si>
    <t>['id', 'kak', 'wepe', 'buat', 'sinyal', 'telkomsel', 'gak', 'stabil', 'yuk', 'infoin', 'nomor', 'hp', 'lokasi', 'kelkeckota', 'nomor', 'telkomsel', 'lain', 'yg', 'berkendala', 'sama', 'waktu', 'dan', 'tanggal', 'kejadian', 'via', 'dm', 'ya', 'makasih', 'nesya']</t>
  </si>
  <si>
    <t>['id', 'kakak', 'wepe', 'buat', 'sinyal', 'telkomsel', 'gak', 'stabil', 'ayo', 'infoin', 'nomor', 'hp', 'lokasi', 'kelkeckota', 'nomor', 'telkomsel', 'lain', 'yg', 'berkendala', 'sama', 'waktu', 'dan', 'tanggal', 'kejadian', 'via', 'pesan', 'ya', 'terimakasih', 'nesya']</t>
  </si>
  <si>
    <t>['id', 'kakak', 'wepe', 'sinyal', 'telkomsel', 'gak', 'stabil', 'ayo', 'infoin', 'nomor', 'hp', 'lokasi', 'kelkeckota', 'nomor', 'telkomsel', 'berkendala', 'tanggal', 'kejadian', 'via', 'pesan', 'ya', 'terimakasih', 'nesya']</t>
  </si>
  <si>
    <t>['id', 'kakak', 'wepe', 'sinyal', 'telkomsel', 'gak', 'stabil', 'ayo', 'infoin', 'nomor', 'hp', 'lokasi', 'kelkeckota', 'nomor', 'telkomsel', 'kendala', 'tanggal', 'jadi', 'via', 'pesan', 'ya', 'terimakasih', 'nesya']</t>
  </si>
  <si>
    <t>id ilang ilang</t>
  </si>
  <si>
    <t>@byu_id @telkomsel @simpati ilang ada ilang ada wkwk https://t.co/vyz773zukp</t>
  </si>
  <si>
    <t>id ilang ada ilang ada wkwk</t>
  </si>
  <si>
    <t>['id', 'ilang', 'ada', 'ilang', 'ada', 'wkwk']</t>
  </si>
  <si>
    <t>['id', 'ilang', 'ilang']</t>
  </si>
  <si>
    <t>id bumn oh bumn id kalo swasta kualitas bagus jual murah ditegor</t>
  </si>
  <si>
    <t>@byu_id bumn oh bumn @telkomsel @simpati @byu_id tapi kalo ada swasta kualitas lebih bagus dan jual murah, ditegor 🗿 https://t.co/96fvadkooc</t>
  </si>
  <si>
    <t>id bumn oh bumn id tapi kalo ada swasta kualitas lebih bagus dan jual murah ditegor</t>
  </si>
  <si>
    <t>['id', 'bumn', 'oh', 'bumn', 'id', 'tapi', 'kalo', 'ada', 'swasta', 'kualitas', 'lebih', 'bagus', 'dan', 'jual', 'murah', 'ditegor']</t>
  </si>
  <si>
    <t>['id', 'bumn', 'oh', 'bumn', 'id', 'kalo', 'swasta', 'kualitas', 'bagus', 'jual', 'murah', 'ditegor']</t>
  </si>
  <si>
    <t>id yah ganggu aktivitas sinyal hilang coba kakak kasih tau nomor hp tanggal jadi lokasi detail nomor telkomsel kendala via pesan biar dibantuin sinyal ya zidane</t>
  </si>
  <si>
    <t>@wiuwiuwiii @byu_id @wiuwiuwiii yah jadi terganggu dong aktivitasnya kalau sinyal hilang :( coba kakak kasih tau nomor hp, tanggal kejadian, lokasi detail sama nomor telkomsel lain yang berkendala via dm biar dibantuin sinyalnya ya :) -zidane</t>
  </si>
  <si>
    <t>id yah jadi terganggu dong aktivitasnya kalau sinyal hilang coba kakak kasih tau nomor hp tanggal kejadian lokasi detail sama nomor telkomsel lain yang berkendala via dm biar dibantuin sinyalnya ya zidane</t>
  </si>
  <si>
    <t>['id', 'yah', 'jadi', 'terganggu', 'dong', 'aktivitasnya', 'kalau', 'sinyal', 'hilang', 'coba', 'kakak', 'kasih', 'tau', 'nomor', 'hp', 'tanggal', 'kejadian', 'lokasi', 'detail', 'sama', 'nomor', 'telkomsel', 'lain', 'yang', 'berkendala', 'via', 'dm', 'biar', 'dibantuin', 'sinyalnya', 'ya', 'zidane']</t>
  </si>
  <si>
    <t>['id', 'yah', 'jadi', 'terganggu', 'dong', 'aktivitasnya', 'kalau', 'sinyal', 'hilang', 'coba', 'kakak', 'kasih', 'tau', 'nomor', 'hp', 'tanggal', 'kejadian', 'lokasi', 'detail', 'sama', 'nomor', 'telkomsel', 'lain', 'yang', 'berkendala', 'via', 'pesan', 'biar', 'dibantuin', 'sinyalnya', 'ya', 'zidane']</t>
  </si>
  <si>
    <t>['id', 'yah', 'terganggu', 'aktivitasnya', 'sinyal', 'hilang', 'coba', 'kakak', 'kasih', 'tau', 'nomor', 'hp', 'tanggal', 'kejadian', 'lokasi', 'detail', 'nomor', 'telkomsel', 'berkendala', 'via', 'pesan', 'biar', 'dibantuin', 'sinyalnya', 'ya', 'zidane']</t>
  </si>
  <si>
    <t>['id', 'yah', 'ganggu', 'aktivitas', 'sinyal', 'hilang', 'coba', 'kakak', 'kasih', 'tau', 'nomor', 'hp', 'tanggal', 'jadi', 'lokasi', 'detail', 'nomor', 'telkomsel', 'kendala', 'via', 'pesan', 'biar', 'dibantuin', 'sinyal', 'ya', 'zidane']</t>
  </si>
  <si>
    <t>sebal kartu ilang sinyal loop id by aja telkomsel</t>
  </si>
  <si>
    <t>kampret emang 2 kartu ilang sinyal terus mau @telkomsel loop atau @byu_id by u sama aja, sama sama telkomsel</t>
  </si>
  <si>
    <t>kampret emang kartu ilang sinyal terus mau loop atau id by  sama aja sama sama telkomsel</t>
  </si>
  <si>
    <t>['kampret', 'emang', 'kartu', 'ilang', 'sinyal', 'terus', 'mau', 'loop', 'atau', 'id', 'by', 'sama', 'aja', 'sama', 'sama', 'telkomsel']</t>
  </si>
  <si>
    <t>['menyebalkan', 'memang', 'kartu', 'ilang', 'sinyal', 'terus', 'mau', 'loop', 'atau', 'id', 'by', 'sama', 'aja', 'sama', 'sama', 'telkomsel']</t>
  </si>
  <si>
    <t>['menyebalkan', 'kartu', 'ilang', 'sinyal', 'loop', 'id', 'by', 'aja', 'telkomsel']</t>
  </si>
  <si>
    <t>['sebal', 'kartu', 'ilang', 'sinyal', 'loop', 'id', 'by', 'aja', 'telkomsel']</t>
  </si>
  <si>
    <t>byu digital simcard telkomsel esim ya nama beli langsung aplikasi byu</t>
  </si>
  <si>
    <t>@afrkml byu itu digital simcard, di bawah telkomsel. e-sim itu ya namanya? bisa beli langsung dari aplikasi byu</t>
  </si>
  <si>
    <t>byu itu digital simcard di bawah telkomsel esim itu ya namanya bisa beli langsung dari aplikasi byu</t>
  </si>
  <si>
    <t>['byu', 'itu', 'digital', 'simcard', 'di', 'bawah', 'telkomsel', 'esim', 'itu', 'ya', 'namanya', 'bisa', 'beli', 'langsung', 'dari', 'aplikasi', 'byu']</t>
  </si>
  <si>
    <t>['byu', 'digital', 'simcard', 'telkomsel', 'esim', 'ya', 'namanya', 'beli', 'langsung', 'aplikasi', 'byu']</t>
  </si>
  <si>
    <t>['byu', 'digital', 'simcard', 'telkomsel', 'esim', 'ya', 'nama', 'beli', 'langsung', 'aplikasi', 'byu']</t>
  </si>
  <si>
    <t>paket telepon tsel knpa mahal ya pilih hemat pakai tsel telepon tsel internet pakai byu bikin pusing telepon bulan butuh menit sisa kuota telepon nya</t>
  </si>
  <si>
    <t>@telkomsel @emyorgurl @telkomsel ini paket nelpon tsel knpa makin mahal ya... trus ga ada pilihan lain yang lebih hemat gitu... gw pake tsel buat nelpon doang ke sesama tsel, internet pake byu karna ga bikin pusing. nelpon sebulan paling butuh 300 menit, itupun masih sisa kuota nelpon nya. https://t.co/ywrhujh6ek</t>
  </si>
  <si>
    <t>ini paket nelpon tsel knpa makin mahal ya trus ga ada pilihan lain yang lebih hemat gitu gw pake tsel buat nelpon doang ke sesama tsel internet pake byu karna ga bikin pusing nelpon sebulan paling butuh menit itupun masih sisa kuota nelpon nya</t>
  </si>
  <si>
    <t>['ini', 'paket', 'nelpon', 'tsel', 'knpa', 'makin', 'mahal', 'ya', 'trus', 'ga', 'ada', 'pilihan', 'lain', 'yang', 'lebih', 'hemat', 'gitu', 'gw', 'pake', 'tsel', 'buat', 'nelpon', 'doang', 'ke', 'sesama', 'tsel', 'internet', 'pake', 'byu', 'karna', 'ga', 'bikin', 'pusing', 'nelpon', 'sebulan', 'paling', 'butuh', 'menit', 'itupun', 'masih', 'sisa', 'kuota', 'nelpon', 'nya']</t>
  </si>
  <si>
    <t>['ini', 'paket', 'menelepon', 'tsel', 'knpa', 'makin', 'mahal', 'ya', 'terus', 'tidak', 'ada', 'pilihan', 'lain', 'yang', 'lebih', 'hemat', 'begitu', 'aku', 'pakai', 'tsel', 'buat', 'menelepon', 'hanya', 'ke', 'sesama', 'tsel', 'internet', 'pakai', 'byu', 'karena', 'tidak', 'bikin', 'pusing', 'menelepon', 'sebulan', 'paling', 'butuh', 'menit', 'itu', 'masih', 'sisa', 'kuota', 'menelepon', 'nya']</t>
  </si>
  <si>
    <t>['paket', 'menelepon', 'tsel', 'knpa', 'mahal', 'ya', 'pilihan', 'hemat', 'pakai', 'tsel', 'menelepon', 'tsel', 'internet', 'pakai', 'byu', 'bikin', 'pusing', 'menelepon', 'sebulan', 'butuh', 'menit', 'sisa', 'kuota', 'menelepon', 'nya']</t>
  </si>
  <si>
    <t>['paket', 'telepon', 'tsel', 'knpa', 'mahal', 'ya', 'pilih', 'hemat', 'pakai', 'tsel', 'telepon', 'tsel', 'internet', 'pakai', 'byu', 'bikin', 'pusing', 'telepon', 'bulan', 'butuh', 'menit', 'sisa', 'kuota', 'telepon', 'nya']</t>
  </si>
  <si>
    <t>rahma informasi putar byu kakak lita dapetin informasi resmi akun resmi id ya kakak konfirmasi byu help center sedia aplikasi byu nya rai</t>
  </si>
  <si>
    <t>@litaelyn @na_rahma_ @litaelyn untuk informasi seputar by.u, kak lita bisa dapetin informasi resminya dari akun resminya di @byu_id  ya. kakak juga bisa konfirmasi melalui by.u help center yang tersedia di dalam aplikasi by.u nya :) -rai</t>
  </si>
  <si>
    <t>rahma untuk informasi seputar byu kak lita bisa dapetin informasi resminya dari akun resminya di id ya kakak juga bisa konfirmasi melalui byu help center yang tersedia di dalam aplikasi byu nya rai</t>
  </si>
  <si>
    <t>['rahma', 'untuk', 'informasi', 'seputar', 'byu', 'kak', 'lita', 'bisa', 'dapetin', 'informasi', 'resminya', 'dari', 'akun', 'resminya', 'di', 'id', 'ya', 'kakak', 'juga', 'bisa', 'konfirmasi', 'melalui', 'byu', 'help', 'center', 'yang', 'tersedia', 'di', 'dalam', 'aplikasi', 'byu', 'nya', 'rai']</t>
  </si>
  <si>
    <t>['rahma', 'untuk', 'informasi', 'seputar', 'byu', 'kakak', 'lita', 'bisa', 'dapetin', 'informasi', 'resminya', 'dari', 'akun', 'resminya', 'di', 'id', 'ya', 'kakak', 'juga', 'bisa', 'konfirmasi', 'melalui', 'byu', 'help', 'center', 'yang', 'tersedia', 'di', 'dalam', 'aplikasi', 'byu', 'nya', 'rai']</t>
  </si>
  <si>
    <t>['rahma', 'informasi', 'seputar', 'byu', 'kakak', 'lita', 'dapetin', 'informasi', 'resminya', 'akun', 'resminya', 'id', 'ya', 'kakak', 'konfirmasi', 'byu', 'help', 'center', 'tersedia', 'aplikasi', 'byu', 'nya', 'rai']</t>
  </si>
  <si>
    <t>['rahma', 'informasi', 'putar', 'byu', 'kakak', 'lita', 'dapetin', 'informasi', 'resmi', 'akun', 'resmi', 'id', 'ya', 'kakak', 'konfirmasi', 'byu', 'help', 'center', 'sedia', 'aplikasi', 'byu', 'nya', 'rai']</t>
  </si>
  <si>
    <t>id mahal kalo rban gb murah telkomsel</t>
  </si>
  <si>
    <t>@jekael97 @katapalindrom @convomf @byu_id  serasa mahal kalo ini, 150rb-an cuma 75 gb. masa masih murah telkomsel</t>
  </si>
  <si>
    <t>id serasa mahal kalo ini rban cuma gb masa masih murah telkomsel</t>
  </si>
  <si>
    <t>['id', 'serasa', 'mahal', 'kalo', 'ini', 'rban', 'cuma', 'gb', 'masa', 'masih', 'murah', 'telkomsel']</t>
  </si>
  <si>
    <t>['id', 'rasa', 'mahal', 'kalo', 'ini', 'rban', 'cuma', 'gb', 'masa', 'masih', 'murah', 'telkomsel']</t>
  </si>
  <si>
    <t>['id', 'mahal', 'kalo', 'rban', 'gb', 'murah', 'telkomsel']</t>
  </si>
  <si>
    <t>tbk id hi smartfren friends if you have any questions about smartfren minfren is sedia to help lets check the complete information at mohon take care of your health thank you indri</t>
  </si>
  <si>
    <t>@tw8erey @tanyakanrl @indosat @indosatim3 @telkomsel @xlaxiata_tbk @byu_id @smartfrenworld @tw8erey hi smartfren friends. if you have any questions about smartfren, minfren is ready to help. let's check the complete information at https://t.co/trn7qdsvz7. please take care of your health. thank you. indri</t>
  </si>
  <si>
    <t>tbk id hi smartfren friends if you have any questions about smartfren minfren is ready to help lets check the complete information at please take care of your health thank you indri</t>
  </si>
  <si>
    <t>['tbk', 'id', 'hi', 'smartfren', 'friends', 'if', 'you', 'have', 'any', 'questions', 'about', 'smartfren', 'minfren', 'is', 'ready', 'to', 'help', 'lets', 'check', 'the', 'complete', 'information', 'at', 'please', 'take', 'care', 'of', 'your', 'health', 'thank', 'you', 'indri']</t>
  </si>
  <si>
    <t>['tbk', 'id', 'hi', 'smartfren', 'friends', 'if', 'you', 'have', 'any', 'questions', 'about', 'smartfren', 'minfren', 'is', 'tersedia', 'to', 'help', 'lets', 'check', 'the', 'complete', 'information', 'at', 'mohon', 'take', 'care', 'of', 'your', 'health', 'thank', 'you', 'indri']</t>
  </si>
  <si>
    <t>['tbk', 'id', 'hi', 'smartfren', 'friends', 'if', 'you', 'have', 'any', 'questions', 'about', 'smartfren', 'minfren', 'is', 'sedia', 'to', 'help', 'lets', 'check', 'the', 'complete', 'information', 'at', 'mohon', 'take', 'care', 'of', 'your', 'health', 'thank', 'you', 'indri']</t>
  </si>
  <si>
    <t>id min area kampus jaring byu jelek banget pakai banget tau keluh byu telkomsel</t>
  </si>
  <si>
    <t>@byu_id @inilyratau @convomf min, di area kampusku jaringan byu jelek banget pke bangett, ga tau mau ngeluh ke byu apa ke telkomsel</t>
  </si>
  <si>
    <t>id min di area kampusku jaringan byu jelek banget pke bangett ga tau mau ngeluh ke byu apa ke telkomsel</t>
  </si>
  <si>
    <t>['id', 'min', 'di', 'area', 'kampusku', 'jaringan', 'byu', 'jelek', 'banget', 'pke', 'bangett', 'ga', 'tau', 'mau', 'ngeluh', 'ke', 'byu', 'apa', 'ke', 'telkomsel']</t>
  </si>
  <si>
    <t>['id', 'min', 'di', 'area', 'kampusku', 'jaringan', 'byu', 'jelek', 'banget', 'pakai', 'banget', 'tidak', 'tau', 'mau', 'mengeluh', 'ke', 'byu', 'apa', 'ke', 'telkomsel']</t>
  </si>
  <si>
    <t>['id', 'min', 'area', 'kampusku', 'jaringan', 'byu', 'jelek', 'banget', 'pakai', 'banget', 'tau', 'mengeluh', 'byu', 'telkomsel']</t>
  </si>
  <si>
    <t>['id', 'min', 'area', 'kampus', 'jaring', 'byu', 'jelek', 'banget', 'pakai', 'banget', 'tau', 'keluh', 'byu', 'telkomsel']</t>
  </si>
  <si>
    <t>telkomsel mahal banget pakai telkomsel gapernah pakai ganti byu nya murah habis mahal mahal pliss turunin harga banyakin promonya</t>
  </si>
  <si>
    <t>@telkomsel @jekael97 telkomsel sekarang mahal bgt, pdhl dari dulu selalu pake telkomsel gapernah pake yang lain ganti ke byu awal nya doang yg murah habis itu mahal mahal, pliss turunin harga sama banyakin promonya</t>
  </si>
  <si>
    <t>telkomsel sekarang mahal bgt pdhl dari dulu selalu pake telkomsel gapernah pake yang lain ganti ke byu awal nya doang yg murah habis itu mahal mahal pliss turunin harga sama banyakin promonya</t>
  </si>
  <si>
    <t>['telkomsel', 'sekarang', 'mahal', 'bgt', 'pdhl', 'dari', 'dulu', 'selalu', 'pake', 'telkomsel', 'gapernah', 'pake', 'yang', 'lain', 'ganti', 'ke', 'byu', 'awal', 'nya', 'doang', 'yg', 'murah', 'habis', 'itu', 'mahal', 'mahal', 'pliss', 'turunin', 'harga', 'sama', 'banyakin', 'promonya']</t>
  </si>
  <si>
    <t>['telkomsel', 'sekarang', 'mahal', 'banget', 'padahal', 'dari', 'dulu', 'selalu', 'pakai', 'telkomsel', 'gapernah', 'pakai', 'yang', 'lain', 'ganti', 'ke', 'byu', 'awal', 'nya', 'hanya', 'yg', 'murah', 'habis', 'itu', 'mahal', 'mahal', 'pliss', 'turunin', 'harga', 'sama', 'banyakin', 'promonya']</t>
  </si>
  <si>
    <t>['telkomsel', 'mahal', 'banget', 'pakai', 'telkomsel', 'gapernah', 'pakai', 'ganti', 'byu', 'nya', 'murah', 'habis', 'mahal', 'mahal', 'pliss', 'turunin', 'harga', 'banyakin', 'promonya']</t>
  </si>
  <si>
    <t>guna telkomselbyu urgent banget mesti buka seabank coba aktifin vpn barusan diri pakai vpn langsung lancar belanja shopee</t>
  </si>
  <si>
    <t>buat pengguna telkomsel/byu kalau kalian urgent bgt mesti buka seabank bisa coba aktifin vpn dulu ini barusan diriku pake vpn langsung lancar buat belanja shopee https://t.co/1h5qh47be7</t>
  </si>
  <si>
    <t>buat pengguna telkomselbyu kalau kalian urgent bgt mesti buka seabank bisa coba aktifin vpn dulu ini barusan diriku pake vpn langsung lancar buat belanja shopee</t>
  </si>
  <si>
    <t>['buat', 'pengguna', 'telkomselbyu', 'kalau', 'kalian', 'urgent', 'bgt', 'mesti', 'buka', 'seabank', 'bisa', 'coba', 'aktifin', 'vpn', 'dulu', 'ini', 'barusan', 'diriku', 'pake', 'vpn', 'langsung', 'lancar', 'buat', 'belanja', 'shopee']</t>
  </si>
  <si>
    <t>['buat', 'pengguna', 'telkomselbyu', 'kalau', 'kalian', 'urgent', 'banget', 'mesti', 'buka', 'seabank', 'bisa', 'coba', 'aktifin', 'vpn', 'dulu', 'ini', 'barusan', 'diriku', 'pakai', 'vpn', 'langsung', 'lancar', 'buat', 'belanja', 'shopee']</t>
  </si>
  <si>
    <t>['pengguna', 'telkomselbyu', 'urgent', 'banget', 'mesti', 'buka', 'seabank', 'coba', 'aktifin', 'vpn', 'barusan', 'diriku', 'pakai', 'vpn', 'langsung', 'lancar', 'belanja', 'shopee']</t>
  </si>
  <si>
    <t>['guna', 'telkomselbyu', 'urgent', 'banget', 'mesti', 'buka', 'seabank', 'coba', 'aktifin', 'vpn', 'barusan', 'diri', 'pakai', 'vpn', 'langsung', 'lancar', 'belanja', 'shopee']</t>
  </si>
  <si>
    <t>halo kakak roma informasi putar byu konfirmasi langsung id ya terimakasih emmy</t>
  </si>
  <si>
    <t>@amatroomaadhon @amatroomaadhon halo, kak roma. untuk informasi seputar by.u, bisa konfirmasi langsung ke @byu_id ya.  makasih 😊 -emmy</t>
  </si>
  <si>
    <t>halo kak roma untuk informasi seputar byu bisa konfirmasi langsung ke id ya makasih emmy</t>
  </si>
  <si>
    <t>['halo', 'kak', 'roma', 'untuk', 'informasi', 'seputar', 'byu', 'bisa', 'konfirmasi', 'langsung', 'ke', 'id', 'ya', 'makasih', 'emmy']</t>
  </si>
  <si>
    <t>['halo', 'kakak', 'roma', 'untuk', 'informasi', 'seputar', 'byu', 'bisa', 'konfirmasi', 'langsung', 'ke', 'id', 'ya', 'terimakasih', 'emmy']</t>
  </si>
  <si>
    <t>['halo', 'kakak', 'roma', 'informasi', 'seputar', 'byu', 'konfirmasi', 'langsung', 'id', 'ya', 'terimakasih', 'emmy']</t>
  </si>
  <si>
    <t>['halo', 'kakak', 'roma', 'informasi', 'putar', 'byu', 'konfirmasi', 'langsung', 'id', 'ya', 'terimakasih', 'emmy']</t>
  </si>
  <si>
    <t>byu gb ribu promo telkomsel gb viu we tv prime bulan ribu</t>
  </si>
  <si>
    <t>@convomf biasa byu 125gb 200rb, tapi bulan ini lagi promo telkomsel 130gb udah dapat viu, we tv sama prime sebulan cuma 210rb</t>
  </si>
  <si>
    <t>biasa byu gb rb tapi bulan ini lagi promo telkomsel gb udah dapat viu we tv sama prime sebulan cuma rb</t>
  </si>
  <si>
    <t>['biasa', 'byu', 'gb', 'rb', 'tapi', 'bulan', 'ini', 'lagi', 'promo', 'telkomsel', 'gb', 'udah', 'dapat', 'viu', 'we', 'tv', 'sama', 'prime', 'sebulan', 'cuma', 'rb']</t>
  </si>
  <si>
    <t>['biasa', 'byu', 'gb', 'ribu', 'tapi', 'bulan', 'ini', 'lagi', 'promo', 'telkomsel', 'gb', 'sudah', 'dapat', 'viu', 'we', 'tv', 'sama', 'prime', 'sebulan', 'cuma', 'ribu']</t>
  </si>
  <si>
    <t>['byu', 'gb', 'ribu', 'promo', 'telkomsel', 'gb', 'viu', 'we', 'tv', 'prime', 'sebulan', 'ribu']</t>
  </si>
  <si>
    <t>['byu', 'gb', 'ribu', 'promo', 'telkomsel', 'gb', 'viu', 'we', 'tv', 'prime', 'bulan', 'ribu']</t>
  </si>
  <si>
    <t>ah bay bayy id sinyallnya mana telkomsel mahal hilang sinyal hhu</t>
  </si>
  <si>
    <t>@convomf dah ah bay bayy @byu_id dan @telkomsel yang makin ke sini sinyallnya entah kmn.... apalagi telkomsel makin mahal makin hilang sinyal hhu :(</t>
  </si>
  <si>
    <t>dah ah bay bayy id dan yang makin ke sini sinyallnya entah kmn apalagi telkomsel makin mahal makin hilang sinyal hhu</t>
  </si>
  <si>
    <t>['dah', 'ah', 'bay', 'bayy', 'id', 'dan', 'yang', 'makin', 'ke', 'sini', 'sinyallnya', 'entah', 'kmn', 'apalagi', 'telkomsel', 'makin', 'mahal', 'makin', 'hilang', 'sinyal', 'hhu']</t>
  </si>
  <si>
    <t>['sudah', 'ah', 'bay', 'bayy', 'id', 'dan', 'yang', 'makin', 'ke', 'sini', 'sinyallnya', 'entah', 'kemana', 'apalagi', 'telkomsel', 'makin', 'mahal', 'makin', 'hilang', 'sinyal', 'hhu']</t>
  </si>
  <si>
    <t>['ah', 'bay', 'bayy', 'id', 'sinyallnya', 'kemana', 'telkomsel', 'mahal', 'hilang', 'sinyal', 'hhu']</t>
  </si>
  <si>
    <t>['ah', 'bay', 'bayy', 'id', 'sinyallnya', 'mana', 'telkomsel', 'mahal', 'hilang', 'sinyal', 'hhu']</t>
  </si>
  <si>
    <t>id pindah haluan kakak kalo kendala ayo curhatin detail frey frey</t>
  </si>
  <si>
    <t>@squirreeelll @byu_id @squirreeelll waduh, ko mau pindah haluan kak? :( kalo ada kendala, yuk sini curhatin detailnya ke frey :) -frey</t>
  </si>
  <si>
    <t>id waduh ko mau pindah haluan kak kalo ada kendala yuk sini curhatin detailnya ke frey frey</t>
  </si>
  <si>
    <t>['id', 'waduh', 'ko', 'mau', 'pindah', 'haluan', 'kak', 'kalo', 'ada', 'kendala', 'yuk', 'sini', 'curhatin', 'detailnya', 'ke', 'frey', 'frey']</t>
  </si>
  <si>
    <t>['id', 'waduh', 'kok', 'mau', 'pindah', 'haluan', 'kakak', 'kalo', 'ada', 'kendala', 'ayo', 'sini', 'curhatin', 'detailnya', 'ke', 'frey', 'frey']</t>
  </si>
  <si>
    <t>['id', 'pindah', 'haluan', 'kakak', 'kalo', 'kendala', 'ayo', 'curhatin', 'detailnya', 'frey', 'frey']</t>
  </si>
  <si>
    <t>['id', 'pindah', 'haluan', 'kakak', 'kalo', 'kendala', 'ayo', 'curhatin', 'detail', 'frey', 'frey']</t>
  </si>
  <si>
    <t>pindah haluan amp id sayang nomor kepake</t>
  </si>
  <si>
    <t>pengen pindah haluan dari @telkomsel  &amp;amp  @byu_id tapi sayang karena nomornya udah kepake buat hal penting</t>
  </si>
  <si>
    <t>pengen pindah haluan dari amp id tapi sayang karena nomornya udah kepake buat hal penting</t>
  </si>
  <si>
    <t>['pengen', 'pindah', 'haluan', 'dari', 'amp', 'id', 'tapi', 'sayang', 'karena', 'nomornya', 'udah', 'kepake', 'buat', 'hal', 'penting']</t>
  </si>
  <si>
    <t>['ingin', 'pindah', 'haluan', 'dari', 'amp', 'id', 'tapi', 'sayang', 'karena', 'nomornya', 'sudah', 'kepake', 'buat', 'hal', 'penting']</t>
  </si>
  <si>
    <t>['pindah', 'haluan', 'amp', 'id', 'sayang', 'nomornya', 'kepake']</t>
  </si>
  <si>
    <t>['pindah', 'haluan', 'amp', 'id', 'sayang', 'nomor', 'kepake']</t>
  </si>
  <si>
    <t>@convomf @byu_id @telkomsel</t>
  </si>
  <si>
    <t>move byu aja mayan jangkau variasi paket sinyal telkomsel ampas sih id min sinyal ilangilangan sih</t>
  </si>
  <si>
    <t>@convomfs move ke by.u aja, mayan terjangkau walau variasi paketnya dikit👍 tapi sinyal telkomsel emang lagi ampas sih, @byu_id min kok sinyalnya ilang-ilangan terus sih😭</t>
  </si>
  <si>
    <t>move ke byu aja mayan terjangkau walau variasi paketnya dikit tapi sinyal telkomsel emang lagi ampas sih id min kok sinyalnya ilangilangan terus sih</t>
  </si>
  <si>
    <t>['move', 'ke', 'byu', 'aja', 'mayan', 'terjangkau', 'walau', 'variasi', 'paketnya', 'dikit', 'tapi', 'sinyal', 'telkomsel', 'emang', 'lagi', 'ampas', 'sih', 'id', 'min', 'kok', 'sinyalnya', 'ilangilangan', 'terus', 'sih']</t>
  </si>
  <si>
    <t>['move', 'ke', 'byu', 'aja', 'mayan', 'terjangkau', 'walau', 'variasi', 'paketnya', 'sedikit', 'tapi', 'sinyal', 'telkomsel', 'memang', 'lagi', 'ampas', 'sih', 'id', 'min', 'kok', 'sinyalnya', 'ilangilangan', 'terus', 'sih']</t>
  </si>
  <si>
    <t>['move', 'byu', 'aja', 'mayan', 'terjangkau', 'variasi', 'paketnya', 'sinyal', 'telkomsel', 'ampas', 'sih', 'id', 'min', 'sinyalnya', 'ilangilangan', 'sih']</t>
  </si>
  <si>
    <t>['move', 'byu', 'aja', 'mayan', 'jangkau', 'variasi', 'paket', 'sinyal', 'telkomsel', 'ampas', 'sih', 'id', 'min', 'sinyal', 'ilangilangan', 'sih']</t>
  </si>
  <si>
    <t>cen pimpin telkomsel makane pindah byu</t>
  </si>
  <si>
    <t>@aufa_17_ wkwk cen ngono bos telkomsel… makane aku pindah byu</t>
  </si>
  <si>
    <t>wkwk cen ngono bos telkomsel makane aku pindah byu</t>
  </si>
  <si>
    <t>['wkwk', 'cen', 'ngono', 'bos', 'telkomsel', 'makane', 'aku', 'pindah', 'byu']</t>
  </si>
  <si>
    <t>['wkwk', 'cen', 'begitu', 'pemimpin', 'telkomsel', 'makane', 'aku', 'pindah', 'byu']</t>
  </si>
  <si>
    <t>['cen', 'pemimpin', 'telkomsel', 'makane', 'pindah', 'byu']</t>
  </si>
  <si>
    <t>['cen', 'pimpin', 'telkomsel', 'makane', 'pindah', 'byu']</t>
  </si>
  <si>
    <t>id oke kakak tungguin ya micha</t>
  </si>
  <si>
    <t>@seriusmodeon @byu_id @seriusmodeon okey kak, tungguin ya 😊 -micha</t>
  </si>
  <si>
    <t>id okey kak tungguin ya micha</t>
  </si>
  <si>
    <t>['id', 'okey', 'kak', 'tungguin', 'ya', 'micha']</t>
  </si>
  <si>
    <t>['id', 'oke', 'kakak', 'tungguin', 'ya', 'micha']</t>
  </si>
  <si>
    <t>@telkomsel @byu_id sudah</t>
  </si>
  <si>
    <t>id sudah</t>
  </si>
  <si>
    <t>['id', 'sudah']</t>
  </si>
  <si>
    <t>bisa telkomsel sinyal kalah byu</t>
  </si>
  <si>
    <t>bisa bisanya telkomsel 5g sinyalnya kalah sama byu 4g :)</t>
  </si>
  <si>
    <t xml:space="preserve">bisa bisanya telkomsel  sinyalnya kalah sama byu </t>
  </si>
  <si>
    <t>['bisa', 'bisanya', 'telkomsel', 'sinyalnya', 'kalah', 'sama', 'byu']</t>
  </si>
  <si>
    <t>['bisanya', 'telkomsel', 'sinyalnya', 'kalah', 'byu']</t>
  </si>
  <si>
    <t>['bisa', 'telkomsel', 'sinyal', 'kalah', 'byu']</t>
  </si>
  <si>
    <t>wanze id wanze kendala byu rasya saranin pesan langsung rekan id yah sehat rasya</t>
  </si>
  <si>
    <t>@st_wanze @byu_id @st_wanze untuk kendala by.u, rasya saranin dm langsung rekan kami ًًً @byu_id yah. sehat selalu :) -rasya</t>
  </si>
  <si>
    <t>wanze id wanze untuk kendala byu rasya saranin dm langsung rekan kami id yah sehat selalu rasya</t>
  </si>
  <si>
    <t>['wanze', 'id', 'wanze', 'untuk', 'kendala', 'byu', 'rasya', 'saranin', 'dm', 'langsung', 'rekan', 'kami', 'id', 'yah', 'sehat', 'selalu', 'rasya']</t>
  </si>
  <si>
    <t>['wanze', 'id', 'wanze', 'untuk', 'kendala', 'byu', 'rasya', 'saranin', 'pesan', 'langsung', 'rekan', 'kami', 'id', 'yah', 'sehat', 'selalu', 'rasya']</t>
  </si>
  <si>
    <t>['wanze', 'id', 'wanze', 'kendala', 'byu', 'rasya', 'saranin', 'pesan', 'langsung', 'rekan', 'id', 'yah', 'sehat', 'rasya']</t>
  </si>
  <si>
    <t>coba cek jaring id parah banget drop</t>
  </si>
  <si>
    <t>@telkomsel @telkomsel  coba di cek jaringan @byu_id parah banget sering  drop</t>
  </si>
  <si>
    <t>coba di cek jaringan id parah banget sering drop</t>
  </si>
  <si>
    <t>['coba', 'di', 'cek', 'jaringan', 'id', 'parah', 'banget', 'sering', 'drop']</t>
  </si>
  <si>
    <t>['coba', 'cek', 'jaringan', 'id', 'parah', 'banget', 'drop']</t>
  </si>
  <si>
    <t>['coba', 'cek', 'jaring', 'id', 'parah', 'banget', 'drop']</t>
  </si>
  <si>
    <t>alih byu aja min</t>
  </si>
  <si>
    <t>@telkomsel aku mau beralih ke byu aja min💔</t>
  </si>
  <si>
    <t>aku mau beralih ke byu aja min</t>
  </si>
  <si>
    <t>['aku', 'mau', 'beralih', 'ke', 'byu', 'aja', 'min']</t>
  </si>
  <si>
    <t>['beralih', 'byu', 'aja', 'min']</t>
  </si>
  <si>
    <t>['alih', 'byu', 'aja', 'min']</t>
  </si>
  <si>
    <t>kalo telkomsel sinyal bagus ditenpatku byu</t>
  </si>
  <si>
    <t>@kofiseribuan @kakaao berarti kalo telkomsel sinyalnya bagus ditenpatku berarti byu juga kan?._.</t>
  </si>
  <si>
    <t>berarti kalo telkomsel sinyalnya bagus ditenpatku berarti byu juga kan</t>
  </si>
  <si>
    <t>['berarti', 'kalo', 'telkomsel', 'sinyalnya', 'bagus', 'ditenpatku', 'berarti', 'byu', 'juga', 'kan']</t>
  </si>
  <si>
    <t>['kalo', 'telkomsel', 'sinyalnya', 'bagus', 'ditenpatku', 'byu']</t>
  </si>
  <si>
    <t>['kalo', 'telkomsel', 'sinyal', 'bagus', 'ditenpatku', 'byu']</t>
  </si>
  <si>
    <t>nome id nome huhu kakak akses aplikasi coba clear cache infoin nomor hp pesan ya terimakasih sabil</t>
  </si>
  <si>
    <t>@ore_no_me @byu_id @ore_no_me huhu kakak akses aplikasi apa? udah coba clear cache belum? boleh infoin nomor hp ke dm ya, makasih :) -sabil</t>
  </si>
  <si>
    <t>nome id nome huhu kakak akses aplikasi apa udah coba clear cache belum boleh infoin nomor hp ke dm ya makasih sabil</t>
  </si>
  <si>
    <t>['nome', 'id', 'nome', 'huhu', 'kakak', 'akses', 'aplikasi', 'apa', 'udah', 'coba', 'clear', 'cache', 'belum', 'boleh', 'infoin', 'nomor', 'hp', 'ke', 'dm', 'ya', 'makasih', 'sabil']</t>
  </si>
  <si>
    <t>['nome', 'id', 'nome', 'huhu', 'kakak', 'akses', 'aplikasi', 'apa', 'sudah', 'coba', 'clear', 'cache', 'belum', 'boleh', 'infoin', 'nomor', 'hp', 'ke', 'pesan', 'ya', 'terimakasih', 'sabil']</t>
  </si>
  <si>
    <t>['nome', 'id', 'nome', 'huhu', 'kakak', 'akses', 'aplikasi', 'coba', 'clear', 'cache', 'infoin', 'nomor', 'hp', 'pesan', 'ya', 'terimakasih', 'sabil']</t>
  </si>
  <si>
    <t>aplikasi buka nih si error id</t>
  </si>
  <si>
    <t>aplikasi ga bisa dibuka nih, gimana si error mulu 😤 @byu_id @telkomsel</t>
  </si>
  <si>
    <t>aplikasi ga bisa dibuka nih gimana si error mulu id</t>
  </si>
  <si>
    <t>['aplikasi', 'ga', 'bisa', 'dibuka', 'nih', 'gimana', 'si', 'error', 'mulu', 'id']</t>
  </si>
  <si>
    <t>['aplikasi', 'tidak', 'bisa', 'dibuka', 'nih', 'bagaimana', 'si', 'error', 'selalu', 'id']</t>
  </si>
  <si>
    <t>['aplikasi', 'dibuka', 'nih', 'si', 'error', 'id']</t>
  </si>
  <si>
    <t>['aplikasi', 'buka', 'nih', 'si', 'error', 'id']</t>
  </si>
  <si>
    <t>id duaduuh mohon info data apa klik link apa ya kakak pesan nomor kakak emmy bantu cek terimakasih emmy</t>
  </si>
  <si>
    <t>@seriusmodeon @byu_id @seriusmodeon duaduuh, mohon jangan infokan data apapun sama siapapun serta klik link apapun ya, kak. boleh dm nomor yang kakak gunakan agar emmy bantu cek lebih lanjut. makasih 😊 -emmy</t>
  </si>
  <si>
    <t>id duaduuh mohon jangan infokan data apapun sama siapapun serta klik link apapun ya kak boleh dm nomor yang kakak gunakan agar emmy bantu cek lebih lanjut makasih emmy</t>
  </si>
  <si>
    <t>['id', 'duaduuh', 'mohon', 'jangan', 'infokan', 'data', 'apapun', 'sama', 'siapapun', 'serta', 'klik', 'link', 'apapun', 'ya', 'kak', 'boleh', 'dm', 'nomor', 'yang', 'kakak', 'gunakan', 'agar', 'emmy', 'bantu', 'cek', 'lebih', 'lanjut', 'makasih', 'emmy']</t>
  </si>
  <si>
    <t>['id', 'duaduuh', 'mohon', 'jangan', 'infokan', 'data', 'apapun', 'sama', 'siapapun', 'serta', 'klik', 'link', 'apapun', 'ya', 'kakak', 'boleh', 'pesan', 'nomor', 'yang', 'kakak', 'gunakan', 'agar', 'emmy', 'bantu', 'cek', 'lebih', 'lanjut', 'terimakasih', 'emmy']</t>
  </si>
  <si>
    <t>['id', 'duaduuh', 'mohon', 'infokan', 'data', 'apapun', 'klik', 'link', 'apapun', 'ya', 'kakak', 'pesan', 'nomor', 'kakak', 'emmy', 'bantu', 'cek', 'terimakasih', 'emmy']</t>
  </si>
  <si>
    <t>['id', 'duaduuh', 'mohon', 'info', 'data', 'apa', 'klik', 'link', 'apa', 'ya', 'kakak', 'pesan', 'nomor', 'kakak', 'emmy', 'bantu', 'cek', 'terimakasih', 'emmy']</t>
  </si>
  <si>
    <t>laqaula tawar judi online id</t>
  </si>
  <si>
    <t>laqaula, banyak kali yg nawarin judi online @telkomsel @byu_id https://t.co/cwl2b4fpjp</t>
  </si>
  <si>
    <t>laqaula banyak kali yg nawarin judi online id</t>
  </si>
  <si>
    <t>['laqaula', 'banyak', 'kali', 'yg', 'nawarin', 'judi', 'online', 'id']</t>
  </si>
  <si>
    <t>['laqaula', 'banyak', 'sepertinya', 'yg', 'menawarkan', 'judi', 'online', 'id']</t>
  </si>
  <si>
    <t>['laqaula', 'menawarkan', 'judi', 'online', 'id']</t>
  </si>
  <si>
    <t>['laqaula', 'tawar', 'judi', 'online', 'id']</t>
  </si>
  <si>
    <t>supilami coba pesan id kakak ayo coba langsung pesan aja biar langsung bantu nindy eri</t>
  </si>
  <si>
    <t>@mars_supilami udah coba dm ke @byu_id belum kak ? yuk coba langsung dm aja biar bisa langsung dibantu sama nindy 😎 -eri</t>
  </si>
  <si>
    <t>supilami udah coba dm ke id belum kak yuk coba langsung dm aja biar bisa langsung dibantu sama nindy eri</t>
  </si>
  <si>
    <t>['supilami', 'udah', 'coba', 'dm', 'ke', 'id', 'belum', 'kak', 'yuk', 'coba', 'langsung', 'dm', 'aja', 'biar', 'bisa', 'langsung', 'dibantu', 'sama', 'nindy', 'eri']</t>
  </si>
  <si>
    <t>['supilami', 'sudah', 'coba', 'pesan', 'ke', 'id', 'belum', 'kakak', 'ayo', 'coba', 'langsung', 'pesan', 'aja', 'biar', 'bisa', 'langsung', 'dibantu', 'sama', 'nindy', 'eri']</t>
  </si>
  <si>
    <t>['supilami', 'coba', 'pesan', 'id', 'kakak', 'ayo', 'coba', 'langsung', 'pesan', 'aja', 'biar', 'langsung', 'dibantu', 'nindy', 'eri']</t>
  </si>
  <si>
    <t>['supilami', 'coba', 'pesan', 'id', 'kakak', 'ayo', 'coba', 'langsung', 'pesan', 'aja', 'biar', 'langsung', 'bantu', 'nindy', 'eri']</t>
  </si>
  <si>
    <t>id aduh kakak coba deh infoin detail keluh pesan dibantuin ya tks darlan</t>
  </si>
  <si>
    <t>@jordansheep @byu_id @jordansheep aduh, kenapa kak? coba deh infoin lagi detail keluhannya lewat dm. nanti akan dibantuin lebih lanjut ya. tks 😊 -darlan</t>
  </si>
  <si>
    <t>id aduh kenapa kak coba deh infoin lagi detail keluhannya lewat dm nanti akan dibantuin lebih lanjut ya tks darlan</t>
  </si>
  <si>
    <t>['id', 'aduh', 'kenapa', 'kak', 'coba', 'deh', 'infoin', 'lagi', 'detail', 'keluhannya', 'lewat', 'dm', 'nanti', 'akan', 'dibantuin', 'lebih', 'lanjut', 'ya', 'tks', 'darlan']</t>
  </si>
  <si>
    <t>['id', 'aduh', 'kenapa', 'kakak', 'coba', 'deh', 'infoin', 'lagi', 'detail', 'keluhannya', 'lewat', 'pesan', 'nanti', 'akan', 'dibantuin', 'lebih', 'lanjut', 'ya', 'tks', 'darlan']</t>
  </si>
  <si>
    <t>['id', 'aduh', 'kakak', 'coba', 'deh', 'infoin', 'detail', 'keluhannya', 'pesan', 'dibantuin', 'ya', 'tks', 'darlan']</t>
  </si>
  <si>
    <t>['id', 'aduh', 'kakak', 'coba', 'deh', 'infoin', 'detail', 'keluh', 'pesan', 'dibantuin', 'ya', 'tks', 'darlan']</t>
  </si>
  <si>
    <t>id dua kakak adik aja kntl</t>
  </si>
  <si>
    <t>@byu_id @telkomsel lu berdua kaka adik sama aja, kek kntl</t>
  </si>
  <si>
    <t>id lu berdua kaka adik sama aja kek kntl</t>
  </si>
  <si>
    <t>['id', 'lu', 'berdua', 'kaka', 'adik', 'sama', 'aja', 'kek', 'kntl']</t>
  </si>
  <si>
    <t>['id', 'kamu', 'berdua', 'kakak', 'adik', 'sama', 'aja', 'seperti', 'kntl']</t>
  </si>
  <si>
    <t>['id', 'berdua', 'kakak', 'adik', 'aja', 'kntl']</t>
  </si>
  <si>
    <t>['id', 'dua', 'kakak', 'adik', 'aja', 'kntl']</t>
  </si>
  <si>
    <t>id ya kakak sabil ghosting</t>
  </si>
  <si>
    <t>@telkomsel @epiphonebatman @byu_id beneran ya kak sabil, jangan ghosting aku juga 😔</t>
  </si>
  <si>
    <t>id beneran ya kak sabil jangan ghosting aku juga</t>
  </si>
  <si>
    <t>['id', 'beneran', 'ya', 'kak', 'sabil', 'jangan', 'ghosting', 'aku', 'juga']</t>
  </si>
  <si>
    <t>['id', 'benar', 'ya', 'kakak', 'sabil', 'jangan', 'ghosting', 'aku', 'juga']</t>
  </si>
  <si>
    <t>['id', 'ya', 'kakak', 'sabil', 'ghosting']</t>
  </si>
  <si>
    <t>aduh maksud ghosting tenang ya kakak mutia kakak bantu rekan id sabil</t>
  </si>
  <si>
    <t>@mutiakumiko @epiphonebatman @mutiakumiko aduh ga maksud ghosting:( tenang ya kak mutia. kakak nanti dibantu sama rekan @byu_id 😊 -sabil</t>
  </si>
  <si>
    <t>aduh ga maksud ghosting tenang ya kak mutia kakak nanti dibantu sama rekan id sabil</t>
  </si>
  <si>
    <t>['aduh', 'ga', 'maksud', 'ghosting', 'tenang', 'ya', 'kak', 'mutia', 'kakak', 'nanti', 'dibantu', 'sama', 'rekan', 'id', 'sabil']</t>
  </si>
  <si>
    <t>['aduh', 'tidak', 'maksud', 'ghosting', 'tenang', 'ya', 'kakak', 'mutia', 'kakak', 'nanti', 'dibantu', 'sama', 'rekan', 'id', 'sabil']</t>
  </si>
  <si>
    <t>['aduh', 'maksud', 'ghosting', 'tenang', 'ya', 'kakak', 'mutia', 'kakak', 'dibantu', 'rekan', 'id', 'sabil']</t>
  </si>
  <si>
    <t>['aduh', 'maksud', 'ghosting', 'tenang', 'ya', 'kakak', 'mutia', 'kakak', 'bantu', 'rekan', 'id', 'sabil']</t>
  </si>
  <si>
    <t>telkomsel byu custom nomer digit min</t>
  </si>
  <si>
    <t>@simamaung telkomsel atau byu bisa custom nomer 4 digit min</t>
  </si>
  <si>
    <t>telkomsel atau byu bisa custom nomer digit min</t>
  </si>
  <si>
    <t>['telkomsel', 'atau', 'byu', 'bisa', 'custom', 'nomer', 'digit', 'min']</t>
  </si>
  <si>
    <t>['telkomsel', 'byu', 'custom', 'nomer', 'digit', 'min']</t>
  </si>
  <si>
    <t>kendala kakak konfiramsi id ya jovan</t>
  </si>
  <si>
    <t>@amatroomaadhon @amatroomaadhon jika berkendala, kakak bisa konfiramsi melalui @byu_id ya :) -jovan</t>
  </si>
  <si>
    <t>jika berkendala kakak bisa konfiramsi melalui id ya jovan</t>
  </si>
  <si>
    <t>['jika', 'berkendala', 'kakak', 'bisa', 'konfiramsi', 'melalui', 'id', 'ya', 'jovan']</t>
  </si>
  <si>
    <t>['berkendala', 'kakak', 'konfiramsi', 'id', 'ya', 'jovan']</t>
  </si>
  <si>
    <t>['kendala', 'kakak', 'konfiramsi', 'id', 'ya', 'jovan']</t>
  </si>
  <si>
    <t>id jaring telkomsel sinyal ancur pffft</t>
  </si>
  <si>
    <t>@byu_id katanya jaringan telkomsel, 2 hari sinyal ancur. pffft</t>
  </si>
  <si>
    <t>id katanya jaringan telkomsel hari sinyal ancur pffft</t>
  </si>
  <si>
    <t>['id', 'katanya', 'jaringan', 'telkomsel', 'hari', 'sinyal', 'ancur', 'pffft']</t>
  </si>
  <si>
    <t>['id', 'jaringan', 'telkomsel', 'sinyal', 'ancur', 'pffft']</t>
  </si>
  <si>
    <t>['id', 'jaring', 'telkomsel', 'sinyal', 'ancur', 'pffft']</t>
  </si>
  <si>
    <t>id biar komunikasi lancar kakak oktafian langsung pesan nomor telkomsel tanggal jadi lokasi detail lurah camat kota nomor telkomsel kendala ya terimakasih emmy</t>
  </si>
  <si>
    <t>@oktafian71 @byu_id @oktafian71 biar komunikasinya lancar lagi, kak oktafian langsung dm nomor telkomsel yg digunakan, tanggal dan waktu kejadian, lokasi detail (kelurahan, kecamatan, kota ) serta nomor telkomsel lain yang berkendala sama ya. makasih 😊 -emmy</t>
  </si>
  <si>
    <t>id biar komunikasinya lancar lagi kak oktafian langsung dm nomor telkomsel yg digunakan tanggal dan waktu kejadian lokasi detail kelurahan kecamatan kota serta nomor telkomsel lain yang berkendala sama ya makasih emmy</t>
  </si>
  <si>
    <t>['id', 'biar', 'komunikasinya', 'lancar', 'lagi', 'kak', 'oktafian', 'langsung', 'dm', 'nomor', 'telkomsel', 'yg', 'digunakan', 'tanggal', 'dan', 'waktu', 'kejadian', 'lokasi', 'detail', 'kelurahan', 'kecamatan', 'kota', 'serta', 'nomor', 'telkomsel', 'lain', 'yang', 'berkendala', 'sama', 'ya', 'makasih', 'emmy']</t>
  </si>
  <si>
    <t>['id', 'biar', 'komunikasinya', 'lancar', 'lagi', 'kakak', 'oktafian', 'langsung', 'pesan', 'nomor', 'telkomsel', 'yg', 'digunakan', 'tanggal', 'dan', 'waktu', 'kejadian', 'lokasi', 'detail', 'kelurahan', 'kecamatan', 'kota', 'serta', 'nomor', 'telkomsel', 'lain', 'yang', 'berkendala', 'sama', 'ya', 'terimakasih', 'emmy']</t>
  </si>
  <si>
    <t>['id', 'biar', 'komunikasinya', 'lancar', 'kakak', 'oktafian', 'langsung', 'pesan', 'nomor', 'telkomsel', 'tanggal', 'kejadian', 'lokasi', 'detail', 'kelurahan', 'kecamatan', 'kota', 'nomor', 'telkomsel', 'berkendala', 'ya', 'terimakasih', 'emmy']</t>
  </si>
  <si>
    <t>['id', 'biar', 'komunikasi', 'lancar', 'kakak', 'oktafian', 'langsung', 'pesan', 'nomor', 'telkomsel', 'tanggal', 'jadi', 'lokasi', 'detail', 'lurah', 'camat', 'kota', 'nomor', 'telkomsel', 'kendala', 'ya', 'terimakasih', 'emmy']</t>
  </si>
  <si>
    <t>id sih fuck jaring gaada butuh cok fuck</t>
  </si>
  <si>
    <t>@byu_id @telkomsel kalian punya masalah apa sih anying? jaringan semua gaada! butuh pol i cok asu i</t>
  </si>
  <si>
    <t xml:space="preserve">id kalian punya masalah apa sih anying jaringan semua gaada butuh pol  cok asu </t>
  </si>
  <si>
    <t>['id', 'kalian', 'punya', 'masalah', 'apa', 'sih', 'anying', 'jaringan', 'semua', 'gaada', 'butuh', 'pol', 'cok', 'asu']</t>
  </si>
  <si>
    <t>['id', 'kalian', 'punya', 'masalah', 'apa', 'sih', 'fuck', 'jaringan', 'semua', 'gaada', 'butuh', 'sangat', 'cok', 'fuck']</t>
  </si>
  <si>
    <t>['id', 'sih', 'fuck', 'jaringan', 'gaada', 'butuh', 'cok', 'fuck']</t>
  </si>
  <si>
    <t>['id', 'sih', 'fuck', 'jaring', 'gaada', 'butuh', 'cok', 'fuck']</t>
  </si>
  <si>
    <t>id lambat ya akses internetnya kendala nomer byu kakak konfirmasi id ya tks darlan</t>
  </si>
  <si>
    <t>@successlogin @byu_id @successlogin lambat ya akses internetnya :( untuk kendala pada nomer by.u, kakak bisa konfirmasi melalui @byu_id ya. tks 😊 -darlan</t>
  </si>
  <si>
    <t>id lambat ya akses internetnya untuk kendala pada nomer byu kakak bisa konfirmasi melalui id ya tks darlan</t>
  </si>
  <si>
    <t>['id', 'lambat', 'ya', 'akses', 'internetnya', 'untuk', 'kendala', 'pada', 'nomer', 'byu', 'kakak', 'bisa', 'konfirmasi', 'melalui', 'id', 'ya', 'tks', 'darlan']</t>
  </si>
  <si>
    <t>['id', 'lambat', 'ya', 'akses', 'internetnya', 'kendala', 'nomer', 'byu', 'kakak', 'konfirmasi', 'id', 'ya', 'tks', 'darlan']</t>
  </si>
  <si>
    <t>careful with pig boy he gets his feelings hurt easily and blocks just about everyone that doesnt believe the utes will win natty next season</t>
  </si>
  <si>
    <t>@theosuraccoon @utahpigbus careful with pig boy, he gets his feelings hurt easily and blocks just about everyone that doesn’t believe the utes will win a natty “next season” 😂 https://t.co/xorubpwnqa</t>
  </si>
  <si>
    <t>careful with pig boy he gets his feelings hurt easily and blocks just about everyone that doesnt believe the utes will win  natty next season</t>
  </si>
  <si>
    <t>['careful', 'with', 'pig', 'boy', 'he', 'gets', 'his', 'feelings', 'hurt', 'easily', 'and', 'blocks', 'just', 'about', 'everyone', 'that', 'doesnt', 'believe', 'the', 'utes', 'will', 'win', 'natty', 'next', 'season']</t>
  </si>
  <si>
    <t>mountain dew is my beverage of choice</t>
  </si>
  <si>
    <t>@criddlebenjamin mountain dew is my beverage of choice.</t>
  </si>
  <si>
    <t>['mountain', 'dew', 'is', 'my', 'beverage', 'of', 'choice']</t>
  </si>
  <si>
    <t>cfb team xs coach leaves for another kerja twitter our coach should contact their players asap</t>
  </si>
  <si>
    <t>cfb team x’s coach leaves for another job…  twitter: our coach should contact their players asap!!! https://t.co/unro5trs3j</t>
  </si>
  <si>
    <t>cfb team xs coach leaves for another job twitter our coach should contact their players asap</t>
  </si>
  <si>
    <t>['cfb', 'team', 'xs', 'coach', 'leaves', 'for', 'another', 'job', 'twitter', 'our', 'coach', 'should', 'contact', 'their', 'players', 'asap']</t>
  </si>
  <si>
    <t>['cfb', 'team', 'xs', 'coach', 'leaves', 'for', 'another', 'pekerjaan', 'twitter', 'our', 'coach', 'should', 'contact', 'their', 'players', 'asap']</t>
  </si>
  <si>
    <t>['cfb', 'team', 'xs', 'coach', 'leaves', 'for', 'another', 'kerja', 'twitter', 'our', 'coach', 'should', 'contact', 'their', 'players', 'asap']</t>
  </si>
  <si>
    <t>byu can take look after utah offers few teman</t>
  </si>
  <si>
    <t>@truebluebyu1984 byu can take a look after utah offers a few guys</t>
  </si>
  <si>
    <t>byu can take  look after utah offers  few guys</t>
  </si>
  <si>
    <t>['byu', 'can', 'take', 'look', 'after', 'utah', 'offers', 'few', 'guys']</t>
  </si>
  <si>
    <t>['byu', 'can', 'take', 'look', 'after', 'utah', 'offers', 'few', 'teman']</t>
  </si>
  <si>
    <t>you should call kyle and let him know call kalani too</t>
  </si>
  <si>
    <t>@bignatetwelve you should call kyle and let him know!!!  call kalani, too!! 😂</t>
  </si>
  <si>
    <t>['you', 'should', 'call', 'kyle', 'and', 'let', 'him', 'know', 'call', 'kalani', 'too']</t>
  </si>
  <si>
    <t>ก็ศลปก็ประกาศบอกตรงๆว่ารู้ทุกอย่าง แต่ก็ทำทุกอย่างที่ทำร้ายใจเพื่อนเขา หรือคนริบข้าง เออ เอาเถอะ</t>
  </si>
  <si>
    <t>[]</t>
  </si>
  <si>
    <t>who matt gaetz got his degree at byu bring em young university</t>
  </si>
  <si>
    <t>who said matt gaetz got his degree at byu?    bring em young university   🤣🤣🤣</t>
  </si>
  <si>
    <t>who said matt gaetz got his degree at byu bring em young university</t>
  </si>
  <si>
    <t>['who', 'said', 'matt', 'gaetz', 'got', 'his', 'degree', 'at', 'byu', 'bring', 'em', 'young', 'university']</t>
  </si>
  <si>
    <t>['who', 'berkata', 'matt', 'gaetz', 'got', 'his', 'degree', 'at', 'byu', 'bring', 'em', 'young', 'university']</t>
  </si>
  <si>
    <t>['who', 'matt', 'gaetz', 'got', 'his', 'degree', 'at', 'byu', 'bring', 'em', 'young', 'university']</t>
  </si>
  <si>
    <t>@criddlebenjamin https://t.co/zqlaom8sy6</t>
  </si>
  <si>
    <t>this list is nonsense elliss bishop and vak are and but barton and reid not rated are both better than damuni who is all of them are better than any of the byu or usu players on this list</t>
  </si>
  <si>
    <t>@dchasemac this list is nonsense. elliss, bishop and vaki are 1, 2, and 3, but barton and reid (not rated) are both better than damuni, who is #8. all of them are better than any of the byu or usu players on this list.</t>
  </si>
  <si>
    <t>this list is nonsense elliss bishop and vaki are and but barton and reid not rated are both better than damuni who is all of them are better than any of the byu or usu players on this list</t>
  </si>
  <si>
    <t>['this', 'list', 'is', 'nonsense', 'elliss', 'bishop', 'and', 'vaki', 'are', 'and', 'but', 'barton', 'and', 'reid', 'not', 'rated', 'are', 'both', 'better', 'than', 'damuni', 'who', 'is', 'all', 'of', 'them', 'are', 'better', 'than', 'any', 'of', 'the', 'byu', 'or', 'usu', 'players', 'on', 'this', 'list']</t>
  </si>
  <si>
    <t>['this', 'list', 'is', 'nonsense', 'elliss', 'bishop', 'and', 'vak', 'are', 'and', 'but', 'barton', 'and', 'reid', 'not', 'rated', 'are', 'both', 'better', 'than', 'damuni', 'who', 'is', 'all', 'of', 'them', 'are', 'better', 'than', 'any', 'of', 'the', 'byu', 'or', 'usu', 'players', 'on', 'this', 'list']</t>
  </si>
  <si>
    <t>byu would have to go like the rest of the way and lose in the first round of the big tourney for that to happen which is highly unlikely theyll get in the ncaa tournament but think they lose in the first round</t>
  </si>
  <si>
    <t>@cheesefries73 byu would have to go like 3-9 the rest of the way and lose in the first round of the big 12 tourney for that to happen, which is highly unlikely.  they'll get in the ncaa tournament, but i think they lose in the first round.</t>
  </si>
  <si>
    <t>byu would have to go like the rest of the way and lose in the first round of the big tourney for that to happen which is highly unlikely theyll get in the ncaa tournament but  think they lose in the first round</t>
  </si>
  <si>
    <t>['byu', 'would', 'have', 'to', 'go', 'like', 'the', 'rest', 'of', 'the', 'way', 'and', 'lose', 'in', 'the', 'first', 'round', 'of', 'the', 'big', 'tourney', 'for', 'that', 'to', 'happen', 'which', 'is', 'highly', 'unlikely', 'theyll', 'get', 'in', 'the', 'ncaa', 'tournament', 'but', 'think', 'they', 'lose', 'in', 'the', 'first', 'round']</t>
  </si>
  <si>
    <t>times if we count that team was really good</t>
  </si>
  <si>
    <t>@jaromjordan 5 times if we count 2020. that team was really good</t>
  </si>
  <si>
    <t>['times', 'if', 'we', 'count', 'that', 'team', 'was', 'really', 'good']</t>
  </si>
  <si>
    <t>theres weird deal in ncaa mens volleyball national titles where five teams have repeated as champs consecutively for the last opportunities soucla is gon na win again right byu was close to disrupting this graphic four times</t>
  </si>
  <si>
    <t>there's a weird deal in ncaa men's volleyball national titles where five teams have repeated as champs consecutively for the last 10 opportunities.   so...ucla is gonna win again, right?  byu was close to disrupting this graphic four times. https://t.co/3hpfxdaa4q</t>
  </si>
  <si>
    <t>theres  weird deal in ncaa mens volleyball national titles where five teams have repeated as champs consecutively for the last opportunities soucla is gonna win again right byu was close to disrupting this graphic four times</t>
  </si>
  <si>
    <t>['theres', 'weird', 'deal', 'in', 'ncaa', 'mens', 'volleyball', 'national', 'titles', 'where', 'five', 'teams', 'have', 'repeated', 'as', 'champs', 'consecutively', 'for', 'the', 'last', 'opportunities', 'soucla', 'is', 'gon', 'na', 'win', 'again', 'right', 'byu', 'was', 'close', 'to', 'disrupting', 'this', 'graphic', 'four', 'times']</t>
  </si>
  <si>
    <t>byu awaits with buka arms</t>
  </si>
  <si>
    <t>@urclassless byu awaits with open arms</t>
  </si>
  <si>
    <t>byu awaits with open arms</t>
  </si>
  <si>
    <t>['byu', 'awaits', 'with', 'open', 'arms']</t>
  </si>
  <si>
    <t>['byu', 'awaits', 'with', 'terbuka', 'arms']</t>
  </si>
  <si>
    <t>['byu', 'awaits', 'with', 'buka', 'arms']</t>
  </si>
  <si>
    <t>must be getting into the refs head too</t>
  </si>
  <si>
    <t>@marshall_n94386 heh. must be getting into the refs head too</t>
  </si>
  <si>
    <t xml:space="preserve"> heh must be getting into the refs head too</t>
  </si>
  <si>
    <t>['heh', 'must', 'be', 'getting', 'into', 'the', 'refs', 'head', 'too']</t>
  </si>
  <si>
    <t>['must', 'be', 'getting', 'into', 'the', 'refs', 'head', 'too']</t>
  </si>
  <si>
    <t>สงสารศลป มันจะรู้สึกยังไงกันว่ะ วันๆเจออะไรมไ่รู้</t>
  </si>
  <si>
    <t>perry popp</t>
  </si>
  <si>
    <t>@cooper_perry06 @fsitake @coach_popp @blairangulo @chadsimmons_ @adamgorney https://t.co/3tvhlvakql</t>
  </si>
  <si>
    <t>['perry', 'popp']</t>
  </si>
  <si>
    <t>love this piece from on richie saunders</t>
  </si>
  <si>
    <t>love this piece from @drewjay on richie saunders..  #byu #byubasketball #byuhoops #gocougs #espn960   https://t.co/dzkyx5hifg</t>
  </si>
  <si>
    <t>['love', 'this', 'piece', 'from', 'on', 'richie', 'saunders']</t>
  </si>
  <si>
    <t>lol its not or thing its saved by grace and works probably grace and works</t>
  </si>
  <si>
    <t>@derekporter_ lol, it’s not a “or” thing, it’s saved by grace and works (probably 99% grace and 1% works)</t>
  </si>
  <si>
    <t>lol its not  or thing its saved by grace and works probably grace and works</t>
  </si>
  <si>
    <t>['lol', 'its', 'not', 'or', 'thing', 'its', 'saved', 'by', 'grace', 'and', 'works', 'probably', 'grace', 'and', 'works']</t>
  </si>
  <si>
    <t>perry coachjustin popp lets gooooo the last wr to come out of byu is doing pretty well in the nfl just sayin</t>
  </si>
  <si>
    <t>@cooper_perry06 @byu_coachjustin @fsitake @coach_popp @blairangulo @chadsimmons_ @adamgorney let's gooooo!!! the last 4* wr to come out of byu is doing pretty well in the nfl, just sayin 🤙💙🤍 #gocougs https://t.co/jp5yp5krtp</t>
  </si>
  <si>
    <t>['perry', 'coachjustin', 'popp', 'lets', 'gooooo', 'the', 'last', 'wr', 'to', 'come', 'out', 'of', 'byu', 'is', 'doing', 'pretty', 'well', 'in', 'the', 'nfl', 'just', 'sayin']</t>
  </si>
  <si>
    <t>ginger beer is the only thing ill drink outside of water and milk only have them at restaurants or during games</t>
  </si>
  <si>
    <t>@criddlebenjamin ginger beer is the only thing i’ll drink outside of water and milk (i only have them at restaurants or during games).</t>
  </si>
  <si>
    <t>ginger beer is the only thing ill drink outside of water and milk  only have them at restaurants or during games</t>
  </si>
  <si>
    <t>['ginger', 'beer', 'is', 'the', 'only', 'thing', 'ill', 'drink', 'outside', 'of', 'water', 'and', 'milk', 'only', 'have', 'them', 'at', 'restaurants', 'or', 'during', 'games']</t>
  </si>
  <si>
    <t>oh boy theological treatise on the souls of animals probably</t>
  </si>
  <si>
    <t>oh boy, a theological treatise on the souls of animals! (probably)</t>
  </si>
  <si>
    <t>oh boy  theological treatise on the souls of animals probably</t>
  </si>
  <si>
    <t>['oh', 'boy', 'theological', 'treatise', 'on', 'the', 'souls', 'of', 'animals', 'probably']</t>
  </si>
  <si>
    <t>byu our environment is part of our learned alam think im just confused about you mentioned it</t>
  </si>
  <si>
    <t>@russpage @og_byu our environment is a part of our learned experience. i think i’m just confused about why you mentioned it?</t>
  </si>
  <si>
    <t>byu our environment is  part of our learned experience  think im just confused about why you mentioned it</t>
  </si>
  <si>
    <t>['byu', 'our', 'environment', 'is', 'part', 'of', 'our', 'learned', 'experience', 'think', 'im', 'just', 'confused', 'about', 'why', 'you', 'mentioned', 'it']</t>
  </si>
  <si>
    <t>['byu', 'our', 'environment', 'is', 'part', 'of', 'our', 'learned', 'pengalaman', 'think', 'im', 'just', 'confused', 'about', 'kenapa', 'you', 'mentioned', 'it']</t>
  </si>
  <si>
    <t>['byu', 'our', 'environment', 'is', 'part', 'of', 'our', 'learned', 'pengalaman', 'think', 'im', 'just', 'confused', 'about', 'you', 'mentioned', 'it']</t>
  </si>
  <si>
    <t>['byu', 'our', 'environment', 'is', 'part', 'of', 'our', 'learned', 'alam', 'think', 'im', 'just', 'confused', 'about', 'you', 'mentioned', 'it']</t>
  </si>
  <si>
    <t>wtf lmao</t>
  </si>
  <si>
    <t>@youngchove2015 @eliteclubs0b wtf lmao 😂😂</t>
  </si>
  <si>
    <t>['wtf', 'lmao']</t>
  </si>
  <si>
    <t>smithbyu ryan kalkbrenner is reigning dpoy and anybody ever calling him just tall never knew ball</t>
  </si>
  <si>
    <t>@dan_smith_byu_ ryan kalkbrenner is reigning 2x dpoy and anybody ever calling him 'just tall' never knew ball @bigeastbarroom</t>
  </si>
  <si>
    <t>smithbyu ryan kalkbrenner is reigning  dpoy and anybody ever calling him just tall never knew ball</t>
  </si>
  <si>
    <t>['smithbyu', 'ryan', 'kalkbrenner', 'is', 'reigning', 'dpoy', 'and', 'anybody', 'ever', 'calling', 'him', 'just', 'tall', 'never', 'knew', 'ball']</t>
  </si>
  <si>
    <t>kalkbrenner has he improved from just big to respected man in the conference</t>
  </si>
  <si>
    <t>@ryancassidycbb kalkbrenner has a case. he improved from “just big” to a respected 5 man in the conference</t>
  </si>
  <si>
    <t>kalkbrenner has  case he improved from just big to  respected man in the conference</t>
  </si>
  <si>
    <t>['kalkbrenner', 'has', 'case', 'he', 'improved', 'from', 'just', 'big', 'to', 'respected', 'man', 'in', 'the', 'conference']</t>
  </si>
  <si>
    <t>['kalkbrenner', 'has', 'kasus', 'he', 'improved', 'from', 'just', 'big', 'to', 'respected', 'man', 'in', 'the', 'conference']</t>
  </si>
  <si>
    <t>['kalkbrenner', 'has', 'he', 'improved', 'from', 'just', 'big', 'to', 'respected', 'man', 'in', 'the', 'conference']</t>
  </si>
  <si>
    <t>people who are fans due to convenience of location are new to me just sell more of your tickets problem solved the rest of us will gladly go to more sporting events with new team</t>
  </si>
  <si>
    <t>@jumbo_cam people who are fans due to convenience of location are new to me! just sell more of your tickets... problem solved! the rest of us will gladly go to more sporting events with a new team!</t>
  </si>
  <si>
    <t>cam people who are fans due to convenience of location are new to me just sell more of your tickets problem solved the rest of us will gladly go to more sporting events with  new team</t>
  </si>
  <si>
    <t>['cam', 'people', 'who', 'are', 'fans', 'due', 'to', 'convenience', 'of', 'location', 'are', 'new', 'to', 'me', 'just', 'sell', 'more', 'of', 'your', 'tickets', 'problem', 'solved', 'the', 'rest', 'of', 'us', 'will', 'gladly', 'go', 'to', 'more', 'sporting', 'events', 'with', 'new', 'team']</t>
  </si>
  <si>
    <t>['people', 'who', 'are', 'fans', 'due', 'to', 'convenience', 'of', 'location', 'are', 'new', 'to', 'me', 'just', 'sell', 'more', 'of', 'your', 'tickets', 'problem', 'solved', 'the', 'rest', 'of', 'us', 'will', 'gladly', 'go', 'to', 'more', 'sporting', 'events', 'with', 'new', 'team']</t>
  </si>
  <si>
    <t>@manyuinreak 와 언데드였다면 그거대로 전개법 다 생각이 나네요 ㅋㅋㅋㅋㅋㅋㅋㅋ 웨언데드아님</t>
  </si>
  <si>
    <t>pretty good food more like bar food they have the spiciest ginger beer ive ever had keren cars inside the restaurant</t>
  </si>
  <si>
    <t>@gobberslob pretty good food, more like bar food.  they have the spiciest ginger beer i’ve ever had.  cool cars inside the restaurant</t>
  </si>
  <si>
    <t>pretty good food more like bar food they have the spiciest ginger beer ive ever had cool cars inside the restaurant</t>
  </si>
  <si>
    <t>['pretty', 'good', 'food', 'more', 'like', 'bar', 'food', 'they', 'have', 'the', 'spiciest', 'ginger', 'beer', 'ive', 'ever', 'had', 'cool', 'cars', 'inside', 'the', 'restaurant']</t>
  </si>
  <si>
    <t>['pretty', 'good', 'food', 'more', 'like', 'bar', 'food', 'they', 'have', 'the', 'spiciest', 'ginger', 'beer', 'ive', 'ever', 'had', 'keren', 'cars', 'inside', 'the', 'restaurant']</t>
  </si>
  <si>
    <t>not sure about soft but the incessant whining about refs has become an art form for sure mean every fan base gripes about refs but seems like our fans get especially into it at times</t>
  </si>
  <si>
    <t>@criddlebenjamin @txcolonel not sure about soft". but the incessant whining about refs has become an art form for sure. 😄  i mean, every fan base gripes about refs. but seems like our fans get especially into it at times."</t>
  </si>
  <si>
    <t>not sure about soft but the incessant whining about refs has become an art form for sure  mean every fan base gripes about refs but seems like our fans get especially into it at times</t>
  </si>
  <si>
    <t>['not', 'sure', 'about', 'soft', 'but', 'the', 'incessant', 'whining', 'about', 'refs', 'has', 'become', 'an', 'art', 'form', 'for', 'sure', 'mean', 'every', 'fan', 'base', 'gripes', 'about', 'refs', 'but', 'seems', 'like', 'our', 'fans', 'get', 'especially', 'into', 'it', 'at', 'times']</t>
  </si>
  <si>
    <t>smithbyu you shut him down from not getting the ball he still went and on shooting the starters also didnt need to play the last minutes that defensive gameplan fred employed was broken</t>
  </si>
  <si>
    <t>@camchilds2 @dan_smith_byu_ you shut him down from not getting the ball he still went 13 and 12 on 4-5 shooting. the starters also didn't need to play the last 10 minutes. that defensive gameplan fred employed was broken</t>
  </si>
  <si>
    <t>['smithbyu', 'you', 'shut', 'him', 'down', 'from', 'not', 'getting', 'the', 'ball', 'he', 'still', 'went', 'and', 'on', 'shooting', 'the', 'starters', 'also', 'didnt', 'need', 'to', 'play', 'the', 'last', 'minutes', 'that', 'defensive', 'gameplan', 'fred', 'employed', 'was', 'broken']</t>
  </si>
  <si>
    <t>@byu_222 얘 언데드로 치환하면 패에 얘랑 마두귀 있어도 2핸드전개 가능한 녀석입니다... https://t.co/wyghscomsu</t>
  </si>
  <si>
    <t>cotton</t>
  </si>
  <si>
    <t>@coto_cotton_100 偉すぎる！！</t>
  </si>
  <si>
    <t>['cotton']</t>
  </si>
  <si>
    <t>are you going to be oke cheeseboy</t>
  </si>
  <si>
    <t>@cheesefries73 @txcolonel are you going to be ok, cheeseboy?! 🤣</t>
  </si>
  <si>
    <t>are you going to be ok cheeseboy</t>
  </si>
  <si>
    <t>['are', 'you', 'going', 'to', 'be', 'ok', 'cheeseboy']</t>
  </si>
  <si>
    <t>['are', 'you', 'going', 'to', 'be', 'oke', 'cheeseboy']</t>
  </si>
  <si>
    <t>@manyuinreak 어떤효과길래요??</t>
  </si>
  <si>
    <t>key edge rusher and force for state champion earns byu offer</t>
  </si>
  <si>
    <t>key edge rusher and force for state champion @folsombulldogfb earns a byu offer</t>
  </si>
  <si>
    <t>key edge rusher and force for state champion earns  byu offer</t>
  </si>
  <si>
    <t>['key', 'edge', 'rusher', 'and', 'force', 'for', 'state', 'champion', 'earns', 'byu', 'offer']</t>
  </si>
  <si>
    <t>byu its about your last statement</t>
  </si>
  <si>
    <t>@angelicscreech @og_byu it's 1000% about your last statement.</t>
  </si>
  <si>
    <t>['byu', 'its', 'about', 'your', 'last', 'statement']</t>
  </si>
  <si>
    <t>the sequel to impulse buying digital piano impulse buying an electric guitar</t>
  </si>
  <si>
    <t>the sequel to impulse buying a digital piano: impulse buying an electric guitar https://t.co/dsayg5rqqs</t>
  </si>
  <si>
    <t>the sequel to impulse buying  digital piano impulse buying an electric guitar</t>
  </si>
  <si>
    <t>['the', 'sequel', 'to', 'impulse', 'buying', 'digital', 'piano', 'impulse', 'buying', 'an', 'electric', 'guitar']</t>
  </si>
  <si>
    <t>mountain dew but byu is in bed with coke and coke products it doesnt matter</t>
  </si>
  <si>
    <t>@criddlebenjamin mountain dew. but byu is in bed with coke and coke products. so it doesn’t matter</t>
  </si>
  <si>
    <t>mountain dew but byu is in bed with coke and coke products so it doesnt matter</t>
  </si>
  <si>
    <t>['mountain', 'dew', 'but', 'byu', 'is', 'in', 'bed', 'with', 'coke', 'and', 'coke', 'products', 'so', 'it', 'doesnt', 'matter']</t>
  </si>
  <si>
    <t>['mountain', 'dew', 'but', 'byu', 'is', 'in', 'bed', 'with', 'coke', 'and', 'coke', 'products', 'jadi', 'it', 'doesnt', 'matter']</t>
  </si>
  <si>
    <t>['mountain', 'dew', 'but', 'byu', 'is', 'in', 'bed', 'with', 'coke', 'and', 'coke', 'products', 'it', 'doesnt', 'matter']</t>
  </si>
  <si>
    <t>gabung in studio tomorrow to see spencer johnson on byu basketball with mark pope tickets here</t>
  </si>
  <si>
    <t>join in studio tomorrow to see spencer johnson on byu basketball with mark pope! tickets here 👇  https://t.co/t0lb3x9tdn https://t.co/qucgqis9gj</t>
  </si>
  <si>
    <t>join in studio tomorrow to see spencer johnson on byu basketball with mark pope tickets here</t>
  </si>
  <si>
    <t>['join', 'in', 'studio', 'tomorrow', 'to', 'see', 'spencer', 'johnson', 'on', 'byu', 'basketball', 'with', 'mark', 'pope', 'tickets', 'here']</t>
  </si>
  <si>
    <t>['gabung', 'in', 'studio', 'tomorrow', 'to', 'see', 'spencer', 'johnson', 'on', 'byu', 'basketball', 'with', 'mark', 'pope', 'tickets', 'here']</t>
  </si>
  <si>
    <t>byu is predicted higher seed champ rankings matter come tourney time bosschiefbudaggie</t>
  </si>
  <si>
    <t>@aggielad byu is predicted a higher seed, champ. rankings don't matter come tourney time, boss/chief/bud/aggie</t>
  </si>
  <si>
    <t>byu is predicted  higher seed champ rankings dont matter come tourney time bosschiefbudaggie</t>
  </si>
  <si>
    <t>['byu', 'is', 'predicted', 'higher', 'seed', 'champ', 'rankings', 'dont', 'matter', 'come', 'tourney', 'time', 'bosschiefbudaggie']</t>
  </si>
  <si>
    <t>['byu', 'is', 'predicted', 'higher', 'seed', 'champ', 'rankings', 'jangan', 'matter', 'come', 'tourney', 'time', 'bosschiefbudaggie']</t>
  </si>
  <si>
    <t>['byu', 'is', 'predicted', 'higher', 'seed', 'champ', 'rankings', 'matter', 'come', 'tourney', 'time', 'bosschiefbudaggie']</t>
  </si>
  <si>
    <t>yeah get moving it miles down the road would cause it to be the most inconvenient thing ever tons of pro arenas arent in downtown of the city they are affiliated with and its not big deal for them feels like loud minority complaining jujur</t>
  </si>
  <si>
    <t>@jumbo_cam yeah. i don't get why moving it 15 miles down the road would cause it to be the most inconvenient thing ever... tons of pro arenas aren't in downtown of the city they are affiliated with and it's not a big deal for them. feels like a loud minority complaining tbh...</t>
  </si>
  <si>
    <t>cam yeah  dont get why moving it miles down the road would cause it to be the most inconvenient thing ever tons of pro arenas arent in downtown of the city they are affiliated with and its not  big deal for them feels like  loud minority complaining tbh</t>
  </si>
  <si>
    <t>['cam', 'yeah', 'dont', 'get', 'why', 'moving', 'it', 'miles', 'down', 'the', 'road', 'would', 'cause', 'it', 'to', 'be', 'the', 'most', 'inconvenient', 'thing', 'ever', 'tons', 'of', 'pro', 'arenas', 'arent', 'in', 'downtown', 'of', 'the', 'city', 'they', 'are', 'affiliated', 'with', 'and', 'its', 'not', 'big', 'deal', 'for', 'them', 'feels', 'like', 'loud', 'minority', 'complaining', 'tbh']</t>
  </si>
  <si>
    <t>['cam', 'yeah', 'jangan', 'get', 'kenapa', 'moving', 'it', 'miles', 'down', 'the', 'road', 'would', 'cause', 'it', 'to', 'be', 'the', 'most', 'inconvenient', 'thing', 'ever', 'tons', 'of', 'pro', 'arenas', 'arent', 'in', 'downtown', 'of', 'the', 'city', 'they', 'are', 'affiliated', 'with', 'and', 'its', 'not', 'big', 'deal', 'for', 'them', 'feels', 'like', 'loud', 'minority', 'complaining', 'sejujurnya']</t>
  </si>
  <si>
    <t>['yeah', 'get', 'moving', 'it', 'miles', 'down', 'the', 'road', 'would', 'cause', 'it', 'to', 'be', 'the', 'most', 'inconvenient', 'thing', 'ever', 'tons', 'of', 'pro', 'arenas', 'arent', 'in', 'downtown', 'of', 'the', 'city', 'they', 'are', 'affiliated', 'with', 'and', 'its', 'not', 'big', 'deal', 'for', 'them', 'feels', 'like', 'loud', 'minority', 'complaining', 'sejujurnya']</t>
  </si>
  <si>
    <t>['yeah', 'get', 'moving', 'it', 'miles', 'down', 'the', 'road', 'would', 'cause', 'it', 'to', 'be', 'the', 'most', 'inconvenient', 'thing', 'ever', 'tons', 'of', 'pro', 'arenas', 'arent', 'in', 'downtown', 'of', 'the', 'city', 'they', 'are', 'affiliated', 'with', 'and', 'its', 'not', 'big', 'deal', 'for', 'them', 'feels', 'like', 'loud', 'minority', 'complaining', 'jujur']</t>
  </si>
  <si>
    <t>https://t.co/xjyby3mxpv</t>
  </si>
  <si>
    <t>hour what is byu basketballs record in the next six game against texas west virginia oklahoma ks</t>
  </si>
  <si>
    <t>1-24-24 - hour 1 - what is byu basketball's record in the next six game against texas, west virginia, oklahoma, k-s https://t.co/pftb4mxu3d</t>
  </si>
  <si>
    <t>['hour', 'what', 'is', 'byu', 'basketballs', 'record', 'in', 'the', 'next', 'six', 'game', 'against', 'texas', 'west', 'virginia', 'oklahoma', 'ks']</t>
  </si>
  <si>
    <t>is byu soft fanbase</t>
  </si>
  <si>
    <t>is byu a soft fanbase?</t>
  </si>
  <si>
    <t>is byu  soft fanbase</t>
  </si>
  <si>
    <t>['is', 'byu', 'soft', 'fanbase']</t>
  </si>
  <si>
    <t>hot take from is byus fanbase soft or not poll below</t>
  </si>
  <si>
    <t>hot take from @txcolonel   is byu's fanbase soft? why or why not?   poll below.</t>
  </si>
  <si>
    <t>hot take from is byus fanbase soft why or why not poll below</t>
  </si>
  <si>
    <t>['hot', 'take', 'from', 'is', 'byus', 'fanbase', 'soft', 'why', 'or', 'why', 'not', 'poll', 'below']</t>
  </si>
  <si>
    <t>['hot', 'take', 'from', 'is', 'byus', 'fanbase', 'soft', 'kenapa', 'or', 'kenapa', 'not', 'poll', 'below']</t>
  </si>
  <si>
    <t>['hot', 'take', 'from', 'is', 'byus', 'fanbase', 'soft', 'or', 'not', 'poll', 'below']</t>
  </si>
  <si>
    <t>random qotd what is the beverage of choice for byu fans latter day saints these days coke diet coke coke zero mountain dew pepper diet pepper root beer chocolate milk bottled water swigfizzsodalicious custom concoctions herbal tea other</t>
  </si>
  <si>
    <t>random qotd: what is the beverage of choice for byu fans / latter day saints these days?  coke diet coke coke zero mountain dew dr. pepper diet dr. pepper root beer chocolate milk bottled water swig/fizz/sodalicious custom concoctions  herbal tea? other?  #byu #byufans #byudrinks https://t.co/fbilyrurv3</t>
  </si>
  <si>
    <t>random qotd what is the beverage of choice for byu fans latter day saints these days coke diet coke coke zero mountain dew dr pepper diet dr pepper root beer chocolate milk bottled water swigfizzsodalicious custom concoctions herbal tea other</t>
  </si>
  <si>
    <t>['random', 'qotd', 'what', 'is', 'the', 'beverage', 'of', 'choice', 'for', 'byu', 'fans', 'latter', 'day', 'saints', 'these', 'days', 'coke', 'diet', 'coke', 'coke', 'zero', 'mountain', 'dew', 'dr', 'pepper', 'diet', 'dr', 'pepper', 'root', 'beer', 'chocolate', 'milk', 'bottled', 'water', 'swigfizzsodalicious', 'custom', 'concoctions', 'herbal', 'tea', 'other']</t>
  </si>
  <si>
    <t>['random', 'qotd', 'what', 'is', 'the', 'beverage', 'of', 'choice', 'for', 'byu', 'fans', 'latter', 'day', 'saints', 'these', 'days', 'coke', 'diet', 'coke', 'coke', 'zero', 'mountain', 'dew', 'dari', 'pepper', 'diet', 'dari', 'pepper', 'root', 'beer', 'chocolate', 'milk', 'bottled', 'water', 'swigfizzsodalicious', 'custom', 'concoctions', 'herbal', 'tea', 'other']</t>
  </si>
  <si>
    <t>['random', 'qotd', 'what', 'is', 'the', 'beverage', 'of', 'choice', 'for', 'byu', 'fans', 'latter', 'day', 'saints', 'these', 'days', 'coke', 'diet', 'coke', 'coke', 'zero', 'mountain', 'dew', 'pepper', 'diet', 'pepper', 'root', 'beer', 'chocolate', 'milk', 'bottled', 'water', 'swigfizzsodalicious', 'custom', 'concoctions', 'herbal', 'tea', 'other']</t>
  </si>
  <si>
    <t>grew up in pullman when was priest wsu amp byu played against each other in football years in row great games last team to score wins watching the games were priest quorum activities both years fun stuff go cougs wazzu not byu</t>
  </si>
  <si>
    <t>@melissa51832773 i grew up in pullman. when i was a priest, wsu &amp;amp  byu played against each other in football 2 years in a row. great games, last team to score wins. watching the games were priest quorum activities both years. fun stuff.  go cougs! (wazzu, not byu)</t>
  </si>
  <si>
    <t xml:space="preserve"> grew up in pullman when  was  priest wsu amp byu played against each other in football years in  row great games last team to score wins watching the games were priest quorum activities both years fun stuff go cougs wazzu not byu</t>
  </si>
  <si>
    <t>['grew', 'up', 'in', 'pullman', 'when', 'was', 'priest', 'wsu', 'amp', 'byu', 'played', 'against', 'each', 'other', 'in', 'football', 'years', 'in', 'row', 'great', 'games', 'last', 'team', 'to', 'score', 'wins', 'watching', 'the', 'games', 'were', 'priest', 'quorum', 'activities', 'both', 'years', 'fun', 'stuff', 'go', 'cougs', 'wazzu', 'not', 'byu']</t>
  </si>
  <si>
    <t>few photos from meet the firms last week terimakasih to everyone who participated our students are lucky to have many recruiting opportunities</t>
  </si>
  <si>
    <t>a few photos from meet the firms last week! thanks to everyone who participated! our students are lucky to have so many recruiting opportunities.   #byuaccouting https://t.co/co90jbilfs</t>
  </si>
  <si>
    <t xml:space="preserve"> few photos from meet the firms last week thanks to everyone who participated our students are lucky to have so many recruiting opportunities</t>
  </si>
  <si>
    <t>['few', 'photos', 'from', 'meet', 'the', 'firms', 'last', 'week', 'thanks', 'to', 'everyone', 'who', 'participated', 'our', 'students', 'are', 'lucky', 'to', 'have', 'so', 'many', 'recruiting', 'opportunities']</t>
  </si>
  <si>
    <t>['few', 'photos', 'from', 'meet', 'the', 'firms', 'last', 'week', 'terimakasih', 'to', 'everyone', 'who', 'participated', 'our', 'students', 'are', 'lucky', 'to', 'have', 'jadi', 'many', 'recruiting', 'opportunities']</t>
  </si>
  <si>
    <t>['few', 'photos', 'from', 'meet', 'the', 'firms', 'last', 'week', 'terimakasih', 'to', 'everyone', 'who', 'participated', 'our', 'students', 'are', 'lucky', 'to', 'have', 'many', 'recruiting', 'opportunities']</t>
  </si>
  <si>
    <t>based on the first soda to run out of the selfrefill stations at allegiant stadium every time byu plays cokezero</t>
  </si>
  <si>
    <t>@criddlebenjamin based on the first soda to run out of the self-refill stations at allegiant stadium every time byu plays there: cokezero</t>
  </si>
  <si>
    <t>based on the first soda to run out of the selfrefill stations at allegiant stadium every time byu plays there cokezero</t>
  </si>
  <si>
    <t>['based', 'on', 'the', 'first', 'soda', 'to', 'run', 'out', 'of', 'the', 'selfrefill', 'stations', 'at', 'allegiant', 'stadium', 'every', 'time', 'byu', 'plays', 'there', 'cokezero']</t>
  </si>
  <si>
    <t>['based', 'on', 'the', 'first', 'soda', 'to', 'run', 'out', 'of', 'the', 'selfrefill', 'stations', 'at', 'allegiant', 'stadium', 'every', 'time', 'byu', 'plays', 'sana', 'cokezero']</t>
  </si>
  <si>
    <t>['based', 'on', 'the', 'first', 'soda', 'to', 'run', 'out', 'of', 'the', 'selfrefill', 'stations', 'at', 'allegiant', 'stadium', 'every', 'time', 'byu', 'plays', 'cokezero']</t>
  </si>
  <si>
    <t>or all of us byu fans</t>
  </si>
  <si>
    <t>@jakeleei or all of us byu fans.</t>
  </si>
  <si>
    <t>['or', 'all', 'of', 'us', 'byu', 'fans']</t>
  </si>
  <si>
    <t>iya sinyal tolonggg lahhh</t>
  </si>
  <si>
    <t>masa iya sinyal lg padahal ga kenapa2. @telkomsel tolonggg lahhh</t>
  </si>
  <si>
    <t>masa iya sinyal lg padahal ga kenapa tolonggg lahhh</t>
  </si>
  <si>
    <t>['masa', 'iya', 'sinyal', 'lg', 'padahal', 'ga', 'kenapa', 'tolonggg', 'lahhh']</t>
  </si>
  <si>
    <t>['masa', 'iya', 'sinyal', 'lagi', 'padahal', 'tidak', 'kenapa', 'tolonggg', 'lahhh']</t>
  </si>
  <si>
    <t>['iya', 'sinyal', 'tolonggg', 'lahhh']</t>
  </si>
  <si>
    <t>transfer pulsa tri telkomsel ya</t>
  </si>
  <si>
    <t>cara transfer pulsa tri ke telkomsel gimana ya? #zonaba #zonauang</t>
  </si>
  <si>
    <t>cara transfer pulsa tri ke telkomsel gimana ya</t>
  </si>
  <si>
    <t>['cara', 'transfer', 'pulsa', 'tri', 'ke', 'telkomsel', 'gimana', 'ya']</t>
  </si>
  <si>
    <t>['cara', 'transfer', 'pulsa', 'tri', 'ke', 'telkomsel', 'bagaimana', 'ya']</t>
  </si>
  <si>
    <t>['transfer', 'pulsa', 'tri', 'telkomsel', 'ya']</t>
  </si>
  <si>
    <t>ya minnn</t>
  </si>
  <si>
    <t>@cheonsaal @discountfess @telkomsel  kenapaa ya minnn</t>
  </si>
  <si>
    <t>kenapaa ya minnn</t>
  </si>
  <si>
    <t>['kenapaa', 'ya', 'minnn']</t>
  </si>
  <si>
    <t>['kenapa', 'ya', 'minnn']</t>
  </si>
  <si>
    <t>['ya', 'minnn']</t>
  </si>
  <si>
    <t>mjb kakak telkomselemtek cnn email proses</t>
  </si>
  <si>
    <t>@shqiiera mjb kak, aku telkomsel,emtek sama cnn jg belom dapet email, baru diproses :(</t>
  </si>
  <si>
    <t>mjb kak aku telkomselemtek sama cnn jg belom dapet email baru diproses</t>
  </si>
  <si>
    <t>['mjb', 'kak', 'aku', 'telkomselemtek', 'sama', 'cnn', 'jg', 'belom', 'dapet', 'email', 'baru', 'diproses']</t>
  </si>
  <si>
    <t>['mjb', 'kakak', 'aku', 'telkomselemtek', 'sama', 'cnn', 'juga', 'belum', 'dapat', 'email', 'baru', 'diproses']</t>
  </si>
  <si>
    <t>['mjb', 'kakak', 'telkomselemtek', 'cnn', 'email', 'diproses']</t>
  </si>
  <si>
    <t>['mjb', 'kakak', 'telkomselemtek', 'cnn', 'email', 'proses']</t>
  </si>
  <si>
    <t>telkomsel baru tawar paket waktuwaktu dasar profil kakak pio sila kakak cek kala kakak infoin nomor telepon via pesan biar bantu cek tawar tarik aja nomor kakak tks sakia</t>
  </si>
  <si>
    <t>@scorpiostra @scorpiostra telkomsel melakukan pembaruan penawaran paket pada waktu-waktu tertentu berdasarkan profil kak pio. silakan kakak cek secara berkala. kakak bisa infoin nomor hpnya via dm biar dibantu cek penawaran menarik apa aja yang ada dinomor kakak. tks :) -sakia</t>
  </si>
  <si>
    <t>telkomsel melakukan pembaruan penawaran paket pada waktuwaktu tertentu berdasarkan profil kak pio silakan kakak cek secara berkala kakak bisa infoin nomor hpnya via dm biar dibantu cek penawaran menarik apa aja yang ada dinomor kakak tks sakia</t>
  </si>
  <si>
    <t>['telkomsel', 'melakukan', 'pembaruan', 'penawaran', 'paket', 'pada', 'waktuwaktu', 'tertentu', 'berdasarkan', 'profil', 'kak', 'pio', 'silakan', 'kakak', 'cek', 'secara', 'berkala', 'kakak', 'bisa', 'infoin', 'nomor', 'hpnya', 'via', 'dm', 'biar', 'dibantu', 'cek', 'penawaran', 'menarik', 'apa', 'aja', 'yang', 'ada', 'dinomor', 'kakak', 'tks', 'sakia']</t>
  </si>
  <si>
    <t>['telkomsel', 'melakukan', 'pembaruan', 'penawaran', 'paket', 'pada', 'waktuwaktu', 'tertentu', 'berdasarkan', 'profil', 'kakak', 'pio', 'silakan', 'kakak', 'cek', 'secara', 'berkala', 'kakak', 'bisa', 'infoin', 'nomor', 'teleponnya', 'via', 'pesan', 'biar', 'dibantu', 'cek', 'penawaran', 'menarik', 'apa', 'aja', 'yang', 'ada', 'dinomor', 'kakak', 'tks', 'sakia']</t>
  </si>
  <si>
    <t>['telkomsel', 'pembaruan', 'penawaran', 'paket', 'waktuwaktu', 'berdasarkan', 'profil', 'kakak', 'pio', 'silakan', 'kakak', 'cek', 'berkala', 'kakak', 'infoin', 'nomor', 'teleponnya', 'via', 'pesan', 'biar', 'dibantu', 'cek', 'penawaran', 'menarik', 'aja', 'dinomor', 'kakak', 'tks', 'sakia']</t>
  </si>
  <si>
    <t>['telkomsel', 'baru', 'tawar', 'paket', 'waktuwaktu', 'dasar', 'profil', 'kakak', 'pio', 'sila', 'kakak', 'cek', 'kala', 'kakak', 'infoin', 'nomor', 'telepon', 'via', 'pesan', 'biar', 'bantu', 'cek', 'tawar', 'tarik', 'aja', 'nomor', 'kakak', 'tks', 'sakia']</t>
  </si>
  <si>
    <t>paket gb</t>
  </si>
  <si>
    <t>@telkomsel mau dong paketan 70gb 50k</t>
  </si>
  <si>
    <t xml:space="preserve">mau dong paketan gb </t>
  </si>
  <si>
    <t>['mau', 'dong', 'paketan', 'gb']</t>
  </si>
  <si>
    <t>['paketan', 'gb']</t>
  </si>
  <si>
    <t>['paket', 'gb']</t>
  </si>
  <si>
    <t>mboh seh nder kerja xl telkomsel</t>
  </si>
  <si>
    <t>@sbyfess mboh seh nder aku gawe xl sama telkomsel</t>
  </si>
  <si>
    <t>mboh seh nder aku gawe xl sama telkomsel</t>
  </si>
  <si>
    <t>['mboh', 'seh', 'nder', 'aku', 'gawe', 'xl', 'sama', 'telkomsel']</t>
  </si>
  <si>
    <t>['mboh', 'seh', 'nder', 'aku', 'pekerjaan', 'xl', 'sama', 'telkomsel']</t>
  </si>
  <si>
    <t>['mboh', 'seh', 'nder', 'pekerjaan', 'xl', 'telkomsel']</t>
  </si>
  <si>
    <t>['mboh', 'seh', 'nder', 'kerja', 'xl', 'telkomsel']</t>
  </si>
  <si>
    <t>huhu kakak pio cek kuota menu hot offer nih kakak infoin nomor telepon via pesan biar bantu cek tawar tarik aja nomor kakak tks sakia</t>
  </si>
  <si>
    <t>@scorpiostra @scorpiostra huhu kak pio udah cek kuota  pada menu hot offer" belum nih? kakak juga bisa infoin nomor hpnya via dm biar dibantu cek penawaran menarik apa aja yang ada dinomor kakak. tks :) -sakia"</t>
  </si>
  <si>
    <t>huhu kak pio udah cek kuota pada menu hot offer belum nih kakak juga bisa infoin nomor hpnya via dm biar dibantu cek penawaran menarik apa aja yang ada dinomor kakak tks sakia</t>
  </si>
  <si>
    <t>['huhu', 'kak', 'pio', 'udah', 'cek', 'kuota', 'pada', 'menu', 'hot', 'offer', 'belum', 'nih', 'kakak', 'juga', 'bisa', 'infoin', 'nomor', 'hpnya', 'via', 'dm', 'biar', 'dibantu', 'cek', 'penawaran', 'menarik', 'apa', 'aja', 'yang', 'ada', 'dinomor', 'kakak', 'tks', 'sakia']</t>
  </si>
  <si>
    <t>['huhu', 'kakak', 'pio', 'sudah', 'cek', 'kuota', 'pada', 'menu', 'hot', 'offer', 'belum', 'nih', 'kakak', 'juga', 'bisa', 'infoin', 'nomor', 'teleponnya', 'via', 'pesan', 'biar', 'dibantu', 'cek', 'penawaran', 'menarik', 'apa', 'aja', 'yang', 'ada', 'dinomor', 'kakak', 'tks', 'sakia']</t>
  </si>
  <si>
    <t>['huhu', 'kakak', 'pio', 'cek', 'kuota', 'menu', 'hot', 'offer', 'nih', 'kakak', 'infoin', 'nomor', 'teleponnya', 'via', 'pesan', 'biar', 'dibantu', 'cek', 'penawaran', 'menarik', 'aja', 'dinomor', 'kakak', 'tks', 'sakia']</t>
  </si>
  <si>
    <t>['huhu', 'kakak', 'pio', 'cek', 'kuota', 'menu', 'hot', 'offer', 'nih', 'kakak', 'infoin', 'nomor', 'telepon', 'via', 'pesan', 'biar', 'bantu', 'cek', 'tawar', 'tarik', 'aja', 'nomor', 'kakak', 'tks', 'sakia']</t>
  </si>
  <si>
    <t>bjirrr diemmmmalu banget</t>
  </si>
  <si>
    <t>@autumnca_ @telkomsel bjirrr kata gw lo diemmm👊malu bgttt gw 😭👊</t>
  </si>
  <si>
    <t>bjirrr kata gw lo diemmmmalu bgttt gw</t>
  </si>
  <si>
    <t>['bjirrr', 'kata', 'gw', 'lo', 'diemmmmalu', 'bgttt', 'gw']</t>
  </si>
  <si>
    <t>['bjirrr', 'kata', 'aku', 'kamu', 'diemmmmalu', 'banget', 'aku']</t>
  </si>
  <si>
    <t>['bjirrr', 'diemmmmalu', 'banget']</t>
  </si>
  <si>
    <t>mahal kakak hffft</t>
  </si>
  <si>
    <t>@telkomsel mahal kak di aku hffft</t>
  </si>
  <si>
    <t>mahal kak di aku hffft</t>
  </si>
  <si>
    <t>['mahal', 'kak', 'di', 'aku', 'hffft']</t>
  </si>
  <si>
    <t>['mahal', 'kakak', 'di', 'aku', 'hffft']</t>
  </si>
  <si>
    <t>['mahal', 'kakak', 'hffft']</t>
  </si>
  <si>
    <t>oke kakak han mohon tunggu interaksi ya senang hati merespon pesan nya sehat kakak sakia</t>
  </si>
  <si>
    <t>@thehanstwelve @thehanstwelve oke, kak han. mohon untuk menunggu interaksi berikutnya ya. dengan senang hati kami akan merespon dm nya. sehat terus kak :) -sakia</t>
  </si>
  <si>
    <t>oke kak han mohon untuk menunggu interaksi berikutnya ya dengan senang hati kami akan merespon dm nya sehat terus kak sakia</t>
  </si>
  <si>
    <t>['oke', 'kak', 'han', 'mohon', 'untuk', 'menunggu', 'interaksi', 'berikutnya', 'ya', 'dengan', 'senang', 'hati', 'kami', 'akan', 'merespon', 'dm', 'nya', 'sehat', 'terus', 'kak', 'sakia']</t>
  </si>
  <si>
    <t>['oke', 'kakak', 'han', 'mohon', 'untuk', 'menunggu', 'interaksi', 'berikutnya', 'ya', 'dengan', 'senang', 'hati', 'kami', 'akan', 'merespon', 'pesan', 'nya', 'sehat', 'terus', 'kakak', 'sakia']</t>
  </si>
  <si>
    <t>['oke', 'kakak', 'han', 'mohon', 'menunggu', 'interaksi', 'ya', 'senang', 'hati', 'merespon', 'pesan', 'nya', 'sehat', 'kakak', 'sakia']</t>
  </si>
  <si>
    <t>['oke', 'kakak', 'han', 'mohon', 'tunggu', 'interaksi', 'ya', 'senang', 'hati', 'merespon', 'pesan', 'nya', 'sehat', 'kakak', 'sakia']</t>
  </si>
  <si>
    <t>kakak garret tungguin balesan rekan pesan ya terimakasih sakia</t>
  </si>
  <si>
    <t>@kadea94g @kadea94g siapp, kak garret. tungguin balesan dari rekan di dm ya. makasih :) -sakia</t>
  </si>
  <si>
    <t>siapp kak garret tungguin balesan dari rekan di dm ya makasih sakia</t>
  </si>
  <si>
    <t>['siapp', 'kak', 'garret', 'tungguin', 'balesan', 'dari', 'rekan', 'di', 'dm', 'ya', 'makasih', 'sakia']</t>
  </si>
  <si>
    <t>['siap', 'kakak', 'garret', 'tungguin', 'balesan', 'dari', 'rekan', 'di', 'pesan', 'ya', 'terimakasih', 'sakia']</t>
  </si>
  <si>
    <t>['kakak', 'garret', 'tungguin', 'balesan', 'rekan', 'pesan', 'ya', 'terimakasih', 'sakia']</t>
  </si>
  <si>
    <t>kakak nu tungguin balesan rekan pesan ya terimakasih sakia</t>
  </si>
  <si>
    <t>@kyutiezzzz @kyutiezzzz siapp, kak nu. tungguin balesan dari rekan di dm ya. makasih :) -sakia</t>
  </si>
  <si>
    <t>siapp kak nu tungguin balesan dari rekan di dm ya makasih sakia</t>
  </si>
  <si>
    <t>['siapp', 'kak', 'nu', 'tungguin', 'balesan', 'dari', 'rekan', 'di', 'dm', 'ya', 'makasih', 'sakia']</t>
  </si>
  <si>
    <t>['siap', 'kakak', 'nu', 'tungguin', 'balesan', 'dari', 'rekan', 'di', 'pesan', 'ya', 'terimakasih', 'sakia']</t>
  </si>
  <si>
    <t>['kakak', 'nu', 'tungguin', 'balesan', 'rekan', 'pesan', 'ya', 'terimakasih', 'sakia']</t>
  </si>
  <si>
    <t>oke kakak nu sakia cek kakak interaksi via pesan mohon tunggu interaksi sehat kakak sakia</t>
  </si>
  <si>
    <t>@kyutiezzzz @kyutiezzzz oke, kak nu. sakia cek kakak sudah melakukan interaksi via dm. mohon untuk menunggu interaksi berikutnya. sehat terus kak :) -sakia</t>
  </si>
  <si>
    <t>oke kak nu sakia cek kakak sudah melakukan interaksi via dm mohon untuk menunggu interaksi berikutnya sehat terus kak sakia</t>
  </si>
  <si>
    <t>['oke', 'kak', 'nu', 'sakia', 'cek', 'kakak', 'sudah', 'melakukan', 'interaksi', 'via', 'dm', 'mohon', 'untuk', 'menunggu', 'interaksi', 'berikutnya', 'sehat', 'terus', 'kak', 'sakia']</t>
  </si>
  <si>
    <t>['oke', 'kakak', 'nu', 'sakia', 'cek', 'kakak', 'sudah', 'melakukan', 'interaksi', 'via', 'pesan', 'mohon', 'untuk', 'menunggu', 'interaksi', 'berikutnya', 'sehat', 'terus', 'kakak', 'sakia']</t>
  </si>
  <si>
    <t>['oke', 'kakak', 'nu', 'sakia', 'cek', 'kakak', 'interaksi', 'via', 'pesan', 'mohon', 'menunggu', 'interaksi', 'sehat', 'kakak', 'sakia']</t>
  </si>
  <si>
    <t>['oke', 'kakak', 'nu', 'sakia', 'cek', 'kakak', 'interaksi', 'via', 'pesan', 'mohon', 'tunggu', 'interaksi', 'sehat', 'kakak', 'sakia']</t>
  </si>
  <si>
    <t>terimakasih ya kakak percaya produk telkomsel moga setia ya kakak kiano</t>
  </si>
  <si>
    <t>@tokkisekai makasih ya kak sudah percaya dan menggunakan produk dari telkomsel, semoga tetap setia bersama kami ya kak 😊 -kiano</t>
  </si>
  <si>
    <t>makasih ya kak sudah percaya dan menggunakan produk dari telkomsel semoga tetap setia bersama kami ya kak kiano</t>
  </si>
  <si>
    <t>['makasih', 'ya', 'kak', 'sudah', 'percaya', 'dan', 'menggunakan', 'produk', 'dari', 'telkomsel', 'semoga', 'tetap', 'setia', 'bersama', 'kami', 'ya', 'kak', 'kiano']</t>
  </si>
  <si>
    <t>['terimakasih', 'ya', 'kakak', 'sudah', 'percaya', 'dan', 'menggunakan', 'produk', 'dari', 'telkomsel', 'semoga', 'tetap', 'setia', 'bersama', 'kami', 'ya', 'kakak', 'kiano']</t>
  </si>
  <si>
    <t>['terimakasih', 'ya', 'kakak', 'percaya', 'produk', 'telkomsel', 'semoga', 'setia', 'ya', 'kakak', 'kiano']</t>
  </si>
  <si>
    <t>['terimakasih', 'ya', 'kakak', 'percaya', 'produk', 'telkomsel', 'moga', 'setia', 'ya', 'kakak', 'kiano']</t>
  </si>
  <si>
    <t>done</t>
  </si>
  <si>
    <t>@telkomsel done</t>
  </si>
  <si>
    <t>['done']</t>
  </si>
  <si>
    <t>ganggu ya kakak lukman kalo koneksi lambat sakia cek kakak interaksi via pesan mohon tunggu interaksi senang hati merespon pesan nya sehat kakak sakia</t>
  </si>
  <si>
    <t>@loexmanr @loexmanr ganggu ya kak lukman, kalo koneksinya lambat :( sakia cek kakak sudah melakukan interaksi via dm. mohon untuk menunggu interaksi berikutnya. dengan senang hati kami akan merespon dm nya. sehat terus kak :) -sakia</t>
  </si>
  <si>
    <t>ganggu ya kak lukman kalo koneksinya lambat sakia cek kakak sudah melakukan interaksi via dm mohon untuk menunggu interaksi berikutnya dengan senang hati kami akan merespon dm nya sehat terus kak sakia</t>
  </si>
  <si>
    <t>['ganggu', 'ya', 'kak', 'lukman', 'kalo', 'koneksinya', 'lambat', 'sakia', 'cek', 'kakak', 'sudah', 'melakukan', 'interaksi', 'via', 'dm', 'mohon', 'untuk', 'menunggu', 'interaksi', 'berikutnya', 'dengan', 'senang', 'hati', 'kami', 'akan', 'merespon', 'dm', 'nya', 'sehat', 'terus', 'kak', 'sakia']</t>
  </si>
  <si>
    <t>['ganggu', 'ya', 'kakak', 'lukman', 'kalo', 'koneksinya', 'lambat', 'sakia', 'cek', 'kakak', 'sudah', 'melakukan', 'interaksi', 'via', 'pesan', 'mohon', 'untuk', 'menunggu', 'interaksi', 'berikutnya', 'dengan', 'senang', 'hati', 'kami', 'akan', 'merespon', 'pesan', 'nya', 'sehat', 'terus', 'kakak', 'sakia']</t>
  </si>
  <si>
    <t>['ganggu', 'ya', 'kakak', 'lukman', 'kalo', 'koneksinya', 'lambat', 'sakia', 'cek', 'kakak', 'interaksi', 'via', 'pesan', 'mohon', 'menunggu', 'interaksi', 'senang', 'hati', 'merespon', 'pesan', 'nya', 'sehat', 'kakak', 'sakia']</t>
  </si>
  <si>
    <t>['ganggu', 'ya', 'kakak', 'lukman', 'kalo', 'koneksi', 'lambat', 'sakia', 'cek', 'kakak', 'interaksi', 'via', 'pesan', 'mohon', 'tunggu', 'interaksi', 'senang', 'hati', 'merespon', 'pesan', 'nya', 'sehat', 'kakak', 'sakia']</t>
  </si>
  <si>
    <t>sudaaa pesan minn</t>
  </si>
  <si>
    <t>@telkomsel sudaaa aku dm minn</t>
  </si>
  <si>
    <t>sudaaa aku dm minn</t>
  </si>
  <si>
    <t>['sudaaa', 'aku', 'dm', 'minn']</t>
  </si>
  <si>
    <t>['sudaaa', 'aku', 'pesan', 'minn']</t>
  </si>
  <si>
    <t>['sudaaa', 'pesan', 'minn']</t>
  </si>
  <si>
    <t>newww minnn</t>
  </si>
  <si>
    <t>@telkomsel newww minnn</t>
  </si>
  <si>
    <t>['newww', 'minnn']</t>
  </si>
  <si>
    <t>huhu orbit gak ya kakak garret ayo infoin nomor orbit lokasi detail via pesan biar bantu cek privasi jaga terimakasih sakia</t>
  </si>
  <si>
    <t>@kadea94g @kadea94g huhu orbitnya gak bisa digunakan ya, kak garret :( yuk infoin nomor orbit, lokasi detail via dm, biar dibantu cek serta privasi terjaga. thanks :) -sakia</t>
  </si>
  <si>
    <t>huhu orbitnya gak bisa digunakan ya kak garret yuk infoin nomor orbit lokasi detail via dm biar dibantu cek serta privasi terjaga thanks sakia</t>
  </si>
  <si>
    <t>['huhu', 'orbitnya', 'gak', 'bisa', 'digunakan', 'ya', 'kak', 'garret', 'yuk', 'infoin', 'nomor', 'orbit', 'lokasi', 'detail', 'via', 'dm', 'biar', 'dibantu', 'cek', 'serta', 'privasi', 'terjaga', 'thanks', 'sakia']</t>
  </si>
  <si>
    <t>['huhu', 'orbitnya', 'gak', 'bisa', 'digunakan', 'ya', 'kakak', 'garret', 'ayo', 'infoin', 'nomor', 'orbit', 'lokasi', 'detail', 'via', 'pesan', 'biar', 'dibantu', 'cek', 'serta', 'privasi', 'terjaga', 'terimakasih', 'sakia']</t>
  </si>
  <si>
    <t>['huhu', 'orbitnya', 'gak', 'ya', 'kakak', 'garret', 'ayo', 'infoin', 'nomor', 'orbit', 'lokasi', 'detail', 'via', 'pesan', 'biar', 'dibantu', 'cek', 'privasi', 'terjaga', 'terimakasih', 'sakia']</t>
  </si>
  <si>
    <t>['huhu', 'orbit', 'gak', 'ya', 'kakak', 'garret', 'ayo', 'infoin', 'nomor', 'orbit', 'lokasi', 'detail', 'via', 'pesan', 'biar', 'bantu', 'cek', 'privasi', 'jaga', 'terimakasih', 'sakia']</t>
  </si>
  <si>
    <t>kakak nu new customer blibli nih ayo infoin nomor telepon via pesan biar bantu cek privasi jaga terimakasih sakia</t>
  </si>
  <si>
    <t>@kyutiezzzz @kyutiezzzz kak nu new customer blibli bukan nih? :( yuk infoin nomor hpnya via dm, biar dibantu cek serta privasi terjaga. thanks :) -sakia</t>
  </si>
  <si>
    <t>kak nu new customer blibli bukan nih yuk infoin nomor hpnya via dm biar dibantu cek serta privasi terjaga thanks sakia</t>
  </si>
  <si>
    <t>['kak', 'nu', 'new', 'customer', 'blibli', 'bukan', 'nih', 'yuk', 'infoin', 'nomor', 'hpnya', 'via', 'dm', 'biar', 'dibantu', 'cek', 'serta', 'privasi', 'terjaga', 'thanks', 'sakia']</t>
  </si>
  <si>
    <t>['kakak', 'nu', 'new', 'customer', 'blibli', 'bukan', 'nih', 'ayo', 'infoin', 'nomor', 'teleponnya', 'via', 'pesan', 'biar', 'dibantu', 'cek', 'serta', 'privasi', 'terjaga', 'terimakasih', 'sakia']</t>
  </si>
  <si>
    <t>['kakak', 'nu', 'new', 'customer', 'blibli', 'nih', 'ayo', 'infoin', 'nomor', 'teleponnya', 'via', 'pesan', 'biar', 'dibantu', 'cek', 'privasi', 'terjaga', 'terimakasih', 'sakia']</t>
  </si>
  <si>
    <t>['kakak', 'nu', 'new', 'customer', 'blibli', 'nih', 'ayo', 'infoin', 'nomor', 'telepon', 'via', 'pesan', 'biar', 'bantu', 'cek', 'privasi', 'jaga', 'terimakasih', 'sakia']</t>
  </si>
  <si>
    <t>bismillah manifasting to be winner telkomsel pout festival huweeee amin</t>
  </si>
  <si>
    <t>bismillah manifasting to be winner di telkomsel pout festival huweeee aamiin</t>
  </si>
  <si>
    <t>['bismillah', 'manifasting', 'to', 'be', 'winner', 'di', 'telkomsel', 'pout', 'festival', 'huweeee', 'aamiin']</t>
  </si>
  <si>
    <t>['bismillah', 'manifasting', 'to', 'be', 'winner', 'di', 'telkomsel', 'pout', 'festival', 'huweeee', 'amin']</t>
  </si>
  <si>
    <t>['bismillah', 'manifasting', 'to', 'be', 'winner', 'telkomsel', 'pout', 'festival', 'huweeee', 'amin']</t>
  </si>
  <si>
    <t>lambat koneksi</t>
  </si>
  <si>
    <t>@telkomsel percuma lambat koneksi</t>
  </si>
  <si>
    <t>percuma lambat koneksi</t>
  </si>
  <si>
    <t>['percuma', 'lambat', 'koneksi']</t>
  </si>
  <si>
    <t>['lambat', 'koneksi']</t>
  </si>
  <si>
    <t>orbit gak pakai sinyal loh ya</t>
  </si>
  <si>
    <t>ini kenapa @telkomsel orbit gak bisa di pake?? padahal sinyal masih ada  udah 2 hari loh ya</t>
  </si>
  <si>
    <t>ini kenapa orbit gak bisa di pake padahal sinyal masih ada udah hari loh ya</t>
  </si>
  <si>
    <t>['ini', 'kenapa', 'orbit', 'gak', 'bisa', 'di', 'pake', 'padahal', 'sinyal', 'masih', 'ada', 'udah', 'hari', 'loh', 'ya']</t>
  </si>
  <si>
    <t>['ini', 'kenapa', 'orbit', 'gak', 'bisa', 'di', 'pakai', 'padahal', 'sinyal', 'masih', 'ada', 'sudah', 'hari', 'loh', 'ya']</t>
  </si>
  <si>
    <t>['orbit', 'gak', 'pakai', 'sinyal', 'loh', 'ya']</t>
  </si>
  <si>
    <t>kemarin nuker poin gabisa siiii infonyaa min</t>
  </si>
  <si>
    <t>@telkomsel kok dari kemarin mau nuker poin buat ini gabisa terus siiii, infonyaa dong min https://t.co/zfzvahpxna</t>
  </si>
  <si>
    <t>kok dari kemarin mau nuker poin buat ini gabisa terus siiii infonyaa dong min</t>
  </si>
  <si>
    <t>['kok', 'dari', 'kemarin', 'mau', 'nuker', 'poin', 'buat', 'ini', 'gabisa', 'terus', 'siiii', 'infonyaa', 'dong', 'min']</t>
  </si>
  <si>
    <t>['kemarin', 'nuker', 'poin', 'gabisa', 'siiii', 'infonyaa', 'min']</t>
  </si>
  <si>
    <t>diinfoin nomor kakak milik kuota internet lokal kalo kakak akses internetnya wilayah aktivasi paket kuota lokal kakak terimakasih sakia</t>
  </si>
  <si>
    <t>@arifinz08 @arifinz08 seperti yg udh diinfoin sebelumnya, karena dinomor kakak memiliki kuota internet lokal, maka kalo kakak akses internetnya di wilayah aktivasi paket, maka kuota lokal akan digunakan lebih dulu kak. makasih :) -sakia</t>
  </si>
  <si>
    <t>seperti yg udh diinfoin sebelumnya karena dinomor kakak memiliki kuota internet lokal maka kalo kakak akses internetnya di wilayah aktivasi paket maka kuota lokal akan digunakan lebih dulu kak makasih sakia</t>
  </si>
  <si>
    <t>['seperti', 'yg', 'udh', 'diinfoin', 'sebelumnya', 'karena', 'dinomor', 'kakak', 'memiliki', 'kuota', 'internet', 'lokal', 'maka', 'kalo', 'kakak', 'akses', 'internetnya', 'di', 'wilayah', 'aktivasi', 'paket', 'maka', 'kuota', 'lokal', 'akan', 'digunakan', 'lebih', 'dulu', 'kak', 'makasih', 'sakia']</t>
  </si>
  <si>
    <t>['seperti', 'yg', 'sudah', 'diinfoin', 'sebelumnya', 'karena', 'dinomor', 'kakak', 'memiliki', 'kuota', 'internet', 'lokal', 'maka', 'kalo', 'kakak', 'akses', 'internetnya', 'di', 'wilayah', 'aktivasi', 'paket', 'maka', 'kuota', 'lokal', 'akan', 'digunakan', 'lebih', 'dulu', 'kakak', 'terimakasih', 'sakia']</t>
  </si>
  <si>
    <t>['diinfoin', 'dinomor', 'kakak', 'memiliki', 'kuota', 'internet', 'lokal', 'kalo', 'kakak', 'akses', 'internetnya', 'wilayah', 'aktivasi', 'paket', 'kuota', 'lokal', 'kakak', 'terimakasih', 'sakia']</t>
  </si>
  <si>
    <t>['diinfoin', 'nomor', 'kakak', 'milik', 'kuota', 'internet', 'lokal', 'kalo', 'kakak', 'akses', 'internetnya', 'wilayah', 'aktivasi', 'paket', 'kuota', 'lokal', 'kakak', 'terimakasih', 'sakia']</t>
  </si>
  <si>
    <t>aktif kuota pendek aja gak</t>
  </si>
  <si>
    <t>@telkomsel masa aktif kuota pendek jelas² 2 hari tp tetep aja gak bisa digunakan</t>
  </si>
  <si>
    <t>masa aktif kuota pendek jelas hari tp tetep aja gak bisa digunakan</t>
  </si>
  <si>
    <t>['masa', 'aktif', 'kuota', 'pendek', 'jelas', 'hari', 'tp', 'tetep', 'aja', 'gak', 'bisa', 'digunakan']</t>
  </si>
  <si>
    <t>['masa', 'aktif', 'kuota', 'pendek', 'jelas', 'hari', 'tapi', 'tetap', 'aja', 'gak', 'bisa', 'digunakan']</t>
  </si>
  <si>
    <t>['aktif', 'kuota', 'pendek', 'aja', 'gak']</t>
  </si>
  <si>
    <t>laku pendek gak kepake</t>
  </si>
  <si>
    <t>@telkomsel lah itu masa berlakunya pendek cuman 2 hari knapa tetep gak kepake?</t>
  </si>
  <si>
    <t>lah itu masa berlakunya pendek cuman hari knapa tetep gak kepake</t>
  </si>
  <si>
    <t>['lah', 'itu', 'masa', 'berlakunya', 'pendek', 'cuman', 'hari', 'knapa', 'tetep', 'gak', 'kepake']</t>
  </si>
  <si>
    <t>['lah', 'itu', 'masa', 'berlakunya', 'pendek', 'hanya', 'hari', 'kenapa', 'tetap', 'gak', 'kepake']</t>
  </si>
  <si>
    <t>['berlakunya', 'pendek', 'gak', 'kepake']</t>
  </si>
  <si>
    <t>['laku', 'pendek', 'gak', 'kepake']</t>
  </si>
  <si>
    <t>wkwkwk kangen khh maniess idza telkomsel aga bosen ituu estetik</t>
  </si>
  <si>
    <t>@lawaklosetan wkwkwk kangen khh maniess dgn dn idza telkomsel 🤭 ak aga bosen sm dn ituu pgn dn yg estetik 🥰</t>
  </si>
  <si>
    <t>wkwkwk kangen khh maniess dgn dn idza telkomsel ak aga bosen sm dn ituu pgn dn yg estetik</t>
  </si>
  <si>
    <t>['wkwkwk', 'kangen', 'khh', 'maniess', 'dgn', 'dn', 'idza', 'telkomsel', 'ak', 'aga', 'bosen', 'sm', 'dn', 'ituu', 'pgn', 'dn', 'yg', 'estetik']</t>
  </si>
  <si>
    <t>['wkwkwk', 'kangen', 'khh', 'maniess', 'dengan', 'dan', 'idza', 'telkomsel', 'aku', 'aga', 'bosen', 'sama', 'dan', 'ituu', 'ingin', 'dan', 'yg', 'estetik']</t>
  </si>
  <si>
    <t>['wkwkwk', 'kangen', 'khh', 'maniess', 'idza', 'telkomsel', 'aga', 'bosen', 'ituu', 'estetik']</t>
  </si>
  <si>
    <t>hadiah gak ikhlas</t>
  </si>
  <si>
    <t>@telkomsel ngasih hadiah kok gak ikhlas 😂</t>
  </si>
  <si>
    <t>ngasih hadiah kok gak ikhlas</t>
  </si>
  <si>
    <t>['ngasih', 'hadiah', 'kok', 'gak', 'ikhlas']</t>
  </si>
  <si>
    <t>['memberi', 'hadiah', 'kok', 'gak', 'ikhlas']</t>
  </si>
  <si>
    <t>['hadiah', 'gak', 'ikhlas']</t>
  </si>
  <si>
    <t>huhu kakak arifin kuota lokal ya kalo kakak akses data wilayah aktivasi paket kuota lokal kalo kuota reguler kuota aktif pendek ya terimakasih sakia</t>
  </si>
  <si>
    <t>@arifinz08 @arifinz08 huhu kak arifin punya kuota lokal ya? kalo kakak akses data di wilayah aktivasi paket, maka kuota lokal akan digunakan lebih dulu. namun kalo hanya punya kuota reguler, maka kuota dengan masa aktif lebih pendek akan digunakan lebih dulu ya. makasih :) -sakia</t>
  </si>
  <si>
    <t>huhu kak arifin punya kuota lokal ya kalo kakak akses data di wilayah aktivasi paket maka kuota lokal akan digunakan lebih dulu namun kalo hanya punya kuota reguler maka kuota dengan masa aktif lebih pendek akan digunakan lebih dulu ya makasih sakia</t>
  </si>
  <si>
    <t>['huhu', 'kak', 'arifin', 'punya', 'kuota', 'lokal', 'ya', 'kalo', 'kakak', 'akses', 'data', 'di', 'wilayah', 'aktivasi', 'paket', 'maka', 'kuota', 'lokal', 'akan', 'digunakan', 'lebih', 'dulu', 'namun', 'kalo', 'hanya', 'punya', 'kuota', 'reguler', 'maka', 'kuota', 'dengan', 'masa', 'aktif', 'lebih', 'pendek', 'akan', 'digunakan', 'lebih', 'dulu', 'ya', 'makasih', 'sakia']</t>
  </si>
  <si>
    <t>['huhu', 'kakak', 'arifin', 'punya', 'kuota', 'lokal', 'ya', 'kalo', 'kakak', 'akses', 'data', 'di', 'wilayah', 'aktivasi', 'paket', 'maka', 'kuota', 'lokal', 'akan', 'digunakan', 'lebih', 'dulu', 'namun', 'kalo', 'hanya', 'punya', 'kuota', 'reguler', 'maka', 'kuota', 'dengan', 'masa', 'aktif', 'lebih', 'pendek', 'akan', 'digunakan', 'lebih', 'dulu', 'ya', 'terimakasih', 'sakia']</t>
  </si>
  <si>
    <t>['huhu', 'kakak', 'arifin', 'kuota', 'lokal', 'ya', 'kalo', 'kakak', 'akses', 'data', 'wilayah', 'aktivasi', 'paket', 'kuota', 'lokal', 'kalo', 'kuota', 'reguler', 'kuota', 'aktif', 'pendek', 'ya', 'terimakasih', 'sakia']</t>
  </si>
  <si>
    <t>kakak paling telkomsel jaring kakak kendala coba infoin lokasi biar kiano bantu bagus jaring telkomsel kakak ya kiano</t>
  </si>
  <si>
    <t>@chiatwt waduh kakak kenapa mau berpaling dari telkomsel? :(  kalau jaringan kakak berkendala, coba infoin lokasinya biar kiano bantu jadi bagus lagi jaringan telkomsel kakak ya 😊 -kiano</t>
  </si>
  <si>
    <t>waduh kakak kenapa mau berpaling dari telkomsel kalau jaringan kakak berkendala coba infoin lokasinya biar kiano bantu jadi bagus lagi jaringan telkomsel kakak ya kiano</t>
  </si>
  <si>
    <t>['waduh', 'kakak', 'kenapa', 'mau', 'berpaling', 'dari', 'telkomsel', 'kalau', 'jaringan', 'kakak', 'berkendala', 'coba', 'infoin', 'lokasinya', 'biar', 'kiano', 'bantu', 'jadi', 'bagus', 'lagi', 'jaringan', 'telkomsel', 'kakak', 'ya', 'kiano']</t>
  </si>
  <si>
    <t>['kakak', 'berpaling', 'telkomsel', 'jaringan', 'kakak', 'berkendala', 'coba', 'infoin', 'lokasinya', 'biar', 'kiano', 'bantu', 'bagus', 'jaringan', 'telkomsel', 'kakak', 'ya', 'kiano']</t>
  </si>
  <si>
    <t>['kakak', 'paling', 'telkomsel', 'jaring', 'kakak', 'kendala', 'coba', 'infoin', 'lokasi', 'biar', 'kiano', 'bantu', 'bagus', 'jaring', 'telkomsel', 'kakak', 'ya', 'kiano']</t>
  </si>
  <si>
    <t>kakak feby beli konten layan gak transaksi sms notifikasi coba kakak infoin nomor hp pesan ya biar bantu cek privasi data jaga terimakasih zyad</t>
  </si>
  <si>
    <t>@leechanjay @leechanjay kak feby sebelumnya melakukan pembelian konten layanan gak? kalau memang tidak ada transaksi sebelumnya namun mendapatkan sms notifikasinya. coba kakak infoin nomor hp lewat dm ya. biar dibantu cek lebih lanjut dan privasi data tetap terjaga. makasih :) -zyad</t>
  </si>
  <si>
    <t>kak feby sebelumnya melakukan pembelian konten layanan gak kalau memang tidak ada transaksi sebelumnya namun mendapatkan sms notifikasinya coba kakak infoin nomor hp lewat dm ya biar dibantu cek lebih lanjut dan privasi data tetap terjaga makasih zyad</t>
  </si>
  <si>
    <t>['kak', 'feby', 'sebelumnya', 'melakukan', 'pembelian', 'konten', 'layanan', 'gak', 'kalau', 'memang', 'tidak', 'ada', 'transaksi', 'sebelumnya', 'namun', 'mendapatkan', 'sms', 'notifikasinya', 'coba', 'kakak', 'infoin', 'nomor', 'hp', 'lewat', 'dm', 'ya', 'biar', 'dibantu', 'cek', 'lebih', 'lanjut', 'dan', 'privasi', 'data', 'tetap', 'terjaga', 'makasih', 'zyad']</t>
  </si>
  <si>
    <t>['kakak', 'feby', 'sebelumnya', 'melakukan', 'pembelian', 'konten', 'layanan', 'gak', 'kalau', 'memang', 'tidak', 'ada', 'transaksi', 'sebelumnya', 'namun', 'mendapatkan', 'sms', 'notifikasinya', 'coba', 'kakak', 'infoin', 'nomor', 'hp', 'lewat', 'pesan', 'ya', 'biar', 'dibantu', 'cek', 'lebih', 'lanjut', 'dan', 'privasi', 'data', 'tetap', 'terjaga', 'terimakasih', 'zyad']</t>
  </si>
  <si>
    <t>['kakak', 'feby', 'pembelian', 'konten', 'layanan', 'gak', 'transaksi', 'sms', 'notifikasinya', 'coba', 'kakak', 'infoin', 'nomor', 'hp', 'pesan', 'ya', 'biar', 'dibantu', 'cek', 'privasi', 'data', 'terjaga', 'terimakasih', 'zyad']</t>
  </si>
  <si>
    <t>['kakak', 'feby', 'beli', 'konten', 'layan', 'gak', 'transaksi', 'sms', 'notifikasi', 'coba', 'kakak', 'infoin', 'nomor', 'hp', 'pesan', 'ya', 'biar', 'bantu', 'cek', 'privasi', 'data', 'jaga', 'terimakasih', 'zyad']</t>
  </si>
  <si>
    <t>huhu kakak aloy kalo pulsa terima kakak konfirmasi dmnya biar bantu terimakasih sakia</t>
  </si>
  <si>
    <t>@aylmhrn @aylmhrn huhu siapp, kak aloy. kalo pulsanya belum diterima, kakak bisa konfirmasi kami lagi di dmnya, biar dapat dibantu lebih lanjut. makasih :) -sakia</t>
  </si>
  <si>
    <t>huhu siapp kak aloy kalo pulsanya belum diterima kakak bisa konfirmasi kami lagi di dmnya biar dapat dibantu lebih lanjut makasih sakia</t>
  </si>
  <si>
    <t>['huhu', 'siapp', 'kak', 'aloy', 'kalo', 'pulsanya', 'belum', 'diterima', 'kakak', 'bisa', 'konfirmasi', 'kami', 'lagi', 'di', 'dmnya', 'biar', 'dapat', 'dibantu', 'lebih', 'lanjut', 'makasih', 'sakia']</t>
  </si>
  <si>
    <t>['huhu', 'siap', 'kakak', 'aloy', 'kalo', 'pulsanya', 'belum', 'diterima', 'kakak', 'bisa', 'konfirmasi', 'kami', 'lagi', 'di', 'dmnya', 'biar', 'dapat', 'dibantu', 'lebih', 'lanjut', 'terimakasih', 'sakia']</t>
  </si>
  <si>
    <t>['huhu', 'kakak', 'aloy', 'kalo', 'pulsanya', 'diterima', 'kakak', 'konfirmasi', 'dmnya', 'biar', 'dibantu', 'terimakasih', 'sakia']</t>
  </si>
  <si>
    <t>['huhu', 'kakak', 'aloy', 'kalo', 'pulsa', 'terima', 'kakak', 'konfirmasi', 'dmnya', 'biar', 'bantu', 'terimakasih', 'sakia']</t>
  </si>
  <si>
    <t>tibatiba prabayar ya non aktifin</t>
  </si>
  <si>
    <t>ini kok tbtb ada prabayar ya???? cara non aktifin gimana? @telkomsel https://t.co/h4tr3e3bga</t>
  </si>
  <si>
    <t>ini kok tbtb ada prabayar ya cara non aktifin gimana</t>
  </si>
  <si>
    <t>['ini', 'kok', 'tbtb', 'ada', 'prabayar', 'ya', 'cara', 'non', 'aktifin', 'gimana']</t>
  </si>
  <si>
    <t>['ini', 'kok', 'tibatiba', 'ada', 'prabayar', 'ya', 'cara', 'non', 'aktifin', 'bagaimana']</t>
  </si>
  <si>
    <t>['tibatiba', 'prabayar', 'ya', 'non', 'aktifin']</t>
  </si>
  <si>
    <t>min beli pulsa masukmasuk suruh nunggu</t>
  </si>
  <si>
    <t>@telkomsel min saya beli pulsa udah 1,5 hari belum masuk-masuk gimana ini ? ditanyain cuman suruh nunggu doang</t>
  </si>
  <si>
    <t>min saya beli pulsa udah hari belum masukmasuk gimana ini ditanyain cuman suruh nunggu doang</t>
  </si>
  <si>
    <t>['min', 'saya', 'beli', 'pulsa', 'udah', 'hari', 'belum', 'masukmasuk', 'gimana', 'ini', 'ditanyain', 'cuman', 'suruh', 'nunggu', 'doang']</t>
  </si>
  <si>
    <t>['min', 'saya', 'beli', 'pulsa', 'sudah', 'hari', 'belum', 'masukmasuk', 'bagaimana', 'ini', 'ditanyakan', 'hanya', 'suruh', 'nunggu', 'hanya']</t>
  </si>
  <si>
    <t>['min', 'beli', 'pulsa', 'masukmasuk', 'suruh', 'nunggu']</t>
  </si>
  <si>
    <t>kakak torazi zyad cek pesan kakak antri tunggu interaksi pesan ya terimakasih sehat zyad</t>
  </si>
  <si>
    <t>@torazi321 @torazi321 siap kak torazi. zyad cek dm kakak udah di antrian. ditunggu interaksi selanjutnya di dm ya. makasih, sehat selalu :) -zyad</t>
  </si>
  <si>
    <t>siap kak torazi zyad cek dm kakak udah di antrian ditunggu interaksi selanjutnya di dm ya makasih sehat selalu zyad</t>
  </si>
  <si>
    <t>['siap', 'kak', 'torazi', 'zyad', 'cek', 'dm', 'kakak', 'udah', 'di', 'antrian', 'ditunggu', 'interaksi', 'selanjutnya', 'di', 'dm', 'ya', 'makasih', 'sehat', 'selalu', 'zyad']</t>
  </si>
  <si>
    <t>['siap', 'kakak', 'torazi', 'zyad', 'cek', 'pesan', 'kakak', 'sudah', 'di', 'antrian', 'ditunggu', 'interaksi', 'selanjutnya', 'di', 'pesan', 'ya', 'terimakasih', 'sehat', 'selalu', 'zyad']</t>
  </si>
  <si>
    <t>['kakak', 'torazi', 'zyad', 'cek', 'pesan', 'kakak', 'antrian', 'ditunggu', 'interaksi', 'pesan', 'ya', 'terimakasih', 'sehat', 'zyad']</t>
  </si>
  <si>
    <t>['kakak', 'torazi', 'zyad', 'cek', 'pesan', 'kakak', 'antri', 'tunggu', 'interaksi', 'pesan', 'ya', 'terimakasih', 'sehat', 'zyad']</t>
  </si>
  <si>
    <t>okay kakak faya zyad cek pesan kakak masuk antri tunggu interaksi pesan ya terimakasih sehat zyad</t>
  </si>
  <si>
    <t>@fayenicorn @fayenicorn okay kak faya. zyad cek dm kakak udah masuk antrian. ditunggu interaksi selanjutnya di dm ya. makasih, sehat selalu :) -zyad</t>
  </si>
  <si>
    <t>okay kak faya zyad cek dm kakak udah masuk antrian ditunggu interaksi selanjutnya di dm ya makasih sehat selalu zyad</t>
  </si>
  <si>
    <t>['okay', 'kak', 'faya', 'zyad', 'cek', 'dm', 'kakak', 'udah', 'masuk', 'antrian', 'ditunggu', 'interaksi', 'selanjutnya', 'di', 'dm', 'ya', 'makasih', 'sehat', 'selalu', 'zyad']</t>
  </si>
  <si>
    <t>['okay', 'kakak', 'faya', 'zyad', 'cek', 'pesan', 'kakak', 'sudah', 'masuk', 'antrian', 'ditunggu', 'interaksi', 'selanjutnya', 'di', 'pesan', 'ya', 'terimakasih', 'sehat', 'selalu', 'zyad']</t>
  </si>
  <si>
    <t>['okay', 'kakak', 'faya', 'zyad', 'cek', 'pesan', 'kakak', 'masuk', 'antrian', 'ditunggu', 'interaksi', 'pesan', 'ya', 'terimakasih', 'sehat', 'zyad']</t>
  </si>
  <si>
    <t>['okay', 'kakak', 'faya', 'zyad', 'cek', 'pesan', 'kakak', 'masuk', 'antri', 'tunggu', 'interaksi', 'pesan', 'ya', 'terimakasih', 'sehat', 'zyad']</t>
  </si>
  <si>
    <t>oke kakak</t>
  </si>
  <si>
    <t>@telkomsel okey kak</t>
  </si>
  <si>
    <t>okey kak</t>
  </si>
  <si>
    <t>['okey', 'kak']</t>
  </si>
  <si>
    <t>['oke', 'kakak']</t>
  </si>
  <si>
    <t>kendala gak bias redeemnya kakak faya coba infoin nomor hp pesan ya biar bantu cek privasi data jaga terimakasih zyad</t>
  </si>
  <si>
    <t>@fayenicorn @fayenicorn kendala gak bias redeem-nya dari kapan kak faya? coba infoin juga nomor hp lewat dm ya. biar dibantu cek lebih lanjut dan privasi data tetap terjaga. makasih :) -zyad</t>
  </si>
  <si>
    <t>kendala gak bias redeemnya dari kapan kak faya coba infoin juga nomor hp lewat dm ya biar dibantu cek lebih lanjut dan privasi data tetap terjaga makasih zyad</t>
  </si>
  <si>
    <t>['kendala', 'gak', 'bias', 'redeemnya', 'dari', 'kapan', 'kak', 'faya', 'coba', 'infoin', 'juga', 'nomor', 'hp', 'lewat', 'dm', 'ya', 'biar', 'dibantu', 'cek', 'lebih', 'lanjut', 'dan', 'privasi', 'data', 'tetap', 'terjaga', 'makasih', 'zyad']</t>
  </si>
  <si>
    <t>['kendala', 'gak', 'bias', 'redeemnya', 'dari', 'kapan', 'kakak', 'faya', 'coba', 'infoin', 'juga', 'nomor', 'hp', 'lewat', 'pesan', 'ya', 'biar', 'dibantu', 'cek', 'lebih', 'lanjut', 'dan', 'privasi', 'data', 'tetap', 'terjaga', 'terimakasih', 'zyad']</t>
  </si>
  <si>
    <t>['kendala', 'gak', 'bias', 'redeemnya', 'kakak', 'faya', 'coba', 'infoin', 'nomor', 'hp', 'pesan', 'ya', 'biar', 'dibantu', 'cek', 'privasi', 'data', 'terjaga', 'terimakasih', 'zyad']</t>
  </si>
  <si>
    <t>['kendala', 'gak', 'bias', 'redeemnya', 'kakak', 'faya', 'coba', 'infoin', 'nomor', 'hp', 'pesan', 'ya', 'biar', 'bantu', 'cek', 'privasi', 'data', 'jaga', 'terimakasih', 'zyad']</t>
  </si>
  <si>
    <t>halo nukar poin utk tebus gratis sunscreen aplikasi blibli gabisa ya download aplikasi nya</t>
  </si>
  <si>
    <t>halo @telkomsel kok saya mau nukar poin utk tebus gratis sunscreen di aplikasi blibli gabisa ya? pdhl saya jg baru download aplikasi nya? https://t.co/fdn30jnior</t>
  </si>
  <si>
    <t>halo kok saya mau nukar poin utk tebus gratis sunscreen di aplikasi blibli gabisa ya pdhl saya jg baru download aplikasi nya</t>
  </si>
  <si>
    <t>['halo', 'kok', 'saya', 'mau', 'nukar', 'poin', 'utk', 'tebus', 'gratis', 'sunscreen', 'di', 'aplikasi', 'blibli', 'gabisa', 'ya', 'pdhl', 'saya', 'jg', 'baru', 'download', 'aplikasi', 'nya']</t>
  </si>
  <si>
    <t>['halo', 'kok', 'saya', 'mau', 'nukar', 'poin', 'utk', 'tebus', 'gratis', 'sunscreen', 'di', 'aplikasi', 'blibli', 'gabisa', 'ya', 'padahal', 'saya', 'juga', 'baru', 'download', 'aplikasi', 'nya']</t>
  </si>
  <si>
    <t>['halo', 'nukar', 'poin', 'utk', 'tebus', 'gratis', 'sunscreen', 'aplikasi', 'blibli', 'gabisa', 'ya', 'download', 'aplikasi', 'nya']</t>
  </si>
  <si>
    <t>maaf</t>
  </si>
  <si>
    <t>@discountfess maaf muluuuu @telkomsel https://t.co/mzxzdsrwap</t>
  </si>
  <si>
    <t>maaf muluuuu</t>
  </si>
  <si>
    <t>['maaf', 'muluuuu']</t>
  </si>
  <si>
    <t>['maaf', 'selalu']</t>
  </si>
  <si>
    <t>['maaf']</t>
  </si>
  <si>
    <t>maaf iya kakak johnson langsung konfirmasi pesan ya didm bantu tangan darlan</t>
  </si>
  <si>
    <t>@jhonsonsenso @jhonsonsenso maaf yaa :( kak johnson bisa langsung konfirmasi lewat dm ya. nanti di-dm akan dibantu penanganan lebih lanjut 😊 -darlan</t>
  </si>
  <si>
    <t>maaf yaa kak johnson bisa langsung konfirmasi lewat dm ya nanti didm akan dibantu penanganan lebih lanjut darlan</t>
  </si>
  <si>
    <t>['maaf', 'yaa', 'kak', 'johnson', 'bisa', 'langsung', 'konfirmasi', 'lewat', 'dm', 'ya', 'nanti', 'didm', 'akan', 'dibantu', 'penanganan', 'lebih', 'lanjut', 'darlan']</t>
  </si>
  <si>
    <t>['maaf', 'iya', 'kakak', 'johnson', 'bisa', 'langsung', 'konfirmasi', 'lewat', 'pesan', 'ya', 'nanti', 'didm', 'akan', 'dibantu', 'penanganan', 'lebih', 'lanjut', 'darlan']</t>
  </si>
  <si>
    <t>['maaf', 'iya', 'kakak', 'johnson', 'langsung', 'konfirmasi', 'pesan', 'ya', 'didm', 'dibantu', 'penanganan', 'darlan']</t>
  </si>
  <si>
    <t>['maaf', 'iya', 'kakak', 'johnson', 'langsung', 'konfirmasi', 'pesan', 'ya', 'didm', 'bantu', 'tangan', 'darlan']</t>
  </si>
  <si>
    <t>coba andai operator milik privilege layan busuk</t>
  </si>
  <si>
    <t>@telkomsel coba andaikan operator lainnya memiliki privilege seperti anda, mungkin tidak ada yang akan menggunakan layanan busuk anda.</t>
  </si>
  <si>
    <t>coba andaikan operator lainnya memiliki privilege seperti anda mungkin tidak ada yang akan menggunakan layanan busuk anda</t>
  </si>
  <si>
    <t>['coba', 'andaikan', 'operator', 'lainnya', 'memiliki', 'privilege', 'seperti', 'anda', 'mungkin', 'tidak', 'ada', 'yang', 'akan', 'menggunakan', 'layanan', 'busuk', 'anda']</t>
  </si>
  <si>
    <t>['coba', 'andaikan', 'operator', 'memiliki', 'privilege', 'layanan', 'busuk']</t>
  </si>
  <si>
    <t>['coba', 'andai', 'operator', 'milik', 'privilege', 'layan', 'busuk']</t>
  </si>
  <si>
    <t>indihome gabung telkomsel tarif internet sesuai</t>
  </si>
  <si>
    <t>indihome gabung telkomsel tarif internet baru 2024 mulai disesuaikan https://t.co/r5jkx5vhhl</t>
  </si>
  <si>
    <t>indihome gabung telkomsel tarif internet baru mulai disesuaikan</t>
  </si>
  <si>
    <t>['indihome', 'gabung', 'telkomsel', 'tarif', 'internet', 'baru', 'mulai', 'disesuaikan']</t>
  </si>
  <si>
    <t>['indihome', 'gabung', 'telkomsel', 'tarif', 'internet', 'disesuaikan']</t>
  </si>
  <si>
    <t>['indihome', 'gabung', 'telkomsel', 'tarif', 'internet', 'sesuai']</t>
  </si>
  <si>
    <t>wtb kuota telkomsel hari need</t>
  </si>
  <si>
    <t>wtb kuota telkomsel harian need skrg  #zonauang #zonamaba</t>
  </si>
  <si>
    <t>wtb kuota telkomsel harian need skrg</t>
  </si>
  <si>
    <t>['wtb', 'kuota', 'telkomsel', 'harian', 'need', 'skrg']</t>
  </si>
  <si>
    <t>['wtb', 'kuota', 'telkomsel', 'harian', 'need', 'sekarang']</t>
  </si>
  <si>
    <t>['wtb', 'kuota', 'telkomsel', 'harian', 'need']</t>
  </si>
  <si>
    <t>['wtb', 'kuota', 'telkomsel', 'hari', 'need']</t>
  </si>
  <si>
    <t>data infoin pesan iya biar privasi kakak jaga darlan</t>
  </si>
  <si>
    <t>@syikno_76 @syikno_76 datanya bisa infoin lewat dm yaa, biar privasi kakak tetap terjaga 😊 -darlan</t>
  </si>
  <si>
    <t>datanya bisa infoin lewat dm yaa biar privasi kakak tetap terjaga darlan</t>
  </si>
  <si>
    <t>['datanya', 'bisa', 'infoin', 'lewat', 'dm', 'yaa', 'biar', 'privasi', 'kakak', 'tetap', 'terjaga', 'darlan']</t>
  </si>
  <si>
    <t>['datanya', 'bisa', 'infoin', 'lewat', 'pesan', 'iya', 'biar', 'privasi', 'kakak', 'tetap', 'terjaga', 'darlan']</t>
  </si>
  <si>
    <t>['datanya', 'infoin', 'pesan', 'iya', 'biar', 'privasi', 'kakak', 'terjaga', 'darlan']</t>
  </si>
  <si>
    <t>['data', 'infoin', 'pesan', 'iya', 'biar', 'privasi', 'kakak', 'jaga', 'darlan']</t>
  </si>
  <si>
    <t>salah pagi nntn lino telkomsel</t>
  </si>
  <si>
    <t>ini kesalahan subuh nntn lino telkomsel😭😭✋🏻👊🏻👊🏻</t>
  </si>
  <si>
    <t>ini kesalahan subuh nntn lino telkomsel</t>
  </si>
  <si>
    <t>['ini', 'kesalahan', 'subuh', 'nntn', 'lino', 'telkomsel']</t>
  </si>
  <si>
    <t>['ini', 'kesalahan', 'pagi', 'nntn', 'lino', 'telkomsel']</t>
  </si>
  <si>
    <t>['kesalahan', 'pagi', 'nntn', 'lino', 'telkomsel']</t>
  </si>
  <si>
    <t>['salah', 'pagi', 'nntn', 'lino', 'telkomsel']</t>
  </si>
  <si>
    <t>kakak kakak halo kakak pilih paket variasi kakak aktif paket internet sesuai butuh aplikasi mytelkosmel iya darlan</t>
  </si>
  <si>
    <t>@its_3ka @its_3ka halo, kak. pilihan paket bervariasi kok. kakak bisa aktifkan paket internet sesuai dengan kebutuhan di aplikasi mytelkosmel yaa 😊 -darlan</t>
  </si>
  <si>
    <t>ka ka halo kak pilihan paket bervariasi kok kakak bisa aktifkan paket internet sesuai dengan kebutuhan di aplikasi mytelkosmel yaa darlan</t>
  </si>
  <si>
    <t>['ka', 'ka', 'halo', 'kak', 'pilihan', 'paket', 'bervariasi', 'kok', 'kakak', 'bisa', 'aktifkan', 'paket', 'internet', 'sesuai', 'dengan', 'kebutuhan', 'di', 'aplikasi', 'mytelkosmel', 'yaa', 'darlan']</t>
  </si>
  <si>
    <t>['kakak', 'kakak', 'halo', 'kakak', 'pilihan', 'paket', 'bervariasi', 'kok', 'kakak', 'bisa', 'aktifkan', 'paket', 'internet', 'sesuai', 'dengan', 'kebutuhan', 'di', 'aplikasi', 'mytelkosmel', 'iya', 'darlan']</t>
  </si>
  <si>
    <t>['kakak', 'kakak', 'halo', 'kakak', 'pilihan', 'paket', 'bervariasi', 'kakak', 'aktifkan', 'paket', 'internet', 'sesuai', 'kebutuhan', 'aplikasi', 'mytelkosmel', 'iya', 'darlan']</t>
  </si>
  <si>
    <t>['kakak', 'kakak', 'halo', 'kakak', 'pilih', 'paket', 'variasi', 'kakak', 'aktif', 'paket', 'internet', 'sesuai', 'butuh', 'aplikasi', 'mytelkosmel', 'iya', 'darlan']</t>
  </si>
  <si>
    <t>mohon kuota net jangkau milik kuota net yt banding gb all net contoh gb all net gb yt contoh</t>
  </si>
  <si>
    <t>mohon @telkomsel beri kuota net terjangkau yang tidak memiliki kuota net dan yt dengan perbandingan 1:1 atau mirip dengan itu. 5gb all net 15k (contoh) &amp;gt  2.5gb all net, 2.5gb yt 15k (contoh).</t>
  </si>
  <si>
    <t>mohon beri kuota net terjangkau yang tidak memiliki kuota net dan yt dengan perbandingan atau mirip dengan itu gb all net  contoh gt gb all net gb yt  contoh</t>
  </si>
  <si>
    <t>['mohon', 'beri', 'kuota', 'net', 'terjangkau', 'yang', 'tidak', 'memiliki', 'kuota', 'net', 'dan', 'yt', 'dengan', 'perbandingan', 'atau', 'mirip', 'dengan', 'itu', 'gb', 'all', 'net', 'contoh', 'gt', 'gb', 'all', 'net', 'gb', 'yt', 'contoh']</t>
  </si>
  <si>
    <t>['mohon', 'beri', 'kuota', 'net', 'terjangkau', 'yang', 'tidak', 'memiliki', 'kuota', 'net', 'dan', 'yt', 'dengan', 'perbandingan', 'atau', 'mirip', 'dengan', 'itu', 'gb', 'all', 'net', 'contoh', 'begitu', 'gb', 'all', 'net', 'gb', 'yt', 'contoh']</t>
  </si>
  <si>
    <t>['mohon', 'kuota', 'net', 'terjangkau', 'memiliki', 'kuota', 'net', 'yt', 'perbandingan', 'gb', 'all', 'net', 'contoh', 'gb', 'all', 'net', 'gb', 'yt', 'contoh']</t>
  </si>
  <si>
    <t>['mohon', 'kuota', 'net', 'jangkau', 'milik', 'kuota', 'net', 'yt', 'banding', 'gb', 'all', 'net', 'contoh', 'gb', 'all', 'net', 'gb', 'yt', 'contoh']</t>
  </si>
  <si>
    <t>bonus masuk ya</t>
  </si>
  <si>
    <t>@telkomsel saya mau tanya masalah ini kok bonusnya ga masuk ya https://t.co/mlyps4dnbu</t>
  </si>
  <si>
    <t>saya mau tanya masalah ini kok bonusnya ga masuk ya</t>
  </si>
  <si>
    <t>['saya', 'mau', 'tanya', 'masalah', 'ini', 'kok', 'bonusnya', 'ga', 'masuk', 'ya']</t>
  </si>
  <si>
    <t>['saya', 'mau', 'tanya', 'masalah', 'ini', 'kok', 'bonusnya', 'tidak', 'masuk', 'ya']</t>
  </si>
  <si>
    <t>['bonusnya', 'masuk', 'ya']</t>
  </si>
  <si>
    <t>['bonus', 'masuk', 'ya']</t>
  </si>
  <si>
    <t>hii kakak zyad infoin kakak tukar telkomsel poin aplikasi mytelkomsel ya kupon undi voucher diskon tawar tarik ayo cek aplikasi zyad</t>
  </si>
  <si>
    <t>@macchiatomocca @axffy @macchiatomocca hii kak. zyad infoin juga kakak bisa melakukan penukaran telkomsel poin di aplikasi mytelkomsel ya dengan kupon undian, voucher diskon dan penawaran menarik lainnya. yuk cek aplikasinya sekarang :) -zyad</t>
  </si>
  <si>
    <t>hii kak zyad infoin juga kakak bisa melakukan penukaran telkomsel poin di aplikasi mytelkomsel ya dengan kupon undian voucher diskon dan penawaran menarik lainnya yuk cek aplikasinya sekarang zyad</t>
  </si>
  <si>
    <t>['hii', 'kak', 'zyad', 'infoin', 'juga', 'kakak', 'bisa', 'melakukan', 'penukaran', 'telkomsel', 'poin', 'di', 'aplikasi', 'mytelkomsel', 'ya', 'dengan', 'kupon', 'undian', 'voucher', 'diskon', 'dan', 'penawaran', 'menarik', 'lainnya', 'yuk', 'cek', 'aplikasinya', 'sekarang', 'zyad']</t>
  </si>
  <si>
    <t>['hii', 'kakak', 'zyad', 'infoin', 'juga', 'kakak', 'bisa', 'melakukan', 'penukaran', 'telkomsel', 'poin', 'di', 'aplikasi', 'mytelkomsel', 'ya', 'dengan', 'kupon', 'undian', 'voucher', 'diskon', 'dan', 'penawaran', 'menarik', 'lainnya', 'ayo', 'cek', 'aplikasinya', 'sekarang', 'zyad']</t>
  </si>
  <si>
    <t>['hii', 'kakak', 'zyad', 'infoin', 'kakak', 'penukaran', 'telkomsel', 'poin', 'aplikasi', 'mytelkomsel', 'ya', 'kupon', 'undian', 'voucher', 'diskon', 'penawaran', 'menarik', 'ayo', 'cek', 'aplikasinya', 'zyad']</t>
  </si>
  <si>
    <t>['hii', 'kakak', 'zyad', 'infoin', 'kakak', 'tukar', 'telkomsel', 'poin', 'aplikasi', 'mytelkomsel', 'ya', 'kupon', 'undi', 'voucher', 'diskon', 'tawar', 'tarik', 'ayo', 'cek', 'aplikasi', 'zyad']</t>
  </si>
  <si>
    <t>kakak cek kala aplikasi mytelkomsel social media telkomsel ya update baru putar kuota bahagia kakak tenang aja aplikasi mytelkomsel paket internet tawar gak kalah tarik ayo cek aplikasi kakak zyad</t>
  </si>
  <si>
    <t>@bilymory kakak bisa cek berkala aplikasi mytelkomsel atau social media telkomsel ya buat update terbaru seputar kuota hepi. tapi kakak tenang aja, di aplikasi mytelkomsel masih banyak kok paket internet dengan penawaran yang gak kalah menarik. yuk cek aplikasinya sekarang kak :) -zyad</t>
  </si>
  <si>
    <t>kakak bisa cek berkala aplikasi mytelkomsel atau social media telkomsel ya buat update terbaru seputar kuota hepi tapi kakak tenang aja di aplikasi mytelkomsel masih banyak kok paket internet dengan penawaran yang gak kalah menarik yuk cek aplikasinya sekarang kak zyad</t>
  </si>
  <si>
    <t>['kakak', 'bisa', 'cek', 'berkala', 'aplikasi', 'mytelkomsel', 'atau', 'social', 'media', 'telkomsel', 'ya', 'buat', 'update', 'terbaru', 'seputar', 'kuota', 'hepi', 'tapi', 'kakak', 'tenang', 'aja', 'di', 'aplikasi', 'mytelkomsel', 'masih', 'banyak', 'kok', 'paket', 'internet', 'dengan', 'penawaran', 'yang', 'gak', 'kalah', 'menarik', 'yuk', 'cek', 'aplikasinya', 'sekarang', 'kak', 'zyad']</t>
  </si>
  <si>
    <t>['kakak', 'bisa', 'cek', 'berkala', 'aplikasi', 'mytelkomsel', 'atau', 'social', 'media', 'telkomsel', 'ya', 'buat', 'update', 'terbaru', 'seputar', 'kuota', 'bahagia', 'tapi', 'kakak', 'tenang', 'aja', 'di', 'aplikasi', 'mytelkomsel', 'masih', 'banyak', 'kok', 'paket', 'internet', 'dengan', 'penawaran', 'yang', 'gak', 'kalah', 'menarik', 'ayo', 'cek', 'aplikasinya', 'sekarang', 'kakak', 'zyad']</t>
  </si>
  <si>
    <t>['kakak', 'cek', 'berkala', 'aplikasi', 'mytelkomsel', 'social', 'media', 'telkomsel', 'ya', 'update', 'terbaru', 'seputar', 'kuota', 'bahagia', 'kakak', 'tenang', 'aja', 'aplikasi', 'mytelkomsel', 'paket', 'internet', 'penawaran', 'gak', 'kalah', 'menarik', 'ayo', 'cek', 'aplikasinya', 'kakak', 'zyad']</t>
  </si>
  <si>
    <t>['kakak', 'cek', 'kala', 'aplikasi', 'mytelkomsel', 'social', 'media', 'telkomsel', 'ya', 'update', 'baru', 'putar', 'kuota', 'bahagia', 'kakak', 'tenang', 'aja', 'aplikasi', 'mytelkomsel', 'paket', 'internet', 'tawar', 'gak', 'kalah', 'tarik', 'ayo', 'cek', 'aplikasi', 'kakak', 'zyad']</t>
  </si>
  <si>
    <t>min tanggal kuota bahagia min min keluarin kuota bahagia telkomsel</t>
  </si>
  <si>
    <t>@telkomsel min udah tanggal 28 nggak ada kuota hepi apa min untuk bulan ini , mau akhir bulan lo min keluarin kek kuota hepi kalian telkomsel:(</t>
  </si>
  <si>
    <t>min udah tanggal nggak ada kuota hepi apa min untuk bulan ini mau akhir bulan lo min keluarin kek kuota hepi kalian telkomsel</t>
  </si>
  <si>
    <t>['min', 'udah', 'tanggal', 'nggak', 'ada', 'kuota', 'hepi', 'apa', 'min', 'untuk', 'bulan', 'ini', 'mau', 'akhir', 'bulan', 'lo', 'min', 'keluarin', 'kek', 'kuota', 'hepi', 'kalian', 'telkomsel']</t>
  </si>
  <si>
    <t>['min', 'sudah', 'tanggal', 'tidak', 'ada', 'kuota', 'bahagia', 'apa', 'min', 'untuk', 'bulan', 'ini', 'mau', 'akhir', 'bulan', 'kamu', 'min', 'keluarin', 'seperti', 'kuota', 'bahagia', 'kalian', 'telkomsel']</t>
  </si>
  <si>
    <t>['min', 'tanggal', 'kuota', 'bahagia', 'min', 'min', 'keluarin', 'kuota', 'bahagia', 'telkomsel']</t>
  </si>
  <si>
    <t>ss ang ss kakak herwin gak kahwatir paket tawar gak kalah tarik kakak dapetin aplikasi mytelkomsel ayo cek aplikasi zyad</t>
  </si>
  <si>
    <t>@jinny_ss1 @herwin_ang @jinny_ss1 kak herwin gak usah kahwatir. masih banyak kok paket dengan penawaran yang gak kalah menarik lainnya yang bisa kakak dapetin di aplikasi mytelkomsel. yuk cek aplikasinya sekarang :d -zyad</t>
  </si>
  <si>
    <t>ss ang ss kak herwin gak usah kahwatir masih banyak kok paket dengan penawaran yang gak kalah menarik lainnya yang bisa kakak dapetin di aplikasi mytelkomsel yuk cek aplikasinya sekarang  zyad</t>
  </si>
  <si>
    <t>['ss', 'ang', 'ss', 'kak', 'herwin', 'gak', 'usah', 'kahwatir', 'masih', 'banyak', 'kok', 'paket', 'dengan', 'penawaran', 'yang', 'gak', 'kalah', 'menarik', 'lainnya', 'yang', 'bisa', 'kakak', 'dapetin', 'di', 'aplikasi', 'mytelkomsel', 'yuk', 'cek', 'aplikasinya', 'sekarang', 'zyad']</t>
  </si>
  <si>
    <t>['ss', 'ang', 'ss', 'kakak', 'herwin', 'gak', 'usah', 'kahwatir', 'masih', 'banyak', 'kok', 'paket', 'dengan', 'penawaran', 'yang', 'gak', 'kalah', 'menarik', 'lainnya', 'yang', 'bisa', 'kakak', 'dapetin', 'di', 'aplikasi', 'mytelkomsel', 'ayo', 'cek', 'aplikasinya', 'sekarang', 'zyad']</t>
  </si>
  <si>
    <t>['ss', 'ang', 'ss', 'kakak', 'herwin', 'gak', 'kahwatir', 'paket', 'penawaran', 'gak', 'kalah', 'menarik', 'kakak', 'dapetin', 'aplikasi', 'mytelkomsel', 'ayo', 'cek', 'aplikasinya', 'zyad']</t>
  </si>
  <si>
    <t>['ss', 'ang', 'ss', 'kakak', 'herwin', 'gak', 'kahwatir', 'paket', 'tawar', 'gak', 'kalah', 'tarik', 'kakak', 'dapetin', 'aplikasi', 'mytelkomsel', 'ayo', 'cek', 'aplikasi', 'zyad']</t>
  </si>
  <si>
    <t>ang jumat besok perang dunia min pokok kuota bahagia titik</t>
  </si>
  <si>
    <t>@herwin_ang @telkomsel jumat besok perang dunia 3 dimulai min pokok kuota hepi harus ada titik 😭</t>
  </si>
  <si>
    <t>ang jumat besok perang dunia dimulai min pokok kuota hepi harus ada titik</t>
  </si>
  <si>
    <t>['ang', 'jumat', 'besok', 'perang', 'dunia', 'dimulai', 'min', 'pokok', 'kuota', 'hepi', 'harus', 'ada', 'titik']</t>
  </si>
  <si>
    <t>['ang', 'jumat', 'besok', 'perang', 'dunia', 'dimulai', 'min', 'pokok', 'kuota', 'bahagia', 'harus', 'ada', 'titik']</t>
  </si>
  <si>
    <t>['ang', 'jumat', 'besok', 'perang', 'dunia', 'min', 'pokok', 'kuota', 'bahagia', 'titik']</t>
  </si>
  <si>
    <t>oke kakak mohon tunggu iya balesannya darlan</t>
  </si>
  <si>
    <t>@utuhleonardo97 @utuhleonardo97 oke, kak. mohon ditunggu yaa balesannya 😊 -darlan</t>
  </si>
  <si>
    <t>oke kak mohon ditunggu yaa balesannya darlan</t>
  </si>
  <si>
    <t>['oke', 'kak', 'mohon', 'ditunggu', 'yaa', 'balesannya', 'darlan']</t>
  </si>
  <si>
    <t>['oke', 'kakak', 'mohon', 'ditunggu', 'iya', 'balesannya', 'darlan']</t>
  </si>
  <si>
    <t>['oke', 'kakak', 'mohon', 'tunggu', 'iya', 'balesannya', 'darlan']</t>
  </si>
  <si>
    <t>cek pesan min</t>
  </si>
  <si>
    <t>@telkomsel cek dm min</t>
  </si>
  <si>
    <t>cek dm min</t>
  </si>
  <si>
    <t>['cek', 'dm', 'min']</t>
  </si>
  <si>
    <t>['cek', 'pesan', 'min']</t>
  </si>
  <si>
    <t>jaring kendala ya coba infoin nomor hp tanggal jadi lokasi lurah camat kota nomor telkomsel kendala pesan bantu cek ya darlan</t>
  </si>
  <si>
    <t>@utuhleonardo97 @utuhleonardo97 jaringannya lagi berkendala ya. coba infoin nomor hp, tanggal kejadian, lokasi (kelurahan, kecamatan, kota) dan nomor telkomsel lain berkendala sama lewat dm. nanti dibantu cek ya. :) -darlan</t>
  </si>
  <si>
    <t>jaringannya lagi berkendala ya coba infoin nomor hp tanggal kejadian lokasi kelurahan kecamatan kota dan nomor telkomsel lain berkendala sama lewat dm nanti dibantu cek ya darlan</t>
  </si>
  <si>
    <t>['jaringannya', 'lagi', 'berkendala', 'ya', 'coba', 'infoin', 'nomor', 'hp', 'tanggal', 'kejadian', 'lokasi', 'kelurahan', 'kecamatan', 'kota', 'dan', 'nomor', 'telkomsel', 'lain', 'berkendala', 'sama', 'lewat', 'dm', 'nanti', 'dibantu', 'cek', 'ya', 'darlan']</t>
  </si>
  <si>
    <t>['jaringannya', 'lagi', 'berkendala', 'ya', 'coba', 'infoin', 'nomor', 'hp', 'tanggal', 'kejadian', 'lokasi', 'kelurahan', 'kecamatan', 'kota', 'dan', 'nomor', 'telkomsel', 'lain', 'berkendala', 'sama', 'lewat', 'pesan', 'nanti', 'dibantu', 'cek', 'ya', 'darlan']</t>
  </si>
  <si>
    <t>['jaringannya', 'berkendala', 'ya', 'coba', 'infoin', 'nomor', 'hp', 'tanggal', 'kejadian', 'lokasi', 'kelurahan', 'kecamatan', 'kota', 'nomor', 'telkomsel', 'berkendala', 'pesan', 'dibantu', 'cek', 'ya', 'darlan']</t>
  </si>
  <si>
    <t>['jaring', 'kendala', 'ya', 'coba', 'infoin', 'nomor', 'hp', 'tanggal', 'jadi', 'lokasi', 'lurah', 'camat', 'kota', 'nomor', 'telkomsel', 'kendala', 'pesan', 'bantu', 'cek', 'ya', 'darlan']</t>
  </si>
  <si>
    <t>masuk ya pulsa coba kakak meggya infoin nomor telepon pesan bantu cek ya darlan</t>
  </si>
  <si>
    <t>@dellahermawan @dellahermawan belum masuk ya pulsanya :( coba kak meggya infoin nomor hp-nya lewat dm. nanti akan dibantu cek ya 😊 -darlan</t>
  </si>
  <si>
    <t>belum masuk ya pulsanya coba kak meggya infoin nomor hpnya lewat dm nanti akan dibantu cek ya darlan</t>
  </si>
  <si>
    <t>['belum', 'masuk', 'ya', 'pulsanya', 'coba', 'kak', 'meggya', 'infoin', 'nomor', 'hpnya', 'lewat', 'dm', 'nanti', 'akan', 'dibantu', 'cek', 'ya', 'darlan']</t>
  </si>
  <si>
    <t>['belum', 'masuk', 'ya', 'pulsanya', 'coba', 'kakak', 'meggya', 'infoin', 'nomor', 'teleponnya', 'lewat', 'pesan', 'nanti', 'akan', 'dibantu', 'cek', 'ya', 'darlan']</t>
  </si>
  <si>
    <t>['masuk', 'ya', 'pulsanya', 'coba', 'kakak', 'meggya', 'infoin', 'nomor', 'teleponnya', 'pesan', 'dibantu', 'cek', 'ya', 'darlan']</t>
  </si>
  <si>
    <t>['masuk', 'ya', 'pulsa', 'coba', 'kakak', 'meggya', 'infoin', 'nomor', 'telepon', 'pesan', 'bantu', 'cek', 'ya', 'darlan']</t>
  </si>
  <si>
    <t>telkomsel minggu daerah ganggu minparah gangguab ny</t>
  </si>
  <si>
    <t>kok telkomsel udah 1 minggu lebih di daerah ku gangguan y min,parah kali ini gangguab n ny</t>
  </si>
  <si>
    <t>kok telkomsel udah minggu lebih di daerah ku gangguan  minparah kali ini gangguab  ny</t>
  </si>
  <si>
    <t>['kok', 'telkomsel', 'udah', 'minggu', 'lebih', 'di', 'daerah', 'ku', 'gangguan', 'minparah', 'kali', 'ini', 'gangguab', 'ny']</t>
  </si>
  <si>
    <t>['kok', 'telkomsel', 'sudah', 'minggu', 'lebih', 'di', 'daerah', 'aku', 'gangguan', 'minparah', 'sepertinya', 'ini', 'gangguab', 'ny']</t>
  </si>
  <si>
    <t>['telkomsel', 'minggu', 'daerah', 'gangguan', 'minparah', 'gangguab', 'ny']</t>
  </si>
  <si>
    <t>['telkomsel', 'minggu', 'daerah', 'ganggu', 'minparah', 'gangguab', 'ny']</t>
  </si>
  <si>
    <t>knpa jaring telkomsel minggu parah ya min internetan susah refresh jaring</t>
  </si>
  <si>
    <t>@telkomsel knpa jaringan telkomsel di tempat ku 1 mingguan lebih udah parah kali ya min mau internetan susah harus refresh2 jaringan trus bru bisa</t>
  </si>
  <si>
    <t>knpa jaringan telkomsel di tempat ku mingguan lebih udah parah kali ya min mau internetan susah harus refresh jaringan trus bru bisa</t>
  </si>
  <si>
    <t>['knpa', 'jaringan', 'telkomsel', 'di', 'tempat', 'ku', 'mingguan', 'lebih', 'udah', 'parah', 'kali', 'ya', 'min', 'mau', 'internetan', 'susah', 'harus', 'refresh', 'jaringan', 'trus', 'bru', 'bisa']</t>
  </si>
  <si>
    <t>['knpa', 'jaringan', 'telkomsel', 'di', 'tempat', 'aku', 'mingguan', 'lebih', 'sudah', 'parah', 'sepertinya', 'ya', 'min', 'mau', 'internetan', 'susah', 'harus', 'refresh', 'jaringan', 'terus', 'baru', 'bisa']</t>
  </si>
  <si>
    <t>['knpa', 'jaringan', 'telkomsel', 'mingguan', 'parah', 'ya', 'min', 'internetan', 'susah', 'refresh', 'jaringan']</t>
  </si>
  <si>
    <t>['knpa', 'jaring', 'telkomsel', 'minggu', 'parah', 'ya', 'min', 'internetan', 'susah', 'refresh', 'jaring']</t>
  </si>
  <si>
    <t>min beli pulsa mbanking uob masuk ya</t>
  </si>
  <si>
    <t>@telkomsel min beli pulsa lewat mbanking uob kok belum masuk ya?</t>
  </si>
  <si>
    <t>min beli pulsa lewat mbanking uob kok belum masuk ya</t>
  </si>
  <si>
    <t>['min', 'beli', 'pulsa', 'lewat', 'mbanking', 'uob', 'kok', 'belum', 'masuk', 'ya']</t>
  </si>
  <si>
    <t>['min', 'beli', 'pulsa', 'mbanking', 'uob', 'masuk', 'ya']</t>
  </si>
  <si>
    <t>halo kakak jaring kuota ya kakak darlan</t>
  </si>
  <si>
    <t>@aqnoz @aqnoz halo, kak. kalau saat ini menggunakan jaringan 4g, maka yang akan digunakan terlebih dahulu adalah kuota 4g ya kak 😊 -darlan</t>
  </si>
  <si>
    <t>halo kak kalau saat ini menggunakan jaringan  maka yang akan digunakan terlebih dahulu adalah kuota  ya kak darlan</t>
  </si>
  <si>
    <t>['halo', 'kak', 'kalau', 'saat', 'ini', 'menggunakan', 'jaringan', 'maka', 'yang', 'akan', 'digunakan', 'terlebih', 'dahulu', 'adalah', 'kuota', 'ya', 'kak', 'darlan']</t>
  </si>
  <si>
    <t>['halo', 'kakak', 'kalau', 'saat', 'ini', 'menggunakan', 'jaringan', 'maka', 'yang', 'akan', 'digunakan', 'terlebih', 'dahulu', 'adalah', 'kuota', 'ya', 'kakak', 'darlan']</t>
  </si>
  <si>
    <t>['halo', 'kakak', 'jaringan', 'kuota', 'ya', 'kakak', 'darlan']</t>
  </si>
  <si>
    <t>['halo', 'kakak', 'jaring', 'kuota', 'ya', 'kakak', 'darlan']</t>
  </si>
  <si>
    <t>nomor telkomsel kakak nih coba cerita kakak biar kiano bantu ya kakak kiano</t>
  </si>
  <si>
    <t>@botingentot kenapa nomor telkomsel kakak nih? coba cerita kak, biar kiano bisa bantuin lebih lanjut ya kak 😊 -kiano</t>
  </si>
  <si>
    <t>kenapa nomor telkomsel kakak nih coba cerita kak biar kiano bisa bantuin lebih lanjut ya kak kiano</t>
  </si>
  <si>
    <t>['kenapa', 'nomor', 'telkomsel', 'kakak', 'nih', 'coba', 'cerita', 'kak', 'biar', 'kiano', 'bisa', 'bantuin', 'lebih', 'lanjut', 'ya', 'kak', 'kiano']</t>
  </si>
  <si>
    <t>['kenapa', 'nomor', 'telkomsel', 'kakak', 'nih', 'coba', 'cerita', 'kakak', 'biar', 'kiano', 'bisa', 'membantu', 'lebih', 'lanjut', 'ya', 'kakak', 'kiano']</t>
  </si>
  <si>
    <t>['nomor', 'telkomsel', 'kakak', 'nih', 'coba', 'cerita', 'kakak', 'biar', 'kiano', 'membantu', 'ya', 'kakak', 'kiano']</t>
  </si>
  <si>
    <t>['nomor', 'telkomsel', 'kakak', 'nih', 'coba', 'cerita', 'kakak', 'biar', 'kiano', 'bantu', 'ya', 'kakak', 'kiano']</t>
  </si>
  <si>
    <t>afaaa kakak sambung interaksi pesan ya darlan</t>
  </si>
  <si>
    <t>@ninaninubiyaaa @sh_afaaa @ninaninubiyaaa boleh dong, kak. sambung interaksinya lewat dm ya 😊 -darlan</t>
  </si>
  <si>
    <t>afaaa boleh dong kak sambung interaksinya lewat dm ya darlan</t>
  </si>
  <si>
    <t>['afaaa', 'boleh', 'dong', 'kak', 'sambung', 'interaksinya', 'lewat', 'dm', 'ya', 'darlan']</t>
  </si>
  <si>
    <t>['afaaa', 'boleh', 'dong', 'kakak', 'sambung', 'interaksinya', 'lewat', 'pesan', 'ya', 'darlan']</t>
  </si>
  <si>
    <t>['afaaa', 'kakak', 'sambung', 'interaksinya', 'pesan', 'ya', 'darlan']</t>
  </si>
  <si>
    <t>['afaaa', 'kakak', 'sambung', 'interaksi', 'pesan', 'ya', 'darlan']</t>
  </si>
  <si>
    <t>kakak sehat ya darlan</t>
  </si>
  <si>
    <t>@cutepie85515604 @cutepie85515604 sama-sama, kak. sehat selalu ya 😊 -darlan</t>
  </si>
  <si>
    <t>samasama kak sehat selalu ya darlan</t>
  </si>
  <si>
    <t>['samasama', 'kak', 'sehat', 'selalu', 'ya', 'darlan']</t>
  </si>
  <si>
    <t>['sama', 'kakak', 'sehat', 'selalu', 'ya', 'darlan']</t>
  </si>
  <si>
    <t>['kakak', 'sehat', 'ya', 'darlan']</t>
  </si>
  <si>
    <t>afaaa halo kakak pesan tanyaa bole kakak</t>
  </si>
  <si>
    <t>@sh_afaaa @telkomsel halo kak, aku mau dm buat tanyaa tanya bole ga ka?</t>
  </si>
  <si>
    <t>afaaa halo kak aku mau dm buat tanyaa tanya bole ga ka</t>
  </si>
  <si>
    <t>['afaaa', 'halo', 'kak', 'aku', 'mau', 'dm', 'buat', 'tanyaa', 'tanya', 'bole', 'ga', 'ka']</t>
  </si>
  <si>
    <t>['afaaa', 'halo', 'kakak', 'aku', 'mau', 'pesan', 'buat', 'tanyaa', 'tanya', 'bole', 'tidak', 'kakak']</t>
  </si>
  <si>
    <t>['afaaa', 'halo', 'kakak', 'pesan', 'tanyaa', 'bole', 'kakak']</t>
  </si>
  <si>
    <t>hooo oke terimakasih</t>
  </si>
  <si>
    <t>@telkomsel hooo oke thanks</t>
  </si>
  <si>
    <t>hooo oke thanks</t>
  </si>
  <si>
    <t>['hooo', 'oke', 'thanks']</t>
  </si>
  <si>
    <t>['hooo', 'oke', 'terimakasih']</t>
  </si>
  <si>
    <t>kakak tenang kakak kiano bantu biar jaring telkomsel kakak lancar ya lokasi mana kakak kiano</t>
  </si>
  <si>
    <t>@booy_bang67927 tenang kak, kiano bisa bantu biar jaringan telkomsel kakak lancar lagi ya, lokasinya dimana kak? -kiano</t>
  </si>
  <si>
    <t>bang tenang kak kiano bisa bantu biar jaringan telkomsel kakak lancar lagi ya lokasinya dimana kak kiano</t>
  </si>
  <si>
    <t>['bang', 'tenang', 'kak', 'kiano', 'bisa', 'bantu', 'biar', 'jaringan', 'telkomsel', 'kakak', 'lancar', 'lagi', 'ya', 'lokasinya', 'dimana', 'kak', 'kiano']</t>
  </si>
  <si>
    <t>['kakak', 'tenang', 'kakak', 'kiano', 'bisa', 'bantu', 'biar', 'jaringan', 'telkomsel', 'kakak', 'lancar', 'lagi', 'ya', 'lokasinya', 'dimana', 'kakak', 'kiano']</t>
  </si>
  <si>
    <t>['kakak', 'tenang', 'kakak', 'kiano', 'bantu', 'biar', 'jaringan', 'telkomsel', 'kakak', 'lancar', 'ya', 'lokasinya', 'dimana', 'kakak', 'kiano']</t>
  </si>
  <si>
    <t>['kakak', 'tenang', 'kakak', 'kiano', 'bantu', 'biar', 'jaring', 'telkomsel', 'kakak', 'lancar', 'ya', 'lokasi', 'mana', 'kakak', 'kiano']</t>
  </si>
  <si>
    <t>paket darurat telat bayar kena denda ya kakak kakak aktivasi paket darurat isi ulang pulsa otomatis kurang ya kakak pulsa terimakasih zyad</t>
  </si>
  <si>
    <t>@cutepie85515604 @cutepie85515604 mengenai paket darurat, jika saat ini telat melakukan pembayaran tidak akan kena denda ya kak. namun kakak tidak bisa aktivasi kembali paket darurat dan saat isi ulang pulsa akan otomatis berkurang ya kak pulsanya. makasih :) -zyad</t>
  </si>
  <si>
    <t>mengenai paket darurat jika saat ini telat melakukan pembayaran tidak akan kena denda ya kak namun kakak tidak bisa aktivasi kembali paket darurat dan saat isi ulang pulsa akan otomatis berkurang ya kak pulsanya makasih zyad</t>
  </si>
  <si>
    <t>['mengenai', 'paket', 'darurat', 'jika', 'saat', 'ini', 'telat', 'melakukan', 'pembayaran', 'tidak', 'akan', 'kena', 'denda', 'ya', 'kak', 'namun', 'kakak', 'tidak', 'bisa', 'aktivasi', 'kembali', 'paket', 'darurat', 'dan', 'saat', 'isi', 'ulang', 'pulsa', 'akan', 'otomatis', 'berkurang', 'ya', 'kak', 'pulsanya', 'makasih', 'zyad']</t>
  </si>
  <si>
    <t>['mengenai', 'paket', 'darurat', 'jika', 'saat', 'ini', 'telat', 'melakukan', 'pembayaran', 'tidak', 'akan', 'kena', 'denda', 'ya', 'kakak', 'namun', 'kakak', 'tidak', 'bisa', 'aktivasi', 'kembali', 'paket', 'darurat', 'dan', 'saat', 'isi', 'ulang', 'pulsa', 'akan', 'otomatis', 'berkurang', 'ya', 'kakak', 'pulsanya', 'terimakasih', 'zyad']</t>
  </si>
  <si>
    <t>['paket', 'darurat', 'telat', 'pembayaran', 'kena', 'denda', 'ya', 'kakak', 'kakak', 'aktivasi', 'paket', 'darurat', 'isi', 'ulang', 'pulsa', 'otomatis', 'berkurang', 'ya', 'kakak', 'pulsanya', 'terimakasih', 'zyad']</t>
  </si>
  <si>
    <t>['paket', 'darurat', 'telat', 'bayar', 'kena', 'denda', 'ya', 'kakak', 'kakak', 'aktivasi', 'paket', 'darurat', 'isi', 'ulang', 'pulsa', 'otomatis', 'kurang', 'ya', 'kakak', 'pulsa', 'terimakasih', 'zyad']</t>
  </si>
  <si>
    <t>error nih kakak cerita detail ayo biar kiano bantu kakak ya kakak kiano</t>
  </si>
  <si>
    <t>@quemonmon error kenapa nih kak? ceritain detailnya yuk biar kiano bisa bantuin kakak lebih lanjut ya kak 😊 -kiano</t>
  </si>
  <si>
    <t>error kenapa nih kak ceritain detailnya yuk biar kiano bisa bantuin kakak lebih lanjut ya kak kiano</t>
  </si>
  <si>
    <t>['error', 'kenapa', 'nih', 'kak', 'ceritain', 'detailnya', 'yuk', 'biar', 'kiano', 'bisa', 'bantuin', 'kakak', 'lebih', 'lanjut', 'ya', 'kak', 'kiano']</t>
  </si>
  <si>
    <t>['error', 'kenapa', 'nih', 'kakak', 'ceritakan', 'detailnya', 'ayo', 'biar', 'kiano', 'bisa', 'membantu', 'kakak', 'lebih', 'lanjut', 'ya', 'kakak', 'kiano']</t>
  </si>
  <si>
    <t>['error', 'nih', 'kakak', 'ceritakan', 'detailnya', 'ayo', 'biar', 'kiano', 'membantu', 'kakak', 'ya', 'kakak', 'kiano']</t>
  </si>
  <si>
    <t>['error', 'nih', 'kakak', 'cerita', 'detail', 'ayo', 'biar', 'kiano', 'bantu', 'kakak', 'ya', 'kakak', 'kiano']</t>
  </si>
  <si>
    <t>pakai telkomsel wakil</t>
  </si>
  <si>
    <t>@jeonathan kalau pakai telkomsel, perwakilannya siapa?</t>
  </si>
  <si>
    <t>kalau pakai telkomsel perwakilannya siapa</t>
  </si>
  <si>
    <t>['kalau', 'pakai', 'telkomsel', 'perwakilannya', 'siapa']</t>
  </si>
  <si>
    <t>['pakai', 'telkomsel', 'perwakilannya']</t>
  </si>
  <si>
    <t>['pakai', 'telkomsel', 'wakil']</t>
  </si>
  <si>
    <t>min pinjam paket darurat telkomsel pakai sistem denda bayar</t>
  </si>
  <si>
    <t>@telkomsel min nanya dong, kalau pinjam paket darurat di telkomsel itu pakai sistem denda ga kalau lama bayarnya?</t>
  </si>
  <si>
    <t>min nanya dong kalau pinjam paket darurat di telkomsel itu pakai sistem denda ga kalau lama bayarnya</t>
  </si>
  <si>
    <t>['min', 'nanya', 'dong', 'kalau', 'pinjam', 'paket', 'darurat', 'di', 'telkomsel', 'itu', 'pakai', 'sistem', 'denda', 'ga', 'kalau', 'lama', 'bayarnya']</t>
  </si>
  <si>
    <t>['min', 'bertanya', 'dong', 'kalau', 'pinjam', 'paket', 'darurat', 'di', 'telkomsel', 'itu', 'pakai', 'sistem', 'denda', 'tidak', 'kalau', 'lama', 'bayarnya']</t>
  </si>
  <si>
    <t>['min', 'pinjam', 'paket', 'darurat', 'telkomsel', 'pakai', 'sistem', 'denda', 'bayarnya']</t>
  </si>
  <si>
    <t>['min', 'pinjam', 'paket', 'darurat', 'telkomsel', 'pakai', 'sistem', 'denda', 'bayar']</t>
  </si>
  <si>
    <t>free premium nuker poin telkomsel tau tonton banana fish jam malam</t>
  </si>
  <si>
    <t>aku dapet free premium 30 hari kan dr nuker poin telkomsel... tau apa yg pertama kali aku tonton? betul, banana fish di jam 1 malam</t>
  </si>
  <si>
    <t>aku dapet free premium hari kan dr nuker poin telkomsel tau apa yg pertama kali aku tonton betul banana fish di jam malam</t>
  </si>
  <si>
    <t>['aku', 'dapet', 'free', 'premium', 'hari', 'kan', 'dr', 'nuker', 'poin', 'telkomsel', 'tau', 'apa', 'yg', 'pertama', 'kali', 'aku', 'tonton', 'betul', 'banana', 'fish', 'di', 'jam', 'malam']</t>
  </si>
  <si>
    <t>['aku', 'dapat', 'free', 'premium', 'hari', 'kan', 'dari', 'nuker', 'poin', 'telkomsel', 'tau', 'apa', 'yg', 'pertama', 'sepertinya', 'aku', 'tonton', 'betul', 'banana', 'fish', 'di', 'jam', 'malam']</t>
  </si>
  <si>
    <t>['free', 'premium', 'nuker', 'poin', 'telkomsel', 'tau', 'tonton', 'banana', 'fish', 'jam', 'malam']</t>
  </si>
  <si>
    <t>telkomsel eror cook</t>
  </si>
  <si>
    <t>['telkomsel', 'eror', 'cook']</t>
  </si>
  <si>
    <t>jaring kendala kakak iya coba infoin lokasi detail camat kota nomor internet nama tagih tanggal tagih relasi milik pesan ya biar bantu cek privasi data jaga</t>
  </si>
  <si>
    <t>@lavieenjoun @indihome duh, sekarang jaringannya berkendala lagi kak? kalau iya, coba infoin lokasi detail (kecamatan dan kota) nomor internet, atas nama, jumlah tagihan dan tanggal tagihan terakhir, relasi dengan pemilik melalui dm ya. biar dibantu cek lebih lanjut dan privasi data tetap terjaga.…</t>
  </si>
  <si>
    <t>duh sekarang jaringannya berkendala lagi kak kalau iya coba infoin lokasi detail kecamatan dan kota nomor internet atas nama jumlah tagihan dan tanggal tagihan terakhir relasi dengan pemilik melalui dm ya biar dibantu cek lebih lanjut dan privasi data tetap terjaga</t>
  </si>
  <si>
    <t>['duh', 'sekarang', 'jaringannya', 'berkendala', 'lagi', 'kak', 'kalau', 'iya', 'coba', 'infoin', 'lokasi', 'detail', 'kecamatan', 'dan', 'kota', 'nomor', 'internet', 'atas', 'nama', 'jumlah', 'tagihan', 'dan', 'tanggal', 'tagihan', 'terakhir', 'relasi', 'dengan', 'pemilik', 'melalui', 'dm', 'ya', 'biar', 'dibantu', 'cek', 'lebih', 'lanjut', 'dan', 'privasi', 'data', 'tetap', 'terjaga']</t>
  </si>
  <si>
    <t>['duh', 'sekarang', 'jaringannya', 'berkendala', 'lagi', 'kakak', 'kalau', 'iya', 'coba', 'infoin', 'lokasi', 'detail', 'kecamatan', 'dan', 'kota', 'nomor', 'internet', 'atas', 'nama', 'jumlah', 'tagihan', 'dan', 'tanggal', 'tagihan', 'terakhir', 'relasi', 'dengan', 'pemilik', 'melalui', 'pesan', 'ya', 'biar', 'dibantu', 'cek', 'lebih', 'lanjut', 'dan', 'privasi', 'data', 'tetap', 'terjaga']</t>
  </si>
  <si>
    <t>['jaringannya', 'berkendala', 'kakak', 'iya', 'coba', 'infoin', 'lokasi', 'detail', 'kecamatan', 'kota', 'nomor', 'internet', 'nama', 'tagihan', 'tanggal', 'tagihan', 'relasi', 'pemilik', 'pesan', 'ya', 'biar', 'dibantu', 'cek', 'privasi', 'data', 'terjaga']</t>
  </si>
  <si>
    <t>['jaring', 'kendala', 'kakak', 'iya', 'coba', 'infoin', 'lokasi', 'detail', 'camat', 'kota', 'nomor', 'internet', 'nama', 'tagih', 'tanggal', 'tagih', 'relasi', 'milik', 'pesan', 'ya', 'biar', 'bantu', 'cek', 'privasi', 'data', 'jaga']</t>
  </si>
  <si>
    <t>aply telkomsel daerah kakak tau</t>
  </si>
  <si>
    <t>@hatagid aply telkomsel daerah mana bang kalau boleh tau ?</t>
  </si>
  <si>
    <t>aply telkomsel daerah mana bang kalau boleh tau</t>
  </si>
  <si>
    <t>['aply', 'telkomsel', 'daerah', 'mana', 'bang', 'kalau', 'boleh', 'tau']</t>
  </si>
  <si>
    <t>['aply', 'telkomsel', 'daerah', 'mana', 'kakak', 'kalau', 'boleh', 'tau']</t>
  </si>
  <si>
    <t>['aply', 'telkomsel', 'daerah', 'kakak', 'tau']</t>
  </si>
  <si>
    <t>biar sinyal normal tunggu data pesan ya rai</t>
  </si>
  <si>
    <t>@ardiannnsyah3 @ardiannnsyah3 biar sinyalnya normal lagi, ditunggu datanya di dm ya :) -rai</t>
  </si>
  <si>
    <t>biar sinyalnya normal lagi ditunggu datanya di dm ya rai</t>
  </si>
  <si>
    <t>['biar', 'sinyalnya', 'normal', 'lagi', 'ditunggu', 'datanya', 'di', 'dm', 'ya', 'rai']</t>
  </si>
  <si>
    <t>['biar', 'sinyalnya', 'normal', 'lagi', 'ditunggu', 'datanya', 'di', 'pesan', 'ya', 'rai']</t>
  </si>
  <si>
    <t>['biar', 'sinyalnya', 'normal', 'ditunggu', 'datanya', 'pesan', 'ya', 'rai']</t>
  </si>
  <si>
    <t>['biar', 'sinyal', 'normal', 'tunggu', 'data', 'pesan', 'ya', 'rai']</t>
  </si>
  <si>
    <t>malas</t>
  </si>
  <si>
    <t>@telkomsel malas</t>
  </si>
  <si>
    <t>['malas']</t>
  </si>
  <si>
    <t>maaf ya kakak ardi ganggu aktivitas biar kendala sinyal bantu baik ayo infoin nomor telkomselnya pesan infoin jadi lokasi lengkap bandung mana nomor telkomsel kendala ya tunggu rai</t>
  </si>
  <si>
    <t>@ardiannnsyah3 maaf ya kak ardian jadi ganggu aktivitasnya :( biar kendala sinyalnya bisa dibantu perbaikan, yuk infoin nomor telkomselnya ke dm. infoin juga waktu kejadian, lokasi lengkap bandungnya dimana, dan nomor telkomsel lain yg berkendala sama jika ada ya. ditunggu :) -rai</t>
  </si>
  <si>
    <t>maaf ya kak ardian jadi ganggu aktivitasnya biar kendala sinyalnya bisa dibantu perbaikan yuk infoin nomor telkomselnya ke dm infoin juga waktu kejadian lokasi lengkap bandungnya dimana dan nomor telkomsel lain yg berkendala sama jika ada ya ditunggu rai</t>
  </si>
  <si>
    <t>['maaf', 'ya', 'kak', 'ardian', 'jadi', 'ganggu', 'aktivitasnya', 'biar', 'kendala', 'sinyalnya', 'bisa', 'dibantu', 'perbaikan', 'yuk', 'infoin', 'nomor', 'telkomselnya', 'ke', 'dm', 'infoin', 'juga', 'waktu', 'kejadian', 'lokasi', 'lengkap', 'bandungnya', 'dimana', 'dan', 'nomor', 'telkomsel', 'lain', 'yg', 'berkendala', 'sama', 'jika', 'ada', 'ya', 'ditunggu', 'rai']</t>
  </si>
  <si>
    <t>['maaf', 'ya', 'kakak', 'ardian', 'jadi', 'ganggu', 'aktivitasnya', 'biar', 'kendala', 'sinyalnya', 'bisa', 'dibantu', 'perbaikan', 'ayo', 'infoin', 'nomor', 'telkomselnya', 'ke', 'pesan', 'infoin', 'juga', 'waktu', 'kejadian', 'lokasi', 'lengkap', 'bandungnya', 'dimana', 'dan', 'nomor', 'telkomsel', 'lain', 'yg', 'berkendala', 'sama', 'jika', 'ada', 'ya', 'ditunggu', 'rai']</t>
  </si>
  <si>
    <t>['maaf', 'ya', 'kakak', 'ardian', 'ganggu', 'aktivitasnya', 'biar', 'kendala', 'sinyalnya', 'dibantu', 'perbaikan', 'ayo', 'infoin', 'nomor', 'telkomselnya', 'pesan', 'infoin', 'kejadian', 'lokasi', 'lengkap', 'bandungnya', 'dimana', 'nomor', 'telkomsel', 'berkendala', 'ya', 'ditunggu', 'rai']</t>
  </si>
  <si>
    <t>['maaf', 'ya', 'kakak', 'ardi', 'ganggu', 'aktivitas', 'biar', 'kendala', 'sinyal', 'bantu', 'baik', 'ayo', 'infoin', 'nomor', 'telkomselnya', 'pesan', 'infoin', 'jadi', 'lokasi', 'lengkap', 'bandung', 'mana', 'nomor', 'telkomsel', 'kendala', 'ya', 'tunggu', 'rai']</t>
  </si>
  <si>
    <t>tower telkomsel</t>
  </si>
  <si>
    <t>@convomf tower telkomsel</t>
  </si>
  <si>
    <t>['tower', 'telkomsel']</t>
  </si>
  <si>
    <t>bandung</t>
  </si>
  <si>
    <t>@telkomsel bandung</t>
  </si>
  <si>
    <t>['bandung']</t>
  </si>
  <si>
    <t>bts bakti eksklusif pakai telkomsel wilayah daftar</t>
  </si>
  <si>
    <t>bts bakti eksklusif pakai telkomsel di wilayah ini, berikut daftarnya https://t.co/8mshy4cr5r</t>
  </si>
  <si>
    <t>bts bakti eksklusif pakai telkomsel di wilayah ini berikut daftarnya</t>
  </si>
  <si>
    <t>['bts', 'bakti', 'eksklusif', 'pakai', 'telkomsel', 'di', 'wilayah', 'ini', 'berikut', 'daftarnya']</t>
  </si>
  <si>
    <t>['bts', 'bakti', 'eksklusif', 'pakai', 'telkomsel', 'wilayah', 'daftarnya']</t>
  </si>
  <si>
    <t>['bts', 'bakti', 'eksklusif', 'pakai', 'telkomsel', 'wilayah', 'daftar']</t>
  </si>
  <si>
    <t>zidane cek interaksi pesan sila kakak data ya biar jaring dibantuin zidane</t>
  </si>
  <si>
    <t>@introvertbebek @introvertbebek zidane cek udah ada interaksi di dm. silakan kakak data yang diminta ya biar jaringannya dibantuin lebih lanjut :) -zidane</t>
  </si>
  <si>
    <t>zidane cek udah ada interaksi di dm silakan kakak data yang diminta ya biar jaringannya dibantuin lebih lanjut zidane</t>
  </si>
  <si>
    <t>['zidane', 'cek', 'udah', 'ada', 'interaksi', 'di', 'dm', 'silakan', 'kakak', 'data', 'yang', 'diminta', 'ya', 'biar', 'jaringannya', 'dibantuin', 'lebih', 'lanjut', 'zidane']</t>
  </si>
  <si>
    <t>['zidane', 'cek', 'sudah', 'ada', 'interaksi', 'di', 'pesan', 'silakan', 'kakak', 'data', 'yang', 'diminta', 'ya', 'biar', 'jaringannya', 'dibantuin', 'lebih', 'lanjut', 'zidane']</t>
  </si>
  <si>
    <t>['zidane', 'cek', 'interaksi', 'pesan', 'silakan', 'kakak', 'data', 'ya', 'biar', 'jaringannya', 'dibantuin', 'zidane']</t>
  </si>
  <si>
    <t>['zidane', 'cek', 'interaksi', 'pesan', 'sila', 'kakak', 'data', 'ya', 'biar', 'jaring', 'dibantuin', 'zidane']</t>
  </si>
  <si>
    <t>nyebelinnya nih kakak fanny cerita detail bantu tangan baik ya kakak kiano</t>
  </si>
  <si>
    <t>@fannydesvia waduh nyebelinnya kenapa nih kak fanny? boleh ceritain detailnya, nanti kami bantu dengan penanganan terbaik ya kak 😊 -kiano</t>
  </si>
  <si>
    <t>waduh nyebelinnya kenapa nih kak fanny boleh ceritain detailnya nanti kami bantu dengan penanganan terbaik ya kak kiano</t>
  </si>
  <si>
    <t>['waduh', 'nyebelinnya', 'kenapa', 'nih', 'kak', 'fanny', 'boleh', 'ceritain', 'detailnya', 'nanti', 'kami', 'bantu', 'dengan', 'penanganan', 'terbaik', 'ya', 'kak', 'kiano']</t>
  </si>
  <si>
    <t>['waduh', 'nyebelinnya', 'kenapa', 'nih', 'kakak', 'fanny', 'boleh', 'ceritakan', 'detailnya', 'nanti', 'kami', 'bantu', 'dengan', 'penanganan', 'terbaik', 'ya', 'kakak', 'kiano']</t>
  </si>
  <si>
    <t>['nyebelinnya', 'nih', 'kakak', 'fanny', 'ceritakan', 'detailnya', 'bantu', 'penanganan', 'terbaik', 'ya', 'kakak', 'kiano']</t>
  </si>
  <si>
    <t>['nyebelinnya', 'nih', 'kakak', 'fanny', 'cerita', 'detail', 'bantu', 'tangan', 'baik', 'ya', 'kakak', 'kiano']</t>
  </si>
  <si>
    <t>sila kakak iwan bantu kait produk layan telkomselnya barangkali rai</t>
  </si>
  <si>
    <t>@owl9494 @owl9494 silakan, kak iwan. ada yang bisa kami bantu terkait produk dan layanan telkomselnya barangkali? :) -rai</t>
  </si>
  <si>
    <t>silakan kak iwan ada yang bisa kami bantu terkait produk dan layanan telkomselnya barangkali rai</t>
  </si>
  <si>
    <t>['silakan', 'kak', 'iwan', 'ada', 'yang', 'bisa', 'kami', 'bantu', 'terkait', 'produk', 'dan', 'layanan', 'telkomselnya', 'barangkali', 'rai']</t>
  </si>
  <si>
    <t>['silakan', 'kakak', 'iwan', 'ada', 'yang', 'bisa', 'kami', 'bantu', 'terkait', 'produk', 'dan', 'layanan', 'telkomselnya', 'barangkali', 'rai']</t>
  </si>
  <si>
    <t>['silakan', 'kakak', 'iwan', 'bantu', 'terkait', 'produk', 'layanan', 'telkomselnya', 'barangkali', 'rai']</t>
  </si>
  <si>
    <t>['sila', 'kakak', 'iwan', 'bantu', 'kait', 'produk', 'layan', 'telkomselnya', 'barangkali', 'rai']</t>
  </si>
  <si>
    <t>kakak iwan keluh putar produk layan telkomsel infoin zyad biar bantu solusi kakak langsung konfirmasi pesan ya terimakasih zyad</t>
  </si>
  <si>
    <t>@owl9494 @isjen0423 @owl9494 kalau kak iwan ada pertanyaan atau keluhan seputar produk dan layanan telkomsel. sini infoin ke zyad biar dibantu solusi yang tepat. kakak juga bisa langsung konfirmasi melalui dm ya. makasih :) -zyad</t>
  </si>
  <si>
    <t>kalau kak iwan ada pertanyaan atau keluhan seputar produk dan layanan telkomsel sini infoin ke zyad biar dibantu solusi yang tepat kakak juga bisa langsung konfirmasi melalui dm ya makasih zyad</t>
  </si>
  <si>
    <t>['kalau', 'kak', 'iwan', 'ada', 'pertanyaan', 'atau', 'keluhan', 'seputar', 'produk', 'dan', 'layanan', 'telkomsel', 'sini', 'infoin', 'ke', 'zyad', 'biar', 'dibantu', 'solusi', 'yang', 'tepat', 'kakak', 'juga', 'bisa', 'langsung', 'konfirmasi', 'melalui', 'dm', 'ya', 'makasih', 'zyad']</t>
  </si>
  <si>
    <t>['kalau', 'kakak', 'iwan', 'ada', 'pertanyaan', 'atau', 'keluhan', 'seputar', 'produk', 'dan', 'layanan', 'telkomsel', 'sini', 'infoin', 'ke', 'zyad', 'biar', 'dibantu', 'solusi', 'yang', 'tepat', 'kakak', 'juga', 'bisa', 'langsung', 'konfirmasi', 'melalui', 'pesan', 'ya', 'terimakasih', 'zyad']</t>
  </si>
  <si>
    <t>['kakak', 'iwan', 'keluhan', 'seputar', 'produk', 'layanan', 'telkomsel', 'infoin', 'zyad', 'biar', 'dibantu', 'solusi', 'kakak', 'langsung', 'konfirmasi', 'pesan', 'ya', 'terimakasih', 'zyad']</t>
  </si>
  <si>
    <t>['kakak', 'iwan', 'keluh', 'putar', 'produk', 'layan', 'telkomsel', 'infoin', 'zyad', 'biar', 'bantu', 'solusi', 'kakak', 'langsung', 'konfirmasi', 'pesan', 'ya', 'terimakasih', 'zyad']</t>
  </si>
  <si>
    <t>tag aja kakak akun</t>
  </si>
  <si>
    <t>@owl9494 @telkomsel tag aja kak akunnya</t>
  </si>
  <si>
    <t>tag aja kak akunnya</t>
  </si>
  <si>
    <t>['tag', 'aja', 'kak', 'akunnya']</t>
  </si>
  <si>
    <t>['tag', 'aja', 'kakak', 'akunnya']</t>
  </si>
  <si>
    <t>['tag', 'aja', 'kakak', 'akun']</t>
  </si>
  <si>
    <t>sinyal aja benerin min minimal cakap wa cakap nya mutermuter</t>
  </si>
  <si>
    <t>@telkomsel sinyal aja dulu benerin min, minimal bisa chat wa  ini chat nya muter-muter doang 😂😂😂</t>
  </si>
  <si>
    <t>sinyal aja dulu benerin min minimal bisa chat wa ini chat nya mutermuter doang</t>
  </si>
  <si>
    <t>['sinyal', 'aja', 'dulu', 'benerin', 'min', 'minimal', 'bisa', 'chat', 'wa', 'ini', 'chat', 'nya', 'mutermuter', 'doang']</t>
  </si>
  <si>
    <t>['sinyal', 'aja', 'dulu', 'benerin', 'min', 'minimal', 'bisa', 'percakapan', 'wa', 'ini', 'percakapan', 'nya', 'mutermuter', 'hanya']</t>
  </si>
  <si>
    <t>['sinyal', 'aja', 'benerin', 'min', 'minimal', 'percakapan', 'wa', 'percakapan', 'nya', 'mutermuter']</t>
  </si>
  <si>
    <t>['sinyal', 'aja', 'benerin', 'min', 'minimal', 'cakap', 'wa', 'cakap', 'nya', 'mutermuter']</t>
  </si>
  <si>
    <t>komplen</t>
  </si>
  <si>
    <t>@telkomsel mau komplen</t>
  </si>
  <si>
    <t>mau komplen</t>
  </si>
  <si>
    <t>['mau', 'komplen']</t>
  </si>
  <si>
    <t>['komplen']</t>
  </si>
  <si>
    <t>konplen yahh telkomsel</t>
  </si>
  <si>
    <t>@isjen0423 @telkomsel mau konplen di mana yahh telkomsel</t>
  </si>
  <si>
    <t>mau konplen di mana yahh telkomsel</t>
  </si>
  <si>
    <t>['mau', 'konplen', 'di', 'mana', 'yahh', 'telkomsel']</t>
  </si>
  <si>
    <t>['konplen', 'yahh', 'telkomsel']</t>
  </si>
  <si>
    <t>maaf ya kakak nunggu tunggu bentar ya rai colek teman pesan biar respon cakap nya rai</t>
  </si>
  <si>
    <t>@coklathangat12 @coklathangat12 maaf ya kak nunggu lama :( ditunggu bentar lagi ya, rai udah colek teman di dm biar segera respon chat nya ^^ -rai</t>
  </si>
  <si>
    <t>maaf ya kak nunggu lama ditunggu bentar lagi ya rai udah colek teman di dm biar segera respon chat nya rai</t>
  </si>
  <si>
    <t>['maaf', 'ya', 'kak', 'nunggu', 'lama', 'ditunggu', 'bentar', 'lagi', 'ya', 'rai', 'udah', 'colek', 'teman', 'di', 'dm', 'biar', 'segera', 'respon', 'chat', 'nya', 'rai']</t>
  </si>
  <si>
    <t>['maaf', 'ya', 'kakak', 'nunggu', 'lama', 'ditunggu', 'bentar', 'lagi', 'ya', 'rai', 'sudah', 'colek', 'teman', 'di', 'pesan', 'biar', 'segera', 'respon', 'percakapan', 'nya', 'rai']</t>
  </si>
  <si>
    <t>['maaf', 'ya', 'kakak', 'nunggu', 'ditunggu', 'bentar', 'ya', 'rai', 'colek', 'teman', 'pesan', 'biar', 'respon', 'percakapan', 'nya', 'rai']</t>
  </si>
  <si>
    <t>['maaf', 'ya', 'kakak', 'nunggu', 'tunggu', 'bentar', 'ya', 'rai', 'colek', 'teman', 'pesan', 'biar', 'respon', 'cakap', 'nya', 'rai']</t>
  </si>
  <si>
    <t>teman msib daftar kompas dyandra map retail academy telkomsel scm bank bri bank bca transtv cnn bicara plsss reply email blmm ayo titip biar info fomooooo</t>
  </si>
  <si>
    <t>guys yg msib daftar kompas (dyandra), map retail academy, telkomsel, scm, bank bri, bank bca, transtv, cnn, cakap plsss reply skrg uda pd dapet email blm karna aku blmm, ayo nitip disini biar saling info karna aku fomooooo 😭</t>
  </si>
  <si>
    <t>guys yg msib daftar kompas dyandra map retail academy telkomsel scm bank bri bank bca transtv cnn cakap plsss reply skrg uda pd dapet email blm karna aku blmm ayo nitip disini biar saling info karna aku fomooooo</t>
  </si>
  <si>
    <t>['guys', 'yg', 'msib', 'daftar', 'kompas', 'dyandra', 'map', 'retail', 'academy', 'telkomsel', 'scm', 'bank', 'bri', 'bank', 'bca', 'transtv', 'cnn', 'cakap', 'plsss', 'reply', 'skrg', 'uda', 'pd', 'dapet', 'email', 'blm', 'karna', 'aku', 'blmm', 'ayo', 'nitip', 'disini', 'biar', 'saling', 'info', 'karna', 'aku', 'fomooooo']</t>
  </si>
  <si>
    <t>['teman', 'yg', 'msib', 'daftar', 'kompas', 'dyandra', 'map', 'retail', 'academy', 'telkomsel', 'scm', 'bank', 'bri', 'bank', 'bca', 'transtv', 'cnn', 'berbicara', 'plsss', 'reply', 'sekarang', 'sudah', 'pada', 'dapat', 'email', 'belum', 'karena', 'aku', 'blmm', 'ayo', 'titip', 'disini', 'biar', 'saling', 'info', 'karena', 'aku', 'fomooooo']</t>
  </si>
  <si>
    <t>['teman', 'msib', 'daftar', 'kompas', 'dyandra', 'map', 'retail', 'academy', 'telkomsel', 'scm', 'bank', 'bri', 'bank', 'bca', 'transtv', 'cnn', 'berbicara', 'plsss', 'reply', 'email', 'blmm', 'ayo', 'titip', 'biar', 'info', 'fomooooo']</t>
  </si>
  <si>
    <t>['teman', 'msib', 'daftar', 'kompas', 'dyandra', 'map', 'retail', 'academy', 'telkomsel', 'scm', 'bank', 'bri', 'bank', 'bca', 'transtv', 'cnn', 'bicara', 'plsss', 'reply', 'email', 'blmm', 'ayo', 'titip', 'biar', 'info', 'fomooooo']</t>
  </si>
  <si>
    <t>oke kakak zidane bantu cepat biar pesan kakak cepat balas tungguin ya zidane</t>
  </si>
  <si>
    <t>@isjen0423 oke kak. zidane bantu percepatan biar dm dari kakak cepat dibalas. tungguin ya :) -zidane</t>
  </si>
  <si>
    <t>oke kak zidane bantu percepatan biar dm dari kakak cepat dibalas tungguin ya zidane</t>
  </si>
  <si>
    <t>['oke', 'kak', 'zidane', 'bantu', 'percepatan', 'biar', 'dm', 'dari', 'kakak', 'cepat', 'dibalas', 'tungguin', 'ya', 'zidane']</t>
  </si>
  <si>
    <t>['oke', 'kakak', 'zidane', 'bantu', 'percepatan', 'biar', 'pesan', 'dari', 'kakak', 'cepat', 'dibalas', 'tungguin', 'ya', 'zidane']</t>
  </si>
  <si>
    <t>['oke', 'kakak', 'zidane', 'bantu', 'percepatan', 'biar', 'pesan', 'kakak', 'cepat', 'dibalas', 'tungguin', 'ya', 'zidane']</t>
  </si>
  <si>
    <t>['oke', 'kakak', 'zidane', 'bantu', 'cepat', 'biar', 'pesan', 'kakak', 'cepat', 'balas', 'tungguin', 'ya', 'zidane']</t>
  </si>
  <si>
    <t>ayo min cek pesan kuota habis my telkomsel gak beli paket nya bantu aktivasi aja min</t>
  </si>
  <si>
    <t>@telkomsel ayo min segera cek dm saya, ini kuota saya mau habis tapi my telkomsel saya, gak bisa beli paketan nya, bantu aktivasi aja min</t>
  </si>
  <si>
    <t>ayo min segera cek dm saya ini kuota saya mau habis tapi my telkomsel saya gak bisa beli paketan nya bantu aktivasi aja min</t>
  </si>
  <si>
    <t>['ayo', 'min', 'segera', 'cek', 'dm', 'saya', 'ini', 'kuota', 'saya', 'mau', 'habis', 'tapi', 'my', 'telkomsel', 'saya', 'gak', 'bisa', 'beli', 'paketan', 'nya', 'bantu', 'aktivasi', 'aja', 'min']</t>
  </si>
  <si>
    <t>['ayo', 'min', 'segera', 'cek', 'pesan', 'saya', 'ini', 'kuota', 'saya', 'mau', 'habis', 'tapi', 'my', 'telkomsel', 'saya', 'gak', 'bisa', 'beli', 'paketan', 'nya', 'bantu', 'aktivasi', 'aja', 'min']</t>
  </si>
  <si>
    <t>['ayo', 'min', 'cek', 'pesan', 'kuota', 'habis', 'my', 'telkomsel', 'gak', 'beli', 'paketan', 'nya', 'bantu', 'aktivasi', 'aja', 'min']</t>
  </si>
  <si>
    <t>['ayo', 'min', 'cek', 'pesan', 'kuota', 'habis', 'my', 'telkomsel', 'gak', 'beli', 'paket', 'nya', 'bantu', 'aktivasi', 'aja', 'min']</t>
  </si>
  <si>
    <t>kakak balas pesan menit an urgent mohon</t>
  </si>
  <si>
    <t>kak bales dm saya udah 40 menit an urgent ini pls lah😫 @telkomsel</t>
  </si>
  <si>
    <t>kak bales dm saya udah menit an urgent ini pls lah</t>
  </si>
  <si>
    <t>['kak', 'bales', 'dm', 'saya', 'udah', 'menit', 'an', 'urgent', 'ini', 'pls', 'lah']</t>
  </si>
  <si>
    <t>['kakak', 'balas', 'pesan', 'saya', 'sudah', 'menit', 'an', 'urgent', 'ini', 'mohon', 'lah']</t>
  </si>
  <si>
    <t>['kakak', 'balas', 'pesan', 'menit', 'an', 'urgent', 'mohon']</t>
  </si>
  <si>
    <t>enak kakak coba infoin detail kendala kakak alami biar kiano bantu kakak nyaman pakai nomor telkomselnya ya kakak kiano</t>
  </si>
  <si>
    <t>@elaiilaa ga enaknya kayak gimana kak? coba infoin lebih detail kendala yang kakak alami biar kiano bantuin kakak jadi nyaman lagi pake nomor telkomselnya ya kak 😊 -kiano</t>
  </si>
  <si>
    <t>ga enaknya kayak gimana kak coba infoin lebih detail kendala yang kakak alami biar kiano bantuin kakak jadi nyaman lagi pake nomor telkomselnya ya kak kiano</t>
  </si>
  <si>
    <t>['ga', 'enaknya', 'kayak', 'gimana', 'kak', 'coba', 'infoin', 'lebih', 'detail', 'kendala', 'yang', 'kakak', 'alami', 'biar', 'kiano', 'bantuin', 'kakak', 'jadi', 'nyaman', 'lagi', 'pake', 'nomor', 'telkomselnya', 'ya', 'kak', 'kiano']</t>
  </si>
  <si>
    <t>['tidak', 'enaknya', 'seperti', 'bagaimana', 'kakak', 'coba', 'infoin', 'lebih', 'detail', 'kendala', 'yang', 'kakak', 'alami', 'biar', 'kiano', 'membantu', 'kakak', 'jadi', 'nyaman', 'lagi', 'pakai', 'nomor', 'telkomselnya', 'ya', 'kakak', 'kiano']</t>
  </si>
  <si>
    <t>['enaknya', 'kakak', 'coba', 'infoin', 'detail', 'kendala', 'kakak', 'alami', 'biar', 'kiano', 'membantu', 'kakak', 'nyaman', 'pakai', 'nomor', 'telkomselnya', 'ya', 'kakak', 'kiano']</t>
  </si>
  <si>
    <t>['enak', 'kakak', 'coba', 'infoin', 'detail', 'kendala', 'kakak', 'alami', 'biar', 'kiano', 'bantu', 'kakak', 'nyaman', 'pakai', 'nomor', 'telkomselnya', 'ya', 'kakak', 'kiano']</t>
  </si>
  <si>
    <t>mana lokasi nih kakak ardi coba infoin biar kiano bantu sinyal telkomsel kakak lancar ya kakak kiano</t>
  </si>
  <si>
    <t>@ardiannnsyah3 dimana lokasinya nih kak ardian? coba infoin biar kiano bisa bantuin sinyal telkomsel kakak jadi lancar lagi ya kak 😊 -kiano</t>
  </si>
  <si>
    <t>dimana lokasinya nih kak ardian coba infoin biar kiano bisa bantuin sinyal telkomsel kakak jadi lancar lagi ya kak kiano</t>
  </si>
  <si>
    <t>['dimana', 'lokasinya', 'nih', 'kak', 'ardian', 'coba', 'infoin', 'biar', 'kiano', 'bisa', 'bantuin', 'sinyal', 'telkomsel', 'kakak', 'jadi', 'lancar', 'lagi', 'ya', 'kak', 'kiano']</t>
  </si>
  <si>
    <t>['dimana', 'lokasinya', 'nih', 'kakak', 'ardian', 'coba', 'infoin', 'biar', 'kiano', 'bisa', 'membantu', 'sinyal', 'telkomsel', 'kakak', 'jadi', 'lancar', 'lagi', 'ya', 'kakak', 'kiano']</t>
  </si>
  <si>
    <t>['dimana', 'lokasinya', 'nih', 'kakak', 'ardian', 'coba', 'infoin', 'biar', 'kiano', 'membantu', 'sinyal', 'telkomsel', 'kakak', 'lancar', 'ya', 'kakak', 'kiano']</t>
  </si>
  <si>
    <t>['mana', 'lokasi', 'nih', 'kakak', 'ardi', 'coba', 'infoin', 'biar', 'kiano', 'bantu', 'sinyal', 'telkomsel', 'kakak', 'lancar', 'ya', 'kakak', 'kiano']</t>
  </si>
  <si>
    <t>rai cek pesan kakak masuk antri ya mohon tunggu interaksi pesan kakak rai</t>
  </si>
  <si>
    <t>@coklathangat12 @coklathangat12 rai cek dm kakak udah masuk ke antrian ya. mohon ditunggu interaksi selanjutnya di dm kak :) -rai</t>
  </si>
  <si>
    <t>rai cek dm kakak udah masuk ke antrian ya mohon ditunggu interaksi selanjutnya di dm kak rai</t>
  </si>
  <si>
    <t>['rai', 'cek', 'dm', 'kakak', 'udah', 'masuk', 'ke', 'antrian', 'ya', 'mohon', 'ditunggu', 'interaksi', 'selanjutnya', 'di', 'dm', 'kak', 'rai']</t>
  </si>
  <si>
    <t>['rai', 'cek', 'pesan', 'kakak', 'sudah', 'masuk', 'ke', 'antrian', 'ya', 'mohon', 'ditunggu', 'interaksi', 'selanjutnya', 'di', 'pesan', 'kakak', 'rai']</t>
  </si>
  <si>
    <t>['rai', 'cek', 'pesan', 'kakak', 'masuk', 'antrian', 'ya', 'mohon', 'ditunggu', 'interaksi', 'pesan', 'kakak', 'rai']</t>
  </si>
  <si>
    <t>['rai', 'cek', 'pesan', 'kakak', 'masuk', 'antri', 'ya', 'mohon', 'tunggu', 'interaksi', 'pesan', 'kakak', 'rai']</t>
  </si>
  <si>
    <t>oke kakak kalo kirim data pesan rekan bantu kendala ya mohon tunggu interaksi pesan kakak rai</t>
  </si>
  <si>
    <t>@secretboutiqeo @secretboutiqeo oke, kak. kalo udah kirim datanya ke dm, nanti akan ada rekan yang bantu kendalanya ya. mohon ditunggu interaksi selanjutnya di dm kak :) -rai</t>
  </si>
  <si>
    <t>oke kak kalo udah kirim datanya ke dm nanti akan ada rekan yang bantu kendalanya ya mohon ditunggu interaksi selanjutnya di dm kak rai</t>
  </si>
  <si>
    <t>['oke', 'kak', 'kalo', 'udah', 'kirim', 'datanya', 'ke', 'dm', 'nanti', 'akan', 'ada', 'rekan', 'yang', 'bantu', 'kendalanya', 'ya', 'mohon', 'ditunggu', 'interaksi', 'selanjutnya', 'di', 'dm', 'kak', 'rai']</t>
  </si>
  <si>
    <t>['oke', 'kakak', 'kalo', 'sudah', 'kirim', 'datanya', 'ke', 'pesan', 'nanti', 'akan', 'ada', 'rekan', 'yang', 'bantu', 'kendalanya', 'ya', 'mohon', 'ditunggu', 'interaksi', 'selanjutnya', 'di', 'pesan', 'kakak', 'rai']</t>
  </si>
  <si>
    <t>['oke', 'kakak', 'kalo', 'kirim', 'datanya', 'pesan', 'rekan', 'bantu', 'kendalanya', 'ya', 'mohon', 'ditunggu', 'interaksi', 'pesan', 'kakak', 'rai']</t>
  </si>
  <si>
    <t>['oke', 'kakak', 'kalo', 'kirim', 'data', 'pesan', 'rekan', 'bantu', 'kendala', 'ya', 'mohon', 'tunggu', 'interaksi', 'pesan', 'kakak', 'rai']</t>
  </si>
  <si>
    <t>min cek pesan ya</t>
  </si>
  <si>
    <t>@telkomsel min cek dm ya</t>
  </si>
  <si>
    <t>min cek dm ya</t>
  </si>
  <si>
    <t>['min', 'cek', 'dm', 'ya']</t>
  </si>
  <si>
    <t>['min', 'cek', 'pesan', 'ya']</t>
  </si>
  <si>
    <t>pamer terimakasih teman tau tukerin poin telkomsel ss receh</t>
  </si>
  <si>
    <t>pamer makasih guys yg udah ngasih tau buat tukerin 5 poin telkomsel di akhirnya dapet juga ss recehan https://t.co/dimfkxpiyi</t>
  </si>
  <si>
    <t>pamer makasih guys yg udah ngasih tau buat tukerin poin telkomsel di akhirnya dapet juga ss recehan</t>
  </si>
  <si>
    <t>['pamer', 'makasih', 'guys', 'yg', 'udah', 'ngasih', 'tau', 'buat', 'tukerin', 'poin', 'telkomsel', 'di', 'akhirnya', 'dapet', 'juga', 'ss', 'recehan']</t>
  </si>
  <si>
    <t>['pamer', 'terimakasih', 'teman', 'yg', 'sudah', 'memberi', 'tau', 'buat', 'tukerin', 'poin', 'telkomsel', 'di', 'akhirnya', 'dapat', 'juga', 'ss', 'recehan']</t>
  </si>
  <si>
    <t>['pamer', 'terimakasih', 'teman', 'tau', 'tukerin', 'poin', 'telkomsel', 'ss', 'recehan']</t>
  </si>
  <si>
    <t>['pamer', 'terimakasih', 'teman', 'tau', 'tukerin', 'poin', 'telkomsel', 'ss', 'receh']</t>
  </si>
  <si>
    <t>telkomsel kalo habis mati lampu suka tanggung sinyal jelek an</t>
  </si>
  <si>
    <t>telkomsel kalo abis mati lampu suka gk tanggung jawab masa ini sinyal jelek mulu an</t>
  </si>
  <si>
    <t>['telkomsel', 'kalo', 'abis', 'mati', 'lampu', 'suka', 'gk', 'tanggung', 'jawab', 'masa', 'ini', 'sinyal', 'jelek', 'mulu', 'an']</t>
  </si>
  <si>
    <t>['telkomsel', 'kalo', 'habis', 'mati', 'lampu', 'suka', 'tidak', 'tanggung', 'jawab', 'masa', 'ini', 'sinyal', 'jelek', 'selalu', 'an']</t>
  </si>
  <si>
    <t>['telkomsel', 'kalo', 'habis', 'mati', 'lampu', 'suka', 'tanggung', 'sinyal', 'jelek', 'an']</t>
  </si>
  <si>
    <t>@telkomsel 😴😴</t>
  </si>
  <si>
    <t>cek pesan</t>
  </si>
  <si>
    <t>@telkomsel cek dm sekarang ❗️❗️ #zonauang</t>
  </si>
  <si>
    <t>cek dm sekarang</t>
  </si>
  <si>
    <t>['cek', 'dm', 'sekarang']</t>
  </si>
  <si>
    <t>['cek', 'pesan', 'sekarang']</t>
  </si>
  <si>
    <t>['cek', 'pesan']</t>
  </si>
  <si>
    <t>tukar poin gagal kah maaf ya kakak biar kendala tukar telkomsel poin gagal bantu tangan sila konfirmasi nomor hp pesan ya infoin tukar capture terang gagal tunggu rai</t>
  </si>
  <si>
    <t>@secretboutiqeo @secretboutiqeo tukar poinnya gagal kah? maaf ya kak :( biar kendala penukaran telkomsel poin yang gagal tersebut bisa dibantu penanganan lebih lanjut, silakan konfirmasi nomor hp ke dm ya. infoin juga waktu penukaran dan capture keterangan gagalnya ditunggu :) -rai</t>
  </si>
  <si>
    <t>tukar poinnya gagal kah maaf ya kak biar kendala penukaran telkomsel poin yang gagal tersebut bisa dibantu penanganan lebih lanjut silakan konfirmasi nomor hp ke dm ya infoin juga waktu penukaran dan capture keterangan gagalnya ditunggu rai</t>
  </si>
  <si>
    <t>['tukar', 'poinnya', 'gagal', 'kah', 'maaf', 'ya', 'kak', 'biar', 'kendala', 'penukaran', 'telkomsel', 'poin', 'yang', 'gagal', 'tersebut', 'bisa', 'dibantu', 'penanganan', 'lebih', 'lanjut', 'silakan', 'konfirmasi', 'nomor', 'hp', 'ke', 'dm', 'ya', 'infoin', 'juga', 'waktu', 'penukaran', 'dan', 'capture', 'keterangan', 'gagalnya', 'ditunggu', 'rai']</t>
  </si>
  <si>
    <t>['tukar', 'poinnya', 'gagal', 'kah', 'maaf', 'ya', 'kakak', 'biar', 'kendala', 'penukaran', 'telkomsel', 'poin', 'yang', 'gagal', 'tersebut', 'bisa', 'dibantu', 'penanganan', 'lebih', 'lanjut', 'silakan', 'konfirmasi', 'nomor', 'hp', 'ke', 'pesan', 'ya', 'infoin', 'juga', 'waktu', 'penukaran', 'dan', 'capture', 'keterangan', 'gagalnya', 'ditunggu', 'rai']</t>
  </si>
  <si>
    <t>['tukar', 'poinnya', 'gagal', 'kah', 'maaf', 'ya', 'kakak', 'biar', 'kendala', 'penukaran', 'telkomsel', 'poin', 'gagal', 'dibantu', 'penanganan', 'silakan', 'konfirmasi', 'nomor', 'hp', 'pesan', 'ya', 'infoin', 'penukaran', 'capture', 'keterangan', 'gagalnya', 'ditunggu', 'rai']</t>
  </si>
  <si>
    <t>['tukar', 'poin', 'gagal', 'kah', 'maaf', 'ya', 'kakak', 'biar', 'kendala', 'tukar', 'telkomsel', 'poin', 'gagal', 'bantu', 'tangan', 'sila', 'konfirmasi', 'nomor', 'hp', 'pesan', 'ya', 'infoin', 'tukar', 'capture', 'terang', 'gagal', 'tunggu', 'rai']</t>
  </si>
  <si>
    <t>yaudah deh kakak butuh bantu langsung aja konfirmasi pesan ya kakak terimakasih sehat kakak zyad</t>
  </si>
  <si>
    <t>@weyessblood @weyessblood yaudah deh, kalau kakak nanti butuh bantuan lagi, langsung aja konfirmasi kami melalui dm ya kak. makasih, sehat selalu kak :) -zyad</t>
  </si>
  <si>
    <t>yaudah deh kalau kakak nanti butuh bantuan lagi langsung aja konfirmasi kami melalui dm ya kak makasih sehat selalu kak zyad</t>
  </si>
  <si>
    <t>['yaudah', 'deh', 'kalau', 'kakak', 'nanti', 'butuh', 'bantuan', 'lagi', 'langsung', 'aja', 'konfirmasi', 'kami', 'melalui', 'dm', 'ya', 'kak', 'makasih', 'sehat', 'selalu', 'kak', 'zyad']</t>
  </si>
  <si>
    <t>['yaudah', 'deh', 'kalau', 'kakak', 'nanti', 'butuh', 'bantuan', 'lagi', 'langsung', 'aja', 'konfirmasi', 'kami', 'melalui', 'pesan', 'ya', 'kakak', 'terimakasih', 'sehat', 'selalu', 'kakak', 'zyad']</t>
  </si>
  <si>
    <t>['yaudah', 'deh', 'kakak', 'butuh', 'bantuan', 'langsung', 'aja', 'konfirmasi', 'pesan', 'ya', 'kakak', 'terimakasih', 'sehat', 'kakak', 'zyad']</t>
  </si>
  <si>
    <t>['yaudah', 'deh', 'kakak', 'butuh', 'bantu', 'langsung', 'aja', 'konfirmasi', 'pesan', 'ya', 'kakak', 'terimakasih', 'sehat', 'kakak', 'zyad']</t>
  </si>
  <si>
    <t>duuuh tuh kakak garra</t>
  </si>
  <si>
    <t>@couldbebrighter duuuh sejak kapan tuh kak?🥲 -garra</t>
  </si>
  <si>
    <t>duuuh sejak kapan tuh kak garra</t>
  </si>
  <si>
    <t>['duuuh', 'sejak', 'kapan', 'tuh', 'kak', 'garra']</t>
  </si>
  <si>
    <t>['duuuh', 'sejak', 'kapan', 'tuh', 'kakak', 'garra']</t>
  </si>
  <si>
    <t>['duuuh', 'tuh', 'kakak', 'garra']</t>
  </si>
  <si>
    <t>telkomsel tipu cv koin voc sunscreen tipu</t>
  </si>
  <si>
    <t>@telkomsel telkomsel penipu. udah cv koin 5 ke voc sunscreen tapi ngga bisa penipu #zonauang</t>
  </si>
  <si>
    <t>telkomsel penipu udah cv koin ke voc sunscreen tapi ngga bisa penipu</t>
  </si>
  <si>
    <t>['telkomsel', 'penipu', 'udah', 'cv', 'koin', 'ke', 'voc', 'sunscreen', 'tapi', 'ngga', 'bisa', 'penipu']</t>
  </si>
  <si>
    <t>['telkomsel', 'penipu', 'sudah', 'cv', 'koin', 'ke', 'voc', 'sunscreen', 'tapi', 'tidak', 'bisa', 'penipu']</t>
  </si>
  <si>
    <t>['telkomsel', 'penipu', 'cv', 'koin', 'voc', 'sunscreen', 'penipu']</t>
  </si>
  <si>
    <t>['telkomsel', 'tipu', 'cv', 'koin', 'voc', 'sunscreen', 'tipu']</t>
  </si>
  <si>
    <t>kakak rara tunggu ya rai cek pesan kakak masuk antri rai</t>
  </si>
  <si>
    <t>@jisungcapek @jisungcapek baik, kak rara. ditunggu ya. rai cek dm kakak udah masuk dalam antrian :) -rai</t>
  </si>
  <si>
    <t>baik kak rara ditunggu ya rai cek dm kakak udah masuk dalam antrian rai</t>
  </si>
  <si>
    <t>['baik', 'kak', 'rara', 'ditunggu', 'ya', 'rai', 'cek', 'dm', 'kakak', 'udah', 'masuk', 'dalam', 'antrian', 'rai']</t>
  </si>
  <si>
    <t>['baik', 'kakak', 'rara', 'ditunggu', 'ya', 'rai', 'cek', 'pesan', 'kakak', 'sudah', 'masuk', 'dalam', 'antrian', 'rai']</t>
  </si>
  <si>
    <t>['kakak', 'rara', 'ditunggu', 'ya', 'rai', 'cek', 'pesan', 'kakak', 'masuk', 'antrian', 'rai']</t>
  </si>
  <si>
    <t>['kakak', 'rara', 'tunggu', 'ya', 'rai', 'cek', 'pesan', 'kakak', 'masuk', 'antri', 'rai']</t>
  </si>
  <si>
    <t>tenang kakak ran paket internet telkomsel variasi kakak aktivasi paket internet sedia aplikasi mytelkomsel sesuai butuh kakak ya penawara tarik loh kakak dapetin aplikasi mytelkomsel zyad</t>
  </si>
  <si>
    <t>@histboria @histboria tenang kak ran. paket internet telkomsel saat ini ber-variasi. kakak bisa aktivasi paket internet yang tersedia di aplikasi mytelkomsel sesuai dengan kebutuhan kakak ya. banyak penawara menarik juga loh yang bisa kakak dapetin di aplikasi mytelkomsel :) -zyad</t>
  </si>
  <si>
    <t>tenang kak ran paket internet telkomsel saat ini bervariasi kakak bisa aktivasi paket internet yang tersedia di aplikasi mytelkomsel sesuai dengan kebutuhan kakak ya banyak penawara menarik juga loh yang bisa kakak dapetin di aplikasi mytelkomsel zyad</t>
  </si>
  <si>
    <t>['tenang', 'kak', 'ran', 'paket', 'internet', 'telkomsel', 'saat', 'ini', 'bervariasi', 'kakak', 'bisa', 'aktivasi', 'paket', 'internet', 'yang', 'tersedia', 'di', 'aplikasi', 'mytelkomsel', 'sesuai', 'dengan', 'kebutuhan', 'kakak', 'ya', 'banyak', 'penawara', 'menarik', 'juga', 'loh', 'yang', 'bisa', 'kakak', 'dapetin', 'di', 'aplikasi', 'mytelkomsel', 'zyad']</t>
  </si>
  <si>
    <t>['tenang', 'kakak', 'ran', 'paket', 'internet', 'telkomsel', 'saat', 'ini', 'bervariasi', 'kakak', 'bisa', 'aktivasi', 'paket', 'internet', 'yang', 'tersedia', 'di', 'aplikasi', 'mytelkomsel', 'sesuai', 'dengan', 'kebutuhan', 'kakak', 'ya', 'banyak', 'penawara', 'menarik', 'juga', 'loh', 'yang', 'bisa', 'kakak', 'dapetin', 'di', 'aplikasi', 'mytelkomsel', 'zyad']</t>
  </si>
  <si>
    <t>['tenang', 'kakak', 'ran', 'paket', 'internet', 'telkomsel', 'bervariasi', 'kakak', 'aktivasi', 'paket', 'internet', 'tersedia', 'aplikasi', 'mytelkomsel', 'sesuai', 'kebutuhan', 'kakak', 'ya', 'penawara', 'menarik', 'loh', 'kakak', 'dapetin', 'aplikasi', 'mytelkomsel', 'zyad']</t>
  </si>
  <si>
    <t>['tenang', 'kakak', 'ran', 'paket', 'internet', 'telkomsel', 'variasi', 'kakak', 'aktivasi', 'paket', 'internet', 'sedia', 'aplikasi', 'mytelkomsel', 'sesuai', 'butuh', 'kakak', 'ya', 'penawara', 'tarik', 'loh', 'kakak', 'dapetin', 'aplikasi', 'mytelkomsel', 'zyad']</t>
  </si>
  <si>
    <t>indhome wifi jaring seluler telkomsel down nih tumben</t>
  </si>
  <si>
    <t>indhome wifi sama jaringan seluler telkomsel down nih tumben</t>
  </si>
  <si>
    <t>['indhome', 'wifi', 'sama', 'jaringan', 'seluler', 'telkomsel', 'down', 'nih', 'tumben']</t>
  </si>
  <si>
    <t>['indhome', 'wifi', 'jaringan', 'seluler', 'telkomsel', 'down', 'nih', 'tumben']</t>
  </si>
  <si>
    <t>['indhome', 'wifi', 'jaring', 'seluler', 'telkomsel', 'down', 'nih', 'tumben']</t>
  </si>
  <si>
    <t>teman email telkomsel tulis suruh registrasi algobash ya sihh tau tolong reply iya makasiih</t>
  </si>
  <si>
    <t>guys mau tanya dong ada yang udh di email telkomsel? tulisannya kan disuruh registrasi di algobash ya itu caranya gimana sihh? yang udah atau yang tau boleh tolong reply yaa! makasiih #msib #magangmerdeka #telkomsel #msibbatch6</t>
  </si>
  <si>
    <t>guys mau tanya dong ada yang udh di email telkomsel tulisannya kan disuruh registrasi di algobash ya itu caranya gimana sihh yang udah atau yang tau boleh tolong reply yaa makasiih</t>
  </si>
  <si>
    <t>['guys', 'mau', 'tanya', 'dong', 'ada', 'yang', 'udh', 'di', 'email', 'telkomsel', 'tulisannya', 'kan', 'disuruh', 'registrasi', 'di', 'algobash', 'ya', 'itu', 'caranya', 'gimana', 'sihh', 'yang', 'udah', 'atau', 'yang', 'tau', 'boleh', 'tolong', 'reply', 'yaa', 'makasiih']</t>
  </si>
  <si>
    <t>['teman', 'mau', 'tanya', 'dong', 'ada', 'yang', 'sudah', 'di', 'email', 'telkomsel', 'tulisannya', 'kan', 'disuruh', 'registrasi', 'di', 'algobash', 'ya', 'itu', 'caranya', 'bagaimana', 'sihh', 'yang', 'sudah', 'atau', 'yang', 'tau', 'boleh', 'tolong', 'reply', 'iya', 'makasiih']</t>
  </si>
  <si>
    <t>['teman', 'email', 'telkomsel', 'tulisannya', 'disuruh', 'registrasi', 'algobash', 'ya', 'sihh', 'tau', 'tolong', 'reply', 'iya', 'makasiih']</t>
  </si>
  <si>
    <t>['teman', 'email', 'telkomsel', 'tulis', 'suruh', 'registrasi', 'algobash', 'ya', 'sihh', 'tau', 'tolong', 'reply', 'iya', 'makasiih']</t>
  </si>
  <si>
    <t>biar kendala sinyal kakak alami atas ayo infoin nomor hp tanggal jadi lokasi kec kel kabkota nomor telkomsel kendala pesan ya tunggu data zyad</t>
  </si>
  <si>
    <t>@weyessblood @weyessblood biar kendala sinyal yang kakak alami bisa segera teratasi, yuk infoin dulu nomor hp, waktu tanggal kejadian, lokasi (kec, kel, kab/kota) sama nomor telkomsel lain berkendala sama jika ada melalui dm ya. ditunggu datanya :) -zyad</t>
  </si>
  <si>
    <t>biar kendala sinyal yang kakak alami bisa segera teratasi yuk infoin dulu nomor hp waktu tanggal kejadian lokasi kec kel kabkota sama nomor telkomsel lain berkendala sama jika ada melalui dm ya ditunggu datanya zyad</t>
  </si>
  <si>
    <t>['biar', 'kendala', 'sinyal', 'yang', 'kakak', 'alami', 'bisa', 'segera', 'teratasi', 'yuk', 'infoin', 'dulu', 'nomor', 'hp', 'waktu', 'tanggal', 'kejadian', 'lokasi', 'kec', 'kel', 'kabkota', 'sama', 'nomor', 'telkomsel', 'lain', 'berkendala', 'sama', 'jika', 'ada', 'melalui', 'dm', 'ya', 'ditunggu', 'datanya', 'zyad']</t>
  </si>
  <si>
    <t>['biar', 'kendala', 'sinyal', 'yang', 'kakak', 'alami', 'bisa', 'segera', 'teratasi', 'ayo', 'infoin', 'dulu', 'nomor', 'hp', 'waktu', 'tanggal', 'kejadian', 'lokasi', 'kec', 'kel', 'kabkota', 'sama', 'nomor', 'telkomsel', 'lain', 'berkendala', 'sama', 'jika', 'ada', 'melalui', 'pesan', 'ya', 'ditunggu', 'datanya', 'zyad']</t>
  </si>
  <si>
    <t>['biar', 'kendala', 'sinyal', 'kakak', 'alami', 'teratasi', 'ayo', 'infoin', 'nomor', 'hp', 'tanggal', 'kejadian', 'lokasi', 'kec', 'kel', 'kabkota', 'nomor', 'telkomsel', 'berkendala', 'pesan', 'ya', 'ditunggu', 'datanya', 'zyad']</t>
  </si>
  <si>
    <t>['biar', 'kendala', 'sinyal', 'kakak', 'alami', 'atas', 'ayo', 'infoin', 'nomor', 'hp', 'tanggal', 'jadi', 'lokasi', 'kec', 'kel', 'kabkota', 'nomor', 'telkomsel', 'kendala', 'pesan', 'ya', 'tunggu', 'data', 'zyad']</t>
  </si>
  <si>
    <t>hasil ya habis kah</t>
  </si>
  <si>
    <t>@discountfess kenapa tidak berhasil terus ya @telkomsel udh abis kah?</t>
  </si>
  <si>
    <t>kenapa tidak berhasil terus ya udh abis kah</t>
  </si>
  <si>
    <t>['kenapa', 'tidak', 'berhasil', 'terus', 'ya', 'udh', 'abis', 'kah']</t>
  </si>
  <si>
    <t>['kenapa', 'tidak', 'berhasil', 'terus', 'ya', 'sudah', 'habis', 'kah']</t>
  </si>
  <si>
    <t>['berhasil', 'ya', 'habis', 'kah']</t>
  </si>
  <si>
    <t>['hasil', 'ya', 'habis', 'kah']</t>
  </si>
  <si>
    <t>min cek pesan</t>
  </si>
  <si>
    <t>@telkomsel min cek dm</t>
  </si>
  <si>
    <t>min cek dm</t>
  </si>
  <si>
    <t>['min', 'cek', 'dm']</t>
  </si>
  <si>
    <t>['min', 'cek', 'pesan']</t>
  </si>
  <si>
    <t>telkomsel mahal jaringanya kaya tai mlu</t>
  </si>
  <si>
    <t>telkomsel mahal doang jaringanya beberapa hari ini kaya tai mlu</t>
  </si>
  <si>
    <t>['telkomsel', 'mahal', 'doang', 'jaringanya', 'beberapa', 'hari', 'ini', 'kaya', 'tai', 'mlu']</t>
  </si>
  <si>
    <t>['telkomsel', 'mahal', 'hanya', 'jaringanya', 'beberapa', 'hari', 'ini', 'kaya', 'tai', 'mlu']</t>
  </si>
  <si>
    <t>['telkomsel', 'mahal', 'jaringanya', 'kaya', 'tai', 'mlu']</t>
  </si>
  <si>
    <t>min paket kuota gb ribu</t>
  </si>
  <si>
    <t>@telkomsel min aku mau dapet paketan kuota 70gb 85rb juga dong</t>
  </si>
  <si>
    <t>min aku mau dapet paketan kuota gb rb juga dong</t>
  </si>
  <si>
    <t>['min', 'aku', 'mau', 'dapet', 'paketan', 'kuota', 'gb', 'rb', 'juga', 'dong']</t>
  </si>
  <si>
    <t>['min', 'aku', 'mau', 'dapat', 'paketan', 'kuota', 'gb', 'ribu', 'juga', 'dong']</t>
  </si>
  <si>
    <t>['min', 'paketan', 'kuota', 'gb', 'ribu']</t>
  </si>
  <si>
    <t>['min', 'paket', 'kuota', 'gb', 'ribu']</t>
  </si>
  <si>
    <t>kakak lokasi mana kakak garra</t>
  </si>
  <si>
    <t>@weyessblood kak, ini lokasinya dimana kak?🥲 -garra</t>
  </si>
  <si>
    <t>kak ini lokasinya dimana kak garra</t>
  </si>
  <si>
    <t>['kak', 'ini', 'lokasinya', 'dimana', 'kak', 'garra']</t>
  </si>
  <si>
    <t>['kakak', 'ini', 'lokasinya', 'dimana', 'kakak', 'garra']</t>
  </si>
  <si>
    <t>['kakak', 'lokasinya', 'dimana', 'kakak', 'garra']</t>
  </si>
  <si>
    <t>['kakak', 'lokasi', 'mana', 'kakak', 'garra']</t>
  </si>
  <si>
    <t>khawatir ya kakak dmnya masuk antri dibales zidane colek teman tugas biar pesan kakak cepat dibales tungguin ya zidane</t>
  </si>
  <si>
    <t>@isjen0423 @isjen0423 jangan khawatir ya kak. untuk dmnya udah masuk dalam antrian dan pasti dibales. zidane juga udah colek temen yang bertugas biar dm dari kakak bisa lebih cepet dibales. tungguin ya :) -zidane</t>
  </si>
  <si>
    <t>jangan khawatir ya kak untuk dmnya udah masuk dalam antrian dan pasti dibales zidane juga udah colek temen yang bertugas biar dm dari kakak bisa lebih cepet dibales tungguin ya zidane</t>
  </si>
  <si>
    <t>['jangan', 'khawatir', 'ya', 'kak', 'untuk', 'dmnya', 'udah', 'masuk', 'dalam', 'antrian', 'dan', 'pasti', 'dibales', 'zidane', 'juga', 'udah', 'colek', 'temen', 'yang', 'bertugas', 'biar', 'dm', 'dari', 'kakak', 'bisa', 'lebih', 'cepet', 'dibales', 'tungguin', 'ya', 'zidane']</t>
  </si>
  <si>
    <t>['jangan', 'khawatir', 'ya', 'kakak', 'untuk', 'dmnya', 'sudah', 'masuk', 'dalam', 'antrian', 'dan', 'pasti', 'dibales', 'zidane', 'juga', 'sudah', 'colek', 'teman', 'yang', 'bertugas', 'biar', 'pesan', 'dari', 'kakak', 'bisa', 'lebih', 'cepat', 'dibales', 'tungguin', 'ya', 'zidane']</t>
  </si>
  <si>
    <t>['khawatir', 'ya', 'kakak', 'dmnya', 'masuk', 'antrian', 'dibales', 'zidane', 'colek', 'teman', 'bertugas', 'biar', 'pesan', 'kakak', 'cepat', 'dibales', 'tungguin', 'ya', 'zidane']</t>
  </si>
  <si>
    <t>['khawatir', 'ya', 'kakak', 'dmnya', 'masuk', 'antri', 'dibales', 'zidane', 'colek', 'teman', 'tugas', 'biar', 'pesan', 'kakak', 'cepat', 'dibales', 'tungguin', 'ya', 'zidane']</t>
  </si>
  <si>
    <t>error kakak garra</t>
  </si>
  <si>
    <t>@qotrunnadazs skrg masih error kak?🥲 -garra</t>
  </si>
  <si>
    <t>skrg masih error kak garra</t>
  </si>
  <si>
    <t>['skrg', 'masih', 'error', 'kak', 'garra']</t>
  </si>
  <si>
    <t>['sekarang', 'masih', 'error', 'kakak', 'garra']</t>
  </si>
  <si>
    <t>['error', 'kakak', 'garra']</t>
  </si>
  <si>
    <t>aslinaaa rarungsing bosssquuhhh</t>
  </si>
  <si>
    <t>@anakrental @telkomsel aslinaaa rarungsing bosssquuhhh</t>
  </si>
  <si>
    <t>['aslinaaa', 'rarungsing', 'bosssquuhhh']</t>
  </si>
  <si>
    <t>benci banget telkomsel pulsaa potong paket mahal nggaa habis fikir sinyal buang buang duit aja ganting</t>
  </si>
  <si>
    <t>@telkomsel benci banget sama telkomsel ❗️❗️❗️❗️, udah pulsaa sering kepotong, paketnya mahal. dan yang lebih nggaa habis fikir lagi sinyalnya ngga ada buang buang duit aja. udah paling bener ganting yang lain❌️😮‍💨</t>
  </si>
  <si>
    <t>benci banget sama telkomsel udah pulsaa sering kepotong paketnya mahal dan yang lebih nggaa habis fikir lagi sinyalnya ngga ada buang buang duit aja udah paling bener ganting yang lain</t>
  </si>
  <si>
    <t>['benci', 'banget', 'sama', 'telkomsel', 'udah', 'pulsaa', 'sering', 'kepotong', 'paketnya', 'mahal', 'dan', 'yang', 'lebih', 'nggaa', 'habis', 'fikir', 'lagi', 'sinyalnya', 'ngga', 'ada', 'buang', 'buang', 'duit', 'aja', 'udah', 'paling', 'bener', 'ganting', 'yang', 'lain']</t>
  </si>
  <si>
    <t>['benci', 'banget', 'sama', 'telkomsel', 'sudah', 'pulsaa', 'sering', 'kepotong', 'paketnya', 'mahal', 'dan', 'yang', 'lebih', 'nggaa', 'habis', 'fikir', 'lagi', 'sinyalnya', 'tidak', 'ada', 'buang', 'buang', 'duit', 'aja', 'sudah', 'paling', 'benar', 'ganting', 'yang', 'lain']</t>
  </si>
  <si>
    <t>['benci', 'banget', 'telkomsel', 'pulsaa', 'kepotong', 'paketnya', 'mahal', 'nggaa', 'habis', 'fikir', 'sinyalnya', 'buang', 'buang', 'duit', 'aja', 'ganting']</t>
  </si>
  <si>
    <t>['benci', 'banget', 'telkomsel', 'pulsaa', 'potong', 'paket', 'mahal', 'nggaa', 'habis', 'fikir', 'sinyal', 'buang', 'buang', 'duit', 'aja', 'ganting']</t>
  </si>
  <si>
    <t>kakak balas pesan kakak buru potong pulsa isi kuota</t>
  </si>
  <si>
    <t>@telkomsel kak bales dm ku kak keburu kepotong ini pulsa blm isi kuota😭😭</t>
  </si>
  <si>
    <t>kak bales dm ku kak keburu kepotong ini pulsa blm isi kuota</t>
  </si>
  <si>
    <t>['kak', 'bales', 'dm', 'ku', 'kak', 'keburu', 'kepotong', 'ini', 'pulsa', 'blm', 'isi', 'kuota']</t>
  </si>
  <si>
    <t>['kakak', 'balas', 'pesan', 'aku', 'kakak', 'terburu', 'kepotong', 'ini', 'pulsa', 'belum', 'isi', 'kuota']</t>
  </si>
  <si>
    <t>['kakak', 'balas', 'pesan', 'kakak', 'terburu', 'kepotong', 'pulsa', 'isi', 'kuota']</t>
  </si>
  <si>
    <t>['kakak', 'balas', 'pesan', 'kakak', 'buru', 'potong', 'pulsa', 'isi', 'kuota']</t>
  </si>
  <si>
    <t>minn ya</t>
  </si>
  <si>
    <t>@discountfess minn kok aku nggak bisa ya😭😭 @telkomsel https://t.co/rgmwq5ugkv</t>
  </si>
  <si>
    <t>minn kok aku nggak bisa ya</t>
  </si>
  <si>
    <t>['minn', 'kok', 'aku', 'nggak', 'bisa', 'ya']</t>
  </si>
  <si>
    <t>['minn', 'kok', 'aku', 'tidak', 'bisa', 'ya']</t>
  </si>
  <si>
    <t>['minn', 'ya']</t>
  </si>
  <si>
    <t>jiakhhh lope lope mbak hanna telkomsel</t>
  </si>
  <si>
    <t>jiakhhh yang dapet lope lope dari mbak hanna telkomsel. 🤣  @senrtence https://t.co/ih2uocixxz</t>
  </si>
  <si>
    <t>jiakhhh yang dapet lope lope dari mbak hanna telkomsel</t>
  </si>
  <si>
    <t>['jiakhhh', 'yang', 'dapet', 'lope', 'lope', 'dari', 'mbak', 'hanna', 'telkomsel']</t>
  </si>
  <si>
    <t>['jiakhhh', 'yang', 'dapat', 'lope', 'lope', 'dari', 'mbak', 'hanna', 'telkomsel']</t>
  </si>
  <si>
    <t>['jiakhhh', 'lope', 'lope', 'mbak', 'hanna', 'telkomsel']</t>
  </si>
  <si>
    <t>oke kakak torazi tungguin balesan pesan ya terimakasih zidane</t>
  </si>
  <si>
    <t>@torazi321 @torazi321 oke kak torazi. tungguin balesan dari kami di dm ya. makasih :) -zidane</t>
  </si>
  <si>
    <t>oke kak torazi tungguin balesan dari kami di dm ya makasih zidane</t>
  </si>
  <si>
    <t>['oke', 'kak', 'torazi', 'tungguin', 'balesan', 'dari', 'kami', 'di', 'dm', 'ya', 'makasih', 'zidane']</t>
  </si>
  <si>
    <t>['oke', 'kakak', 'torazi', 'tungguin', 'balesan', 'dari', 'kami', 'di', 'pesan', 'ya', 'terimakasih', 'zidane']</t>
  </si>
  <si>
    <t>['oke', 'kakak', 'torazi', 'tungguin', 'balesan', 'pesan', 'ya', 'terimakasih', 'zidane']</t>
  </si>
  <si>
    <t>cek pesan kakak</t>
  </si>
  <si>
    <t>@telkomsel cek dm kak</t>
  </si>
  <si>
    <t>cek dm kak</t>
  </si>
  <si>
    <t>['cek', 'dm', 'kak']</t>
  </si>
  <si>
    <t>['cek', 'pesan', 'kakak']</t>
  </si>
  <si>
    <t>iya kakak tunggu ya balesan pesan nya jovan</t>
  </si>
  <si>
    <t>@isjen0423 @isjen0423 iya kak ditunggu ya balesan dm nya :) -jovan</t>
  </si>
  <si>
    <t>iya kak ditunggu ya balesan dm nya jovan</t>
  </si>
  <si>
    <t>['iya', 'kak', 'ditunggu', 'ya', 'balesan', 'dm', 'nya', 'jovan']</t>
  </si>
  <si>
    <t>['iya', 'kakak', 'ditunggu', 'ya', 'balesan', 'pesan', 'nya', 'jovan']</t>
  </si>
  <si>
    <t>['iya', 'kakak', 'tunggu', 'ya', 'balesan', 'pesan', 'nya', 'jovan']</t>
  </si>
  <si>
    <t>indonesia juli malem besok juli acara telkomsel awards</t>
  </si>
  <si>
    <t>@zaybarumi nyampe ke indonesia pertama kali 20 juli hampir tengah malem, besoknya 21 juli acara telkomsel awards 😆🥰🥰</t>
  </si>
  <si>
    <t>nyampe ke indonesia pertama kali juli hampir tengah malem besoknya juli acara telkomsel awards</t>
  </si>
  <si>
    <t>['nyampe', 'ke', 'indonesia', 'pertama', 'kali', 'juli', 'hampir', 'tengah', 'malem', 'besoknya', 'juli', 'acara', 'telkomsel', 'awards']</t>
  </si>
  <si>
    <t>['sampai', 'ke', 'indonesia', 'pertama', 'sepertinya', 'juli', 'hampir', 'tengah', 'malem', 'besoknya', 'juli', 'acara', 'telkomsel', 'awards']</t>
  </si>
  <si>
    <t>['indonesia', 'juli', 'malem', 'besoknya', 'juli', 'acara', 'telkomsel', 'awards']</t>
  </si>
  <si>
    <t>['indonesia', 'juli', 'malem', 'besok', 'juli', 'acara', 'telkomsel', 'awards']</t>
  </si>
  <si>
    <t>okee kakak</t>
  </si>
  <si>
    <t>@telkomsel okee kakk</t>
  </si>
  <si>
    <t>okee kakk</t>
  </si>
  <si>
    <t>['okee', 'kakk']</t>
  </si>
  <si>
    <t>['okee', 'kakak']</t>
  </si>
  <si>
    <t>pulsa masuk ya kakak cusss konfirmasi pesan didm infoin nomor hp capture terang transaksi iya biar bantu kece darlan</t>
  </si>
  <si>
    <t>@isjen0423 @isjen0423 pulsanya belum masuk ya, kak :( cusss konfirmasi lewat dm. nanti di-dm infoin juga nomor hp sama capture keterangan transaksi-nya yaa, biar dibantu pengecekan lebih lanjut 😊 -darlan</t>
  </si>
  <si>
    <t>pulsanya belum masuk ya kak cusss konfirmasi lewat dm nanti didm infoin juga nomor hp sama capture keterangan transaksinya yaa biar dibantu pengecekan lebih lanjut darlan</t>
  </si>
  <si>
    <t>['pulsanya', 'belum', 'masuk', 'ya', 'kak', 'cusss', 'konfirmasi', 'lewat', 'dm', 'nanti', 'didm', 'infoin', 'juga', 'nomor', 'hp', 'sama', 'capture', 'keterangan', 'transaksinya', 'yaa', 'biar', 'dibantu', 'pengecekan', 'lebih', 'lanjut', 'darlan']</t>
  </si>
  <si>
    <t>['pulsanya', 'belum', 'masuk', 'ya', 'kakak', 'cusss', 'konfirmasi', 'lewat', 'pesan', 'nanti', 'didm', 'infoin', 'juga', 'nomor', 'hp', 'sama', 'capture', 'keterangan', 'transaksinya', 'iya', 'biar', 'dibantu', 'pengecekan', 'lebih', 'lanjut', 'darlan']</t>
  </si>
  <si>
    <t>['pulsanya', 'masuk', 'ya', 'kakak', 'cusss', 'konfirmasi', 'pesan', 'didm', 'infoin', 'nomor', 'hp', 'capture', 'keterangan', 'transaksinya', 'iya', 'biar', 'dibantu', 'pengecekan', 'darlan']</t>
  </si>
  <si>
    <t>['pulsa', 'masuk', 'ya', 'kakak', 'cusss', 'konfirmasi', 'pesan', 'didm', 'infoin', 'nomor', 'hp', 'capture', 'terang', 'transaksi', 'iya', 'biar', 'bantu', 'kece', 'darlan']</t>
  </si>
  <si>
    <t>yah ganggu aktivitas sinyal hilang ayo kakak torazi infoin nomor hp tanggal jadi lokasi detail lurah camat kota nomor telkomsel kendala via pesan biar dibantuin sinyal ya zidane</t>
  </si>
  <si>
    <t>@torazi321 @torazi321 yah jadi terganggu dong aktivitasnya kalau sinyal hilang :( yuk kak torazi infoin nomor hp, tanggal kejadian, lokasi detail (kelurahan, kecamatan, kota) sama nomor telkomsel lain yang berkendala via dm biar dibantuin sinyalnya ya :) -zidane</t>
  </si>
  <si>
    <t>yah jadi terganggu dong aktivitasnya kalau sinyal hilang yuk kak torazi infoin nomor hp tanggal kejadian lokasi detail kelurahan kecamatan kota sama nomor telkomsel lain yang berkendala via dm biar dibantuin sinyalnya ya zidane</t>
  </si>
  <si>
    <t>['yah', 'jadi', 'terganggu', 'dong', 'aktivitasnya', 'kalau', 'sinyal', 'hilang', 'yuk', 'kak', 'torazi', 'infoin', 'nomor', 'hp', 'tanggal', 'kejadian', 'lokasi', 'detail', 'kelurahan', 'kecamatan', 'kota', 'sama', 'nomor', 'telkomsel', 'lain', 'yang', 'berkendala', 'via', 'dm', 'biar', 'dibantuin', 'sinyalnya', 'ya', 'zidane']</t>
  </si>
  <si>
    <t>['yah', 'jadi', 'terganggu', 'dong', 'aktivitasnya', 'kalau', 'sinyal', 'hilang', 'ayo', 'kakak', 'torazi', 'infoin', 'nomor', 'hp', 'tanggal', 'kejadian', 'lokasi', 'detail', 'kelurahan', 'kecamatan', 'kota', 'sama', 'nomor', 'telkomsel', 'lain', 'yang', 'berkendala', 'via', 'pesan', 'biar', 'dibantuin', 'sinyalnya', 'ya', 'zidane']</t>
  </si>
  <si>
    <t>['yah', 'terganggu', 'aktivitasnya', 'sinyal', 'hilang', 'ayo', 'kakak', 'torazi', 'infoin', 'nomor', 'hp', 'tanggal', 'kejadian', 'lokasi', 'detail', 'kelurahan', 'kecamatan', 'kota', 'nomor', 'telkomsel', 'berkendala', 'via', 'pesan', 'biar', 'dibantuin', 'sinyalnya', 'ya', 'zidane']</t>
  </si>
  <si>
    <t>['yah', 'ganggu', 'aktivitas', 'sinyal', 'hilang', 'ayo', 'kakak', 'torazi', 'infoin', 'nomor', 'hp', 'tanggal', 'jadi', 'lokasi', 'detail', 'lurah', 'camat', 'kota', 'nomor', 'telkomsel', 'kendala', 'via', 'pesan', 'biar', 'dibantuin', 'sinyal', 'ya', 'zidane']</t>
  </si>
  <si>
    <t>kakak torazi pesan kakak masuk antri tunggu interaksi pesan ya terimakasih sehat zyad</t>
  </si>
  <si>
    <t>@torazi321 @torazi321 siap kak torazi. dm kakak udah masuk antrian. ditunggu interaksi selanjutnya di dm ya. makasih, sehat selalu :) -zyad</t>
  </si>
  <si>
    <t>siap kak torazi dm kakak udah masuk antrian ditunggu interaksi selanjutnya di dm ya makasih sehat selalu zyad</t>
  </si>
  <si>
    <t>['siap', 'kak', 'torazi', 'dm', 'kakak', 'udah', 'masuk', 'antrian', 'ditunggu', 'interaksi', 'selanjutnya', 'di', 'dm', 'ya', 'makasih', 'sehat', 'selalu', 'zyad']</t>
  </si>
  <si>
    <t>['siap', 'kakak', 'torazi', 'pesan', 'kakak', 'sudah', 'masuk', 'antrian', 'ditunggu', 'interaksi', 'selanjutnya', 'di', 'pesan', 'ya', 'terimakasih', 'sehat', 'selalu', 'zyad']</t>
  </si>
  <si>
    <t>['kakak', 'torazi', 'pesan', 'kakak', 'masuk', 'antrian', 'ditunggu', 'interaksi', 'pesan', 'ya', 'terimakasih', 'sehat', 'zyad']</t>
  </si>
  <si>
    <t>['kakak', 'torazi', 'pesan', 'kakak', 'masuk', 'antri', 'tunggu', 'interaksi', 'pesan', 'ya', 'terimakasih', 'sehat', 'zyad']</t>
  </si>
  <si>
    <t>min balas min urgent minnn</t>
  </si>
  <si>
    <t>min bales min urgent minnn @telkomsel</t>
  </si>
  <si>
    <t>min bales min urgent minnn</t>
  </si>
  <si>
    <t>['min', 'bales', 'min', 'urgent', 'minnn']</t>
  </si>
  <si>
    <t>['min', 'balas', 'min', 'urgent', 'minnn']</t>
  </si>
  <si>
    <t>maaf ya kakak nanda perihal aktivasi paket hasil paket terima ayo infoin nomor hp detail paket aktif capture terang hasil aktivasi paket pesan ya biar bantu cek privasi data jaga terimakasih zyad</t>
  </si>
  <si>
    <t>@nlgri002 maaf ya kak nanda. perihal aktivasi paket berhasil namun paket belum diterima. yuk infoin dulu nomor hp, detail paket yang diaktifkan sama capture keterangan berhasil aktivasi paket melalui dm ya. biar dibantu cek lebih lanjut dan privasi data tetap terjaga. makasih :) -zyad</t>
  </si>
  <si>
    <t>maaf ya kak nanda perihal aktivasi paket berhasil namun paket belum diterima yuk infoin dulu nomor hp detail paket yang diaktifkan sama capture keterangan berhasil aktivasi paket melalui dm ya biar dibantu cek lebih lanjut dan privasi data tetap terjaga makasih zyad</t>
  </si>
  <si>
    <t>['maaf', 'ya', 'kak', 'nanda', 'perihal', 'aktivasi', 'paket', 'berhasil', 'namun', 'paket', 'belum', 'diterima', 'yuk', 'infoin', 'dulu', 'nomor', 'hp', 'detail', 'paket', 'yang', 'diaktifkan', 'sama', 'capture', 'keterangan', 'berhasil', 'aktivasi', 'paket', 'melalui', 'dm', 'ya', 'biar', 'dibantu', 'cek', 'lebih', 'lanjut', 'dan', 'privasi', 'data', 'tetap', 'terjaga', 'makasih', 'zyad']</t>
  </si>
  <si>
    <t>['maaf', 'ya', 'kakak', 'nanda', 'perihal', 'aktivasi', 'paket', 'berhasil', 'namun', 'paket', 'belum', 'diterima', 'ayo', 'infoin', 'dulu', 'nomor', 'hp', 'detail', 'paket', 'yang', 'diaktifkan', 'sama', 'capture', 'keterangan', 'berhasil', 'aktivasi', 'paket', 'melalui', 'pesan', 'ya', 'biar', 'dibantu', 'cek', 'lebih', 'lanjut', 'dan', 'privasi', 'data', 'tetap', 'terjaga', 'terimakasih', 'zyad']</t>
  </si>
  <si>
    <t>['maaf', 'ya', 'kakak', 'nanda', 'perihal', 'aktivasi', 'paket', 'berhasil', 'paket', 'diterima', 'ayo', 'infoin', 'nomor', 'hp', 'detail', 'paket', 'diaktifkan', 'capture', 'keterangan', 'berhasil', 'aktivasi', 'paket', 'pesan', 'ya', 'biar', 'dibantu', 'cek', 'privasi', 'data', 'terjaga', 'terimakasih', 'zyad']</t>
  </si>
  <si>
    <t>['maaf', 'ya', 'kakak', 'nanda', 'perihal', 'aktivasi', 'paket', 'hasil', 'paket', 'terima', 'ayo', 'infoin', 'nomor', 'hp', 'detail', 'paket', 'aktif', 'capture', 'terang', 'hasil', 'aktivasi', 'paket', 'pesan', 'ya', 'biar', 'bantu', 'cek', 'privasi', 'data', 'jaga', 'terimakasih', 'zyad']</t>
  </si>
  <si>
    <t>mati lampu pakai data seluler telkomsel error kahh</t>
  </si>
  <si>
    <t>mati lampu, pake data seluler telkomsel lagi error kahh?</t>
  </si>
  <si>
    <t>mati lampu pake data seluler telkomsel lagi error kahh</t>
  </si>
  <si>
    <t>['mati', 'lampu', 'pake', 'data', 'seluler', 'telkomsel', 'lagi', 'error', 'kahh']</t>
  </si>
  <si>
    <t>['mati', 'lampu', 'pakai', 'data', 'seluler', 'telkomsel', 'lagi', 'error', 'kahh']</t>
  </si>
  <si>
    <t>['mati', 'lampu', 'pakai', 'data', 'seluler', 'telkomsel', 'error', 'kahh']</t>
  </si>
  <si>
    <t>minn pulsa masuk menit saldo potong mbanking bca</t>
  </si>
  <si>
    <t>minn kenapa pulsa saya belum masuk udah mau 20 menitan, padahal saldo udah kepotong dari mbanking bca😫 @telkomsel</t>
  </si>
  <si>
    <t>minn kenapa pulsa saya belum masuk udah mau menitan padahal saldo udah kepotong dari mbanking bca</t>
  </si>
  <si>
    <t>['minn', 'kenapa', 'pulsa', 'saya', 'belum', 'masuk', 'udah', 'mau', 'menitan', 'padahal', 'saldo', 'udah', 'kepotong', 'dari', 'mbanking', 'bca']</t>
  </si>
  <si>
    <t>['minn', 'kenapa', 'pulsa', 'saya', 'belum', 'masuk', 'sudah', 'mau', 'menitan', 'padahal', 'saldo', 'sudah', 'kepotong', 'dari', 'mbanking', 'bca']</t>
  </si>
  <si>
    <t>['minn', 'pulsa', 'masuk', 'menitan', 'saldo', 'kepotong', 'mbanking', 'bca']</t>
  </si>
  <si>
    <t>['minn', 'pulsa', 'masuk', 'menit', 'saldo', 'potong', 'mbanking', 'bca']</t>
  </si>
  <si>
    <t>kapok beli paket vidio my telkomsel pulsa potong paket gal aktif cs kaya bot tinggal copas</t>
  </si>
  <si>
    <t>@telkomsel kapok beli paket vidio di my telkomsel. udah 2x pulsa kepotong paket gal aktif. jawaban cs juga kaya bot tinggal copas. https://t.co/mzmkmdciaa</t>
  </si>
  <si>
    <t>kapok beli paket vidio di my telkomsel udah  pulsa kepotong paket gal aktif jawaban cs juga kaya bot tinggal copas</t>
  </si>
  <si>
    <t>['kapok', 'beli', 'paket', 'vidio', 'di', 'my', 'telkomsel', 'udah', 'pulsa', 'kepotong', 'paket', 'gal', 'aktif', 'jawaban', 'cs', 'juga', 'kaya', 'bot', 'tinggal', 'copas']</t>
  </si>
  <si>
    <t>['kapok', 'beli', 'paket', 'vidio', 'di', 'my', 'telkomsel', 'sudah', 'pulsa', 'kepotong', 'paket', 'gal', 'aktif', 'jawaban', 'cs', 'juga', 'kaya', 'bot', 'tinggal', 'copas']</t>
  </si>
  <si>
    <t>['kapok', 'beli', 'paket', 'vidio', 'my', 'telkomsel', 'pulsa', 'kepotong', 'paket', 'gal', 'aktif', 'cs', 'kaya', 'bot', 'tinggal', 'copas']</t>
  </si>
  <si>
    <t>['kapok', 'beli', 'paket', 'vidio', 'my', 'telkomsel', 'pulsa', 'potong', 'paket', 'gal', 'aktif', 'cs', 'kaya', 'bot', 'tinggal', 'copas']</t>
  </si>
  <si>
    <t>samaaa</t>
  </si>
  <si>
    <t>@pyeepwacket @fr4ppuchino @jchahope_ @discountfess @telkomsel samaaa</t>
  </si>
  <si>
    <t>['samaaa']</t>
  </si>
  <si>
    <t>oke kakak devi tungguin balesan pesan ya terimakasih zidane</t>
  </si>
  <si>
    <t>@deviidf @deviidf okey siap kak devi. tungguin balesan dari kami di dm ya. makasih :) -zidane</t>
  </si>
  <si>
    <t>okey siap kak devi tungguin balesan dari kami di dm ya makasih zidane</t>
  </si>
  <si>
    <t>['okey', 'siap', 'kak', 'devi', 'tungguin', 'balesan', 'dari', 'kami', 'di', 'dm', 'ya', 'makasih', 'zidane']</t>
  </si>
  <si>
    <t>['oke', 'siap', 'kakak', 'devi', 'tungguin', 'balesan', 'dari', 'kami', 'di', 'pesan', 'ya', 'terimakasih', 'zidane']</t>
  </si>
  <si>
    <t>['oke', 'kakak', 'devi', 'tungguin', 'balesan', 'pesan', 'ya', 'terimakasih', 'zidane']</t>
  </si>
  <si>
    <t>okeeey kakak tunggu ya balesan pesan nya jovan</t>
  </si>
  <si>
    <t>@spldermlne @spldermlne okeeey kak ditunggu ya balesan dm nya :) -jovan</t>
  </si>
  <si>
    <t>okeeey kak ditunggu ya balesan dm nya jovan</t>
  </si>
  <si>
    <t>['okeeey', 'kak', 'ditunggu', 'ya', 'balesan', 'dm', 'nya', 'jovan']</t>
  </si>
  <si>
    <t>['okeeey', 'kakak', 'ditunggu', 'ya', 'balesan', 'pesan', 'nya', 'jovan']</t>
  </si>
  <si>
    <t>['okeeey', 'kakak', 'tunggu', 'ya', 'balesan', 'pesan', 'nya', 'jovan']</t>
  </si>
  <si>
    <t>jaring kakak stabil kah maaf ya biar kendala jaring nomor kakak tangan infoin nomor telkomselnya pesan yu infoin jadi lokasi lengkap nomor telkomsel kendala ya tunggu rai</t>
  </si>
  <si>
    <t>@doublestandart7 @jgunzt33 @danawallet @doublestandart7 jaringannya kenapa, kak? ga stabil kah? maaf ya :( biar kendala jaringan di nomor kakak bisa ditangani, infoin nomor telkomselnya ke dm yu. infoin juga waktu kejadian, lokasi lengkap, dan nomor telkomsel lain yg berkendala sama jika ada ya. ditunggu :) -rai</t>
  </si>
  <si>
    <t>jaringannya kenapa kak ga stabil kah maaf ya biar kendala jaringan di nomor kakak bisa ditangani infoin nomor telkomselnya ke dm yu infoin juga waktu kejadian lokasi lengkap dan nomor telkomsel lain yg berkendala sama jika ada ya ditunggu rai</t>
  </si>
  <si>
    <t>['jaringannya', 'kenapa', 'kak', 'ga', 'stabil', 'kah', 'maaf', 'ya', 'biar', 'kendala', 'jaringan', 'di', 'nomor', 'kakak', 'bisa', 'ditangani', 'infoin', 'nomor', 'telkomselnya', 'ke', 'dm', 'yu', 'infoin', 'juga', 'waktu', 'kejadian', 'lokasi', 'lengkap', 'dan', 'nomor', 'telkomsel', 'lain', 'yg', 'berkendala', 'sama', 'jika', 'ada', 'ya', 'ditunggu', 'rai']</t>
  </si>
  <si>
    <t>['jaringannya', 'kenapa', 'kakak', 'tidak', 'stabil', 'kah', 'maaf', 'ya', 'biar', 'kendala', 'jaringan', 'di', 'nomor', 'kakak', 'bisa', 'ditangani', 'infoin', 'nomor', 'telkomselnya', 'ke', 'pesan', 'yu', 'infoin', 'juga', 'waktu', 'kejadian', 'lokasi', 'lengkap', 'dan', 'nomor', 'telkomsel', 'lain', 'yg', 'berkendala', 'sama', 'jika', 'ada', 'ya', 'ditunggu', 'rai']</t>
  </si>
  <si>
    <t>['jaringannya', 'kakak', 'stabil', 'kah', 'maaf', 'ya', 'biar', 'kendala', 'jaringan', 'nomor', 'kakak', 'ditangani', 'infoin', 'nomor', 'telkomselnya', 'pesan', 'yu', 'infoin', 'kejadian', 'lokasi', 'lengkap', 'nomor', 'telkomsel', 'berkendala', 'ya', 'ditunggu', 'rai']</t>
  </si>
  <si>
    <t>['jaring', 'kakak', 'stabil', 'kah', 'maaf', 'ya', 'biar', 'kendala', 'jaring', 'nomor', 'kakak', 'tangan', 'infoin', 'nomor', 'telkomselnya', 'pesan', 'yu', 'infoin', 'jadi', 'lokasi', 'lengkap', 'nomor', 'telkomsel', 'kendala', 'ya', 'tunggu', 'rai']</t>
  </si>
  <si>
    <t>blokir kartu telkomsel grapari</t>
  </si>
  <si>
    <t>ingin blokir kartu telkomsel? begini caranya tanpa ke grapari  https://t.co/bzsrgxtgna</t>
  </si>
  <si>
    <t>ingin blokir kartu telkomsel begini caranya tanpa ke grapari</t>
  </si>
  <si>
    <t>['ingin', 'blokir', 'kartu', 'telkomsel', 'begini', 'caranya', 'tanpa', 'ke', 'grapari']</t>
  </si>
  <si>
    <t>['blokir', 'kartu', 'telkomsel', 'grapari']</t>
  </si>
  <si>
    <t>iya nomor telkomsel signalnya stabil nomor hp pesan tolong bantu cek</t>
  </si>
  <si>
    <t>@telkomsel iya. semua nomor telkomsel disini signalnya gk stabil. nomor hp udh di dm. tlong bantu di cek</t>
  </si>
  <si>
    <t>iya semua nomor telkomsel disini signalnya gk stabil nomor hp udh di dm tlong bantu di cek</t>
  </si>
  <si>
    <t>['iya', 'semua', 'nomor', 'telkomsel', 'disini', 'signalnya', 'gk', 'stabil', 'nomor', 'hp', 'udh', 'di', 'dm', 'tlong', 'bantu', 'di', 'cek']</t>
  </si>
  <si>
    <t>['iya', 'semua', 'nomor', 'telkomsel', 'disini', 'signalnya', 'tidak', 'stabil', 'nomor', 'hp', 'sudah', 'di', 'pesan', 'tolong', 'bantu', 'di', 'cek']</t>
  </si>
  <si>
    <t>['iya', 'nomor', 'telkomsel', 'signalnya', 'stabil', 'nomor', 'hp', 'pesan', 'tolong', 'bantu', 'cek']</t>
  </si>
  <si>
    <t>harga paket harga yahudi ferforma jaring sial binatang sistem</t>
  </si>
  <si>
    <t>@telkomsel @jgunzt33 @danawallet harga paket harga yahudi ferforma jaringan macam sial binatang punya sistem</t>
  </si>
  <si>
    <t>harga paket harga yahudi ferforma jaringan macam sial binatang punya sistem</t>
  </si>
  <si>
    <t>['harga', 'paket', 'harga', 'yahudi', 'ferforma', 'jaringan', 'macam', 'sial', 'binatang', 'punya', 'sistem']</t>
  </si>
  <si>
    <t>['harga', 'paket', 'harga', 'yahudi', 'ferforma', 'jaringan', 'sial', 'binatang', 'sistem']</t>
  </si>
  <si>
    <t>['harga', 'paket', 'harga', 'yahudi', 'ferforma', 'jaring', 'sial', 'binatang', 'sistem']</t>
  </si>
  <si>
    <t>sinyal stabil ya kakak devi maaf ya btw kendala sinyal alami nomor telkomsel kakak kakak devi konfirmasi nomor telkomselnya pesan biar bantu baik ya tunggu rai</t>
  </si>
  <si>
    <t>@deviidf @deviidf sinyalnya ga stabil ya, kak devi? maaf ya :( btw kendala sinyalnya dialami nomor telkomsel lain juga ga kak? kak devi bisa konfirmasi nomor telkomselnya ke dm biar dibantu perbaikan ya. ditunggu :) -rai</t>
  </si>
  <si>
    <t>sinyalnya ga stabil ya kak devi maaf ya btw kendala sinyalnya dialami nomor telkomsel lain juga ga kak kak devi bisa konfirmasi nomor telkomselnya ke dm biar dibantu perbaikan ya ditunggu rai</t>
  </si>
  <si>
    <t>['sinyalnya', 'ga', 'stabil', 'ya', 'kak', 'devi', 'maaf', 'ya', 'btw', 'kendala', 'sinyalnya', 'dialami', 'nomor', 'telkomsel', 'lain', 'juga', 'ga', 'kak', 'kak', 'devi', 'bisa', 'konfirmasi', 'nomor', 'telkomselnya', 'ke', 'dm', 'biar', 'dibantu', 'perbaikan', 'ya', 'ditunggu', 'rai']</t>
  </si>
  <si>
    <t>['sinyalnya', 'tidak', 'stabil', 'ya', 'kakak', 'devi', 'maaf', 'ya', 'btw', 'kendala', 'sinyalnya', 'dialami', 'nomor', 'telkomsel', 'lain', 'juga', 'tidak', 'kakak', 'kakak', 'devi', 'bisa', 'konfirmasi', 'nomor', 'telkomselnya', 'ke', 'pesan', 'biar', 'dibantu', 'perbaikan', 'ya', 'ditunggu', 'rai']</t>
  </si>
  <si>
    <t>['sinyalnya', 'stabil', 'ya', 'kakak', 'devi', 'maaf', 'ya', 'btw', 'kendala', 'sinyalnya', 'dialami', 'nomor', 'telkomsel', 'kakak', 'kakak', 'devi', 'konfirmasi', 'nomor', 'telkomselnya', 'pesan', 'biar', 'dibantu', 'perbaikan', 'ya', 'ditunggu', 'rai']</t>
  </si>
  <si>
    <t>['sinyal', 'stabil', 'ya', 'kakak', 'devi', 'maaf', 'ya', 'btw', 'kendala', 'sinyal', 'alami', 'nomor', 'telkomsel', 'kakak', 'kakak', 'devi', 'konfirmasi', 'nomor', 'telkomselnya', 'pesan', 'biar', 'bantu', 'baik', 'ya', 'tunggu', 'rai']</t>
  </si>
  <si>
    <t>maaf ya mohon tunggu balesan dmnya ya kakak bantu kece pesan darlan</t>
  </si>
  <si>
    <t>@flaiwithautyu @flaiwithautyu maaf ya :( mohon ditunggu balesan dm-nya terlebih dahulu ya kak. nanti akan dibantu pengecekan lebih lanjut lewat dm 😊 -darlan</t>
  </si>
  <si>
    <t>maaf ya mohon ditunggu balesan dmnya terlebih dahulu ya kak nanti akan dibantu pengecekan lebih lanjut lewat dm darlan</t>
  </si>
  <si>
    <t>['maaf', 'ya', 'mohon', 'ditunggu', 'balesan', 'dmnya', 'terlebih', 'dahulu', 'ya', 'kak', 'nanti', 'akan', 'dibantu', 'pengecekan', 'lebih', 'lanjut', 'lewat', 'dm', 'darlan']</t>
  </si>
  <si>
    <t>['maaf', 'ya', 'mohon', 'ditunggu', 'balesan', 'dmnya', 'terlebih', 'dahulu', 'ya', 'kakak', 'nanti', 'akan', 'dibantu', 'pengecekan', 'lebih', 'lanjut', 'lewat', 'pesan', 'darlan']</t>
  </si>
  <si>
    <t>['maaf', 'ya', 'mohon', 'ditunggu', 'balesan', 'dmnya', 'ya', 'kakak', 'dibantu', 'pengecekan', 'pesan', 'darlan']</t>
  </si>
  <si>
    <t>['maaf', 'ya', 'mohon', 'tunggu', 'balesan', 'dmnya', 'ya', 'kakak', 'bantu', 'kece', 'pesan', 'darlan']</t>
  </si>
  <si>
    <t>minggu signal simpati daerah ciangsana gunung putri bogor stabil ilang ya</t>
  </si>
  <si>
    <t>@telkomsel udh 2 minggu, signal simpati didaerah sini (ciangsana, gunung putri, bogor) gk stabil. nanti ilang, nanti e. kenapa ya?</t>
  </si>
  <si>
    <t>udh minggu signal simpati didaerah sini ciangsana gunung putri bogor gk stabil nanti ilang nanti  kenapa ya</t>
  </si>
  <si>
    <t>['udh', 'minggu', 'signal', 'simpati', 'didaerah', 'sini', 'ciangsana', 'gunung', 'putri', 'bogor', 'gk', 'stabil', 'nanti', 'ilang', 'nanti', 'kenapa', 'ya']</t>
  </si>
  <si>
    <t>['sudah', 'minggu', 'signal', 'simpati', 'didaerah', 'sini', 'ciangsana', 'gunung', 'putri', 'bogor', 'tidak', 'stabil', 'nanti', 'ilang', 'nanti', 'kenapa', 'ya']</t>
  </si>
  <si>
    <t>['minggu', 'signal', 'simpati', 'didaerah', 'ciangsana', 'gunung', 'putri', 'bogor', 'stabil', 'ilang', 'ya']</t>
  </si>
  <si>
    <t>['minggu', 'signal', 'simpati', 'daerah', 'ciangsana', 'gunung', 'putri', 'bogor', 'stabil', 'ilang', 'ya']</t>
  </si>
  <si>
    <t>oke kakak tungguin balesan pesan ya terimakasih zidane</t>
  </si>
  <si>
    <t>@jgunzt33 @danawallet @jgunzt33 okey siap kak. tungguin balesan dari kami di dm ya. makasih :) -zidane</t>
  </si>
  <si>
    <t>okey siap kak tungguin balesan dari kami di dm ya makasih zidane</t>
  </si>
  <si>
    <t>['okey', 'siap', 'kak', 'tungguin', 'balesan', 'dari', 'kami', 'di', 'dm', 'ya', 'makasih', 'zidane']</t>
  </si>
  <si>
    <t>['oke', 'siap', 'kakak', 'tungguin', 'balesan', 'dari', 'kami', 'di', 'pesan', 'ya', 'terimakasih', 'zidane']</t>
  </si>
  <si>
    <t>['oke', 'kakak', 'tungguin', 'balesan', 'pesan', 'ya', 'terimakasih', 'zidane']</t>
  </si>
  <si>
    <t>pesan</t>
  </si>
  <si>
    <t>@telkomsel @danawallet udah di dm</t>
  </si>
  <si>
    <t>udah di dm</t>
  </si>
  <si>
    <t>['udah', 'di', 'dm']</t>
  </si>
  <si>
    <t>['sudah', 'di', 'pesan']</t>
  </si>
  <si>
    <t>['pesan']</t>
  </si>
  <si>
    <t>terimakasih ya kakak mohon tunggu balesan dmnya darlan</t>
  </si>
  <si>
    <t>@youupii2 @youupii2 makasih ya, kak. mohon ditunggu balesan dm-nya 😊 -darlan</t>
  </si>
  <si>
    <t>makasih ya kak mohon ditunggu balesan dmnya darlan</t>
  </si>
  <si>
    <t>['makasih', 'ya', 'kak', 'mohon', 'ditunggu', 'balesan', 'dmnya', 'darlan']</t>
  </si>
  <si>
    <t>['terimakasih', 'ya', 'kakak', 'mohon', 'ditunggu', 'balesan', 'dmnya', 'darlan']</t>
  </si>
  <si>
    <t>['terimakasih', 'ya', 'kakak', 'mohon', 'tunggu', 'balesan', 'dmnya', 'darlan']</t>
  </si>
  <si>
    <t>okaay kakak tunggu ya balesan pesan nya jovan</t>
  </si>
  <si>
    <t>@jgunzt33 @danawallet @jgunzt33 okaay kak ditunggu ya balesan dm nya :) -jovan</t>
  </si>
  <si>
    <t>okaay kak ditunggu ya balesan dm nya jovan</t>
  </si>
  <si>
    <t>['okaay', 'kak', 'ditunggu', 'ya', 'balesan', 'dm', 'nya', 'jovan']</t>
  </si>
  <si>
    <t>['okaay', 'kakak', 'ditunggu', 'ya', 'balesan', 'pesan', 'nya', 'jovan']</t>
  </si>
  <si>
    <t>['okaay', 'kakak', 'tunggu', 'ya', 'balesan', 'pesan', 'nya', 'jovan']</t>
  </si>
  <si>
    <t>@telkomsel sudah</t>
  </si>
  <si>
    <t>sudah</t>
  </si>
  <si>
    <t>['sudah']</t>
  </si>
  <si>
    <t>pulsa masuk ya kakak maaf ya kalo saldo potong refund info nomor telkomsel isi pesan ya infoin isi nominal pulsa isi capture transaksi tunggu rai</t>
  </si>
  <si>
    <t>@jgunzt33 @danawallet @jgunzt33 pulsanya belum masuk ya, kak? maaf ya :( kalo saldonya udah kepotong dan ga ada refund, boleh infokan nomor telkomsel yg di isi ke dm ya. infoin juga waktu pengisian, nominal pulsa yg di isi, dan capture transaksinya. ditunggu :) -rai</t>
  </si>
  <si>
    <t>pulsanya belum masuk ya kak maaf ya kalo saldonya udah kepotong dan ga ada refund boleh infokan nomor telkomsel yg di isi ke dm ya infoin juga waktu pengisian nominal pulsa yg di isi dan capture transaksinya ditunggu rai</t>
  </si>
  <si>
    <t>['pulsanya', 'belum', 'masuk', 'ya', 'kak', 'maaf', 'ya', 'kalo', 'saldonya', 'udah', 'kepotong', 'dan', 'ga', 'ada', 'refund', 'boleh', 'infokan', 'nomor', 'telkomsel', 'yg', 'di', 'isi', 'ke', 'dm', 'ya', 'infoin', 'juga', 'waktu', 'pengisian', 'nominal', 'pulsa', 'yg', 'di', 'isi', 'dan', 'capture', 'transaksinya', 'ditunggu', 'rai']</t>
  </si>
  <si>
    <t>['pulsanya', 'belum', 'masuk', 'ya', 'kakak', 'maaf', 'ya', 'kalo', 'saldonya', 'sudah', 'kepotong', 'dan', 'tidak', 'ada', 'refund', 'boleh', 'infokan', 'nomor', 'telkomsel', 'yg', 'di', 'isi', 'ke', 'pesan', 'ya', 'infoin', 'juga', 'waktu', 'pengisian', 'nominal', 'pulsa', 'yg', 'di', 'isi', 'dan', 'capture', 'transaksinya', 'ditunggu', 'rai']</t>
  </si>
  <si>
    <t>['pulsanya', 'masuk', 'ya', 'kakak', 'maaf', 'ya', 'kalo', 'saldonya', 'kepotong', 'refund', 'infokan', 'nomor', 'telkomsel', 'isi', 'pesan', 'ya', 'infoin', 'pengisian', 'nominal', 'pulsa', 'isi', 'capture', 'transaksinya', 'ditunggu', 'rai']</t>
  </si>
  <si>
    <t>['pulsa', 'masuk', 'ya', 'kakak', 'maaf', 'ya', 'kalo', 'saldo', 'potong', 'refund', 'info', 'nomor', 'telkomsel', 'isi', 'pesan', 'ya', 'infoin', 'isi', 'nominal', 'pulsa', 'isi', 'capture', 'transaksi', 'tunggu', 'rai']</t>
  </si>
  <si>
    <t>pesan kakak antri tunggu ya kakak balesan pesan terimakasih zyad</t>
  </si>
  <si>
    <t>@flaiwithautyu @flaiwithautyu dm kakak udah ada di antrian kok. ditunggu ya kak balesan selanjutnya di dm. makasih :) -zyad</t>
  </si>
  <si>
    <t>dm kakak udah ada di antrian kok ditunggu ya kak balesan selanjutnya di dm makasih zyad</t>
  </si>
  <si>
    <t>['dm', 'kakak', 'udah', 'ada', 'di', 'antrian', 'kok', 'ditunggu', 'ya', 'kak', 'balesan', 'selanjutnya', 'di', 'dm', 'makasih', 'zyad']</t>
  </si>
  <si>
    <t>['pesan', 'kakak', 'sudah', 'ada', 'di', 'antrian', 'kok', 'ditunggu', 'ya', 'kakak', 'balesan', 'selanjutnya', 'di', 'pesan', 'terimakasih', 'zyad']</t>
  </si>
  <si>
    <t>['pesan', 'kakak', 'antrian', 'ditunggu', 'ya', 'kakak', 'balesan', 'pesan', 'terimakasih', 'zyad']</t>
  </si>
  <si>
    <t>['pesan', 'kakak', 'antri', 'tunggu', 'ya', 'kakak', 'balesan', 'pesan', 'terimakasih', 'zyad']</t>
  </si>
  <si>
    <t>siaaap kakak citra tunggu ya balesan pesan nya jovan</t>
  </si>
  <si>
    <t>@citraaar_ @telkomindonesia @citraaar_ siaaap kak citra ditunggu ya balesan dm nya :) -jovan</t>
  </si>
  <si>
    <t>siaaap kak citra ditunggu ya balesan dm nya jovan</t>
  </si>
  <si>
    <t>['siaaap', 'kak', 'citra', 'ditunggu', 'ya', 'balesan', 'dm', 'nya', 'jovan']</t>
  </si>
  <si>
    <t>['siaaap', 'kakak', 'citra', 'ditunggu', 'ya', 'balesan', 'pesan', 'nya', 'jovan']</t>
  </si>
  <si>
    <t>['siaaap', 'kakak', 'citra', 'tunggu', 'ya', 'balesan', 'pesan', 'nya', 'jovan']</t>
  </si>
  <si>
    <t>broo gak masuk</t>
  </si>
  <si>
    <t>@flaiwithautyu @telkomsel punya gue udah gini broo tapi gak masuk dari tadi https://t.co/jr6p2umcgo</t>
  </si>
  <si>
    <t>punya gue udah gini broo tapi gak masuk dari tadi</t>
  </si>
  <si>
    <t>['punya', 'gue', 'udah', 'gini', 'broo', 'tapi', 'gak', 'masuk', 'dari', 'tadi']</t>
  </si>
  <si>
    <t>['punya', 'aku', 'sudah', 'begini', 'broo', 'tapi', 'gak', 'masuk', 'dari', 'tadi']</t>
  </si>
  <si>
    <t>['broo', 'gak', 'masuk']</t>
  </si>
  <si>
    <t>beli kuota via masuk saldo potong</t>
  </si>
  <si>
    <t>@danawallet gw beli kuota via @telkomsel belum masuk, tapi saldonya udah kepotong. gimana ini</t>
  </si>
  <si>
    <t>gw beli kuota via belum masuk tapi saldonya udah kepotong gimana ini</t>
  </si>
  <si>
    <t>['gw', 'beli', 'kuota', 'via', 'belum', 'masuk', 'tapi', 'saldonya', 'udah', 'kepotong', 'gimana', 'ini']</t>
  </si>
  <si>
    <t>['aku', 'beli', 'kuota', 'via', 'belum', 'masuk', 'tapi', 'saldonya', 'sudah', 'kepotong', 'bagaimana', 'ini']</t>
  </si>
  <si>
    <t>['beli', 'kuota', 'via', 'masuk', 'saldonya', 'kepotong']</t>
  </si>
  <si>
    <t>['beli', 'kuota', 'via', 'masuk', 'saldo', 'potong']</t>
  </si>
  <si>
    <t>masukyang nya masuk</t>
  </si>
  <si>
    <t>@telkomsel ini yang satu belum masuk,yang 1 nya sudah masuk https://t.co/0zivv8zado</t>
  </si>
  <si>
    <t>ini yang satu belum masukyang nya sudah masuk</t>
  </si>
  <si>
    <t>['ini', 'yang', 'satu', 'belum', 'masukyang', 'nya', 'sudah', 'masuk']</t>
  </si>
  <si>
    <t>['masukyang', 'nya', 'masuk']</t>
  </si>
  <si>
    <t>kakak lidaff zyad cek interaksi pesan lanjutin interaksi pesan ya kakak biar bantu terimakasih zyad</t>
  </si>
  <si>
    <t>@flaiwithautyu @flaiwithautyu siap kak lidaff. zyad cek udah ada interaksi di dm. lanjutin interaksinya di dm ya kak, biar dibantu lebih lanjut. makasih :) -zyad</t>
  </si>
  <si>
    <t>siap kak lidaff zyad cek udah ada interaksi di dm lanjutin interaksinya di dm ya kak biar dibantu lebih lanjut makasih zyad</t>
  </si>
  <si>
    <t>['siap', 'kak', 'lidaff', 'zyad', 'cek', 'udah', 'ada', 'interaksi', 'di', 'dm', 'lanjutin', 'interaksinya', 'di', 'dm', 'ya', 'kak', 'biar', 'dibantu', 'lebih', 'lanjut', 'makasih', 'zyad']</t>
  </si>
  <si>
    <t>['siap', 'kakak', 'lidaff', 'zyad', 'cek', 'sudah', 'ada', 'interaksi', 'di', 'pesan', 'lanjutin', 'interaksinya', 'di', 'pesan', 'ya', 'kakak', 'biar', 'dibantu', 'lebih', 'lanjut', 'terimakasih', 'zyad']</t>
  </si>
  <si>
    <t>['kakak', 'lidaff', 'zyad', 'cek', 'interaksi', 'pesan', 'lanjutin', 'interaksinya', 'pesan', 'ya', 'kakak', 'biar', 'dibantu', 'terimakasih', 'zyad']</t>
  </si>
  <si>
    <t>['kakak', 'lidaff', 'zyad', 'cek', 'interaksi', 'pesan', 'lanjutin', 'interaksi', 'pesan', 'ya', 'kakak', 'biar', 'bantu', 'terimakasih', 'zyad']</t>
  </si>
  <si>
    <t>@bisbis86004367 @bisbis86004367 okaay kak ditunggu ya balesan dm nya :) -jovan</t>
  </si>
  <si>
    <t>kakak tunggu ya balesan pesan nya jovan</t>
  </si>
  <si>
    <t>@hyckeey @danawallet @hyckeey siap kak ditunggu ya balesan dm nya :) -jovan</t>
  </si>
  <si>
    <t>siap kak ditunggu ya balesan dm nya jovan</t>
  </si>
  <si>
    <t>['siap', 'kak', 'ditunggu', 'ya', 'balesan', 'dm', 'nya', 'jovan']</t>
  </si>
  <si>
    <t>['siap', 'kakak', 'ditunggu', 'ya', 'balesan', 'pesan', 'nya', 'jovan']</t>
  </si>
  <si>
    <t>['kakak', 'ditunggu', 'ya', 'balesan', 'pesan', 'nya', 'jovan']</t>
  </si>
  <si>
    <t>['kakak', 'tunggu', 'ya', 'balesan', 'pesan', 'nya', 'jovan']</t>
  </si>
  <si>
    <t>error dana nya tf saldo nya ngurang masuk orang tf</t>
  </si>
  <si>
    <t>@flaiwithautyu @telkomsel yg error dana nya, gw tf 3k saldo nya ngurang tp ga masuk ke org yg di tf</t>
  </si>
  <si>
    <t>yg error dana nya gw tf  saldo nya ngurang tp ga masuk ke org yg di tf</t>
  </si>
  <si>
    <t>['yg', 'error', 'dana', 'nya', 'gw', 'tf', 'saldo', 'nya', 'ngurang', 'tp', 'ga', 'masuk', 'ke', 'org', 'yg', 'di', 'tf']</t>
  </si>
  <si>
    <t>['yg', 'error', 'dana', 'nya', 'aku', 'tf', 'saldo', 'nya', 'ngurang', 'tapi', 'tidak', 'masuk', 'ke', 'orang', 'yg', 'di', 'tf']</t>
  </si>
  <si>
    <t>['error', 'dana', 'nya', 'tf', 'saldo', 'nya', 'ngurang', 'masuk', 'orang', 'tf']</t>
  </si>
  <si>
    <t>masuk masuk</t>
  </si>
  <si>
    <t>@telkomsel sudah masuk yang 1,yang 1 belum masuk</t>
  </si>
  <si>
    <t>sudah masuk yang yang belum masuk</t>
  </si>
  <si>
    <t>['sudah', 'masuk', 'yang', 'yang', 'belum', 'masuk']</t>
  </si>
  <si>
    <t>['masuk', 'masuk']</t>
  </si>
  <si>
    <t>biar bantu cek infoin data zyad sbelumnya pesan ayo kakak tunggu data zyad</t>
  </si>
  <si>
    <t>@flaiwithautyu @flaiwithautyu biar dibantu cek lebih lanjut, infoin data yang udah zyad minta sbelumnya melalui dm yuk kak. ditunggu datanya :) -zyad</t>
  </si>
  <si>
    <t>biar dibantu cek lebih lanjut infoin data yang udah zyad minta sbelumnya melalui dm yuk kak ditunggu datanya zyad</t>
  </si>
  <si>
    <t>['biar', 'dibantu', 'cek', 'lebih', 'lanjut', 'infoin', 'data', 'yang', 'udah', 'zyad', 'minta', 'sbelumnya', 'melalui', 'dm', 'yuk', 'kak', 'ditunggu', 'datanya', 'zyad']</t>
  </si>
  <si>
    <t>['biar', 'dibantu', 'cek', 'lebih', 'lanjut', 'infoin', 'data', 'yang', 'sudah', 'zyad', 'minta', 'sbelumnya', 'melalui', 'pesan', 'ayo', 'kakak', 'ditunggu', 'datanya', 'zyad']</t>
  </si>
  <si>
    <t>['biar', 'dibantu', 'cek', 'infoin', 'data', 'zyad', 'sbelumnya', 'pesan', 'ayo', 'kakak', 'ditunggu', 'datanya', 'zyad']</t>
  </si>
  <si>
    <t>['biar', 'bantu', 'cek', 'infoin', 'data', 'zyad', 'sbelumnya', 'pesan', 'ayo', 'kakak', 'tunggu', 'data', 'zyad']</t>
  </si>
  <si>
    <t>min mohon cek ya</t>
  </si>
  <si>
    <t>@telkomsel @danawallet udah min mohon cek ya segera😞</t>
  </si>
  <si>
    <t>udah min mohon cek ya segera</t>
  </si>
  <si>
    <t>['udah', 'min', 'mohon', 'cek', 'ya', 'segera']</t>
  </si>
  <si>
    <t>['sudah', 'min', 'mohon', 'cek', 'ya', 'segera']</t>
  </si>
  <si>
    <t>['min', 'mohon', 'cek', 'ya']</t>
  </si>
  <si>
    <t>aktivasi paket kakak lidaff terima kakak cek ulang benefit paket mytelkomsel potong saldo klo refund otomatis coba kakak infoin no hp jenis paket aktif capture terang hasil aktivasi via pesan ya tunggu</t>
  </si>
  <si>
    <t>@flaiwithautyu aktivasi paket kak lidaff belum diterima juga? tapi  kakak udh cek ulang benefit paketnya di mytelkomsel dan pemotongan saldonya blm? klo belum ada refund otomatis, coba kakak infoin no hp, jenis paket yg diaktifkan sama capture keterangan berhasil aktivasi via dm ya. ditunggu…</t>
  </si>
  <si>
    <t>aktivasi paket kak lidaff belum diterima juga tapi kakak udh cek ulang benefit paketnya di mytelkomsel dan pemotongan saldonya blm klo belum ada refund otomatis coba kakak infoin no hp jenis paket yg diaktifkan sama capture keterangan berhasil aktivasi via dm ya ditunggu</t>
  </si>
  <si>
    <t>['aktivasi', 'paket', 'kak', 'lidaff', 'belum', 'diterima', 'juga', 'tapi', 'kakak', 'udh', 'cek', 'ulang', 'benefit', 'paketnya', 'di', 'mytelkomsel', 'dan', 'pemotongan', 'saldonya', 'blm', 'klo', 'belum', 'ada', 'refund', 'otomatis', 'coba', 'kakak', 'infoin', 'no', 'hp', 'jenis', 'paket', 'yg', 'diaktifkan', 'sama', 'capture', 'keterangan', 'berhasil', 'aktivasi', 'via', 'dm', 'ya', 'ditunggu']</t>
  </si>
  <si>
    <t>['aktivasi', 'paket', 'kakak', 'lidaff', 'belum', 'diterima', 'juga', 'tapi', 'kakak', 'sudah', 'cek', 'ulang', 'benefit', 'paketnya', 'di', 'mytelkomsel', 'dan', 'pemotongan', 'saldonya', 'belum', 'klo', 'belum', 'ada', 'refund', 'otomatis', 'coba', 'kakak', 'infoin', 'no', 'hp', 'jenis', 'paket', 'yg', 'diaktifkan', 'sama', 'capture', 'keterangan', 'berhasil', 'aktivasi', 'via', 'pesan', 'ya', 'ditunggu']</t>
  </si>
  <si>
    <t>['aktivasi', 'paket', 'kakak', 'lidaff', 'diterima', 'kakak', 'cek', 'ulang', 'benefit', 'paketnya', 'mytelkomsel', 'pemotongan', 'saldonya', 'klo', 'refund', 'otomatis', 'coba', 'kakak', 'infoin', 'no', 'hp', 'jenis', 'paket', 'diaktifkan', 'capture', 'keterangan', 'berhasil', 'aktivasi', 'via', 'pesan', 'ya', 'ditunggu']</t>
  </si>
  <si>
    <t>['aktivasi', 'paket', 'kakak', 'lidaff', 'terima', 'kakak', 'cek', 'ulang', 'benefit', 'paket', 'mytelkomsel', 'potong', 'saldo', 'klo', 'refund', 'otomatis', 'coba', 'kakak', 'infoin', 'no', 'hp', 'jenis', 'paket', 'aktif', 'capture', 'terang', 'hasil', 'aktivasi', 'via', 'pesan', 'ya', 'tunggu']</t>
  </si>
  <si>
    <t>kakak khawatir ya rai cek kakak konfirmasi pesan rekan pesan bantu kendala aktivasi paket mohon tunggu balas pesan ya rai</t>
  </si>
  <si>
    <t>@bisbis86004367 @bisbis86004367 kakak ga perlu khawatir ya, karena rai cek kakak udah konfirmasi melalui dm, nanti rekan di dm pasti akan bantu kendala aktivasi paketnya. mohon ditunggu balasannya di dm ya :) -rai</t>
  </si>
  <si>
    <t>kakak ga perlu khawatir ya karena rai cek kakak udah konfirmasi melalui dm nanti rekan di dm pasti akan bantu kendala aktivasi paketnya mohon ditunggu balasannya di dm ya rai</t>
  </si>
  <si>
    <t>['kakak', 'ga', 'perlu', 'khawatir', 'ya', 'karena', 'rai', 'cek', 'kakak', 'udah', 'konfirmasi', 'melalui', 'dm', 'nanti', 'rekan', 'di', 'dm', 'pasti', 'akan', 'bantu', 'kendala', 'aktivasi', 'paketnya', 'mohon', 'ditunggu', 'balasannya', 'di', 'dm', 'ya', 'rai']</t>
  </si>
  <si>
    <t>['kakak', 'tidak', 'perlu', 'khawatir', 'ya', 'karena', 'rai', 'cek', 'kakak', 'sudah', 'konfirmasi', 'melalui', 'pesan', 'nanti', 'rekan', 'di', 'pesan', 'pasti', 'akan', 'bantu', 'kendala', 'aktivasi', 'paketnya', 'mohon', 'ditunggu', 'balasannya', 'di', 'pesan', 'ya', 'rai']</t>
  </si>
  <si>
    <t>['kakak', 'khawatir', 'ya', 'rai', 'cek', 'kakak', 'konfirmasi', 'pesan', 'rekan', 'pesan', 'bantu', 'kendala', 'aktivasi', 'paketnya', 'mohon', 'ditunggu', 'balasannya', 'pesan', 'ya', 'rai']</t>
  </si>
  <si>
    <t>['kakak', 'khawatir', 'ya', 'rai', 'cek', 'kakak', 'konfirmasi', 'pesan', 'rekan', 'pesan', 'bantu', 'kendala', 'aktivasi', 'paket', 'mohon', 'tunggu', 'balas', 'pesan', 'ya', 'rai']</t>
  </si>
  <si>
    <t>maaf ya ganggu aktivitas kakak youupii coba infoin nomor hp tanggal jadi lokasi lurah camat kota nomor telkomsel kendala pesan bantu cek ya darlan</t>
  </si>
  <si>
    <t>@youupii2 @youupii2 maaf ya jadi ganggu aktivitas kak youupii :( coba infoin nomor hp, tanggal kejadian, lokasi (kelurahan, kecamatan, kota) dan nomor telkomsel lain berkendala sama lewat dm. nanti dibantu cek ya 😊 -darlan</t>
  </si>
  <si>
    <t>maaf ya jadi ganggu aktivitas kak youupii coba infoin nomor hp tanggal kejadian lokasi kelurahan kecamatan kota dan nomor telkomsel lain berkendala sama lewat dm nanti dibantu cek ya darlan</t>
  </si>
  <si>
    <t>['maaf', 'ya', 'jadi', 'ganggu', 'aktivitas', 'kak', 'youupii', 'coba', 'infoin', 'nomor', 'hp', 'tanggal', 'kejadian', 'lokasi', 'kelurahan', 'kecamatan', 'kota', 'dan', 'nomor', 'telkomsel', 'lain', 'berkendala', 'sama', 'lewat', 'dm', 'nanti', 'dibantu', 'cek', 'ya', 'darlan']</t>
  </si>
  <si>
    <t>['maaf', 'ya', 'jadi', 'ganggu', 'aktivitas', 'kakak', 'youupii', 'coba', 'infoin', 'nomor', 'hp', 'tanggal', 'kejadian', 'lokasi', 'kelurahan', 'kecamatan', 'kota', 'dan', 'nomor', 'telkomsel', 'lain', 'berkendala', 'sama', 'lewat', 'pesan', 'nanti', 'dibantu', 'cek', 'ya', 'darlan']</t>
  </si>
  <si>
    <t>['maaf', 'ya', 'ganggu', 'aktivitas', 'kakak', 'youupii', 'coba', 'infoin', 'nomor', 'hp', 'tanggal', 'kejadian', 'lokasi', 'kelurahan', 'kecamatan', 'kota', 'nomor', 'telkomsel', 'berkendala', 'pesan', 'dibantu', 'cek', 'ya', 'darlan']</t>
  </si>
  <si>
    <t>['maaf', 'ya', 'ganggu', 'aktivitas', 'kakak', 'youupii', 'coba', 'infoin', 'nomor', 'hp', 'tanggal', 'jadi', 'lokasi', 'lurah', 'camat', 'kota', 'nomor', 'telkomsel', 'kendala', 'pesan', 'bantu', 'cek', 'ya', 'darlan']</t>
  </si>
  <si>
    <t>iya nih kakak terimakasih ya langgan setia telkomsel moga kakak sukses sehat ya jovan</t>
  </si>
  <si>
    <t>@bongsuga_ @bongsuga_ iya nih kak. makasih banyak ya udah jadi pelanggan setia telkomsel. semoga kakak sukses dan sehat selalu ya :) -jovan</t>
  </si>
  <si>
    <t>iya nih kak makasih banyak ya udah jadi pelanggan setia telkomsel semoga kakak sukses dan sehat selalu ya jovan</t>
  </si>
  <si>
    <t>['iya', 'nih', 'kak', 'makasih', 'banyak', 'ya', 'udah', 'jadi', 'pelanggan', 'setia', 'telkomsel', 'semoga', 'kakak', 'sukses', 'dan', 'sehat', 'selalu', 'ya', 'jovan']</t>
  </si>
  <si>
    <t>['iya', 'nih', 'kakak', 'terimakasih', 'banyak', 'ya', 'sudah', 'jadi', 'pelanggan', 'setia', 'telkomsel', 'semoga', 'kakak', 'sukses', 'dan', 'sehat', 'selalu', 'ya', 'jovan']</t>
  </si>
  <si>
    <t>['iya', 'nih', 'kakak', 'terimakasih', 'ya', 'pelanggan', 'setia', 'telkomsel', 'semoga', 'kakak', 'sukses', 'sehat', 'ya', 'jovan']</t>
  </si>
  <si>
    <t>['iya', 'nih', 'kakak', 'terimakasih', 'ya', 'langgan', 'setia', 'telkomsel', 'moga', 'kakak', 'sukses', 'sehat', 'ya', 'jovan']</t>
  </si>
  <si>
    <t>cusss luncur pesan nih mohon tunggu respons dmnya ya kakak darlan</t>
  </si>
  <si>
    <t>@soursbelle @soursbelle cusss meluncur ke dm nih. mohon ditunggu respons dm-nya ya kak 😊 -darlan</t>
  </si>
  <si>
    <t>cusss meluncur ke dm nih mohon ditunggu respons dmnya ya kak darlan</t>
  </si>
  <si>
    <t>['cusss', 'meluncur', 'ke', 'dm', 'nih', 'mohon', 'ditunggu', 'respons', 'dmnya', 'ya', 'kak', 'darlan']</t>
  </si>
  <si>
    <t>['cusss', 'meluncur', 'ke', 'pesan', 'nih', 'mohon', 'ditunggu', 'respons', 'dmnya', 'ya', 'kakak', 'darlan']</t>
  </si>
  <si>
    <t>['cusss', 'meluncur', 'pesan', 'nih', 'mohon', 'ditunggu', 'respons', 'dmnya', 'ya', 'kakak', 'darlan']</t>
  </si>
  <si>
    <t>['cusss', 'luncur', 'pesan', 'nih', 'mohon', 'tunggu', 'respons', 'dmnya', 'ya', 'kakak', 'darlan']</t>
  </si>
  <si>
    <t>maaf ya kakak ganggu aktivitas biar kendala jaring internetnya tangan ayo infoin nomor telkomsel indihomenya pesan infoin lokasi lengkap jadi nomor telkomsel kendala ya tunggu rai</t>
  </si>
  <si>
    <t>@inurdream699 @inurdream699 maaf ya kak jadi ganggu aktivitasnya :( biar kendala jaringan internetnya bisa ditangani, yuk infoin nomor telkomsel dan indihome-nya ke dm. infoin juga lokasi lengkap kejadiannya dan nomor telkomsel lain yg berkendala sama jika ada ya. ditunggu :) -rai</t>
  </si>
  <si>
    <t>maaf ya kak jadi ganggu aktivitasnya biar kendala jaringan internetnya bisa ditangani yuk infoin nomor telkomsel dan indihomenya ke dm infoin juga lokasi lengkap kejadiannya dan nomor telkomsel lain yg berkendala sama jika ada ya ditunggu rai</t>
  </si>
  <si>
    <t>['maaf', 'ya', 'kak', 'jadi', 'ganggu', 'aktivitasnya', 'biar', 'kendala', 'jaringan', 'internetnya', 'bisa', 'ditangani', 'yuk', 'infoin', 'nomor', 'telkomsel', 'dan', 'indihomenya', 'ke', 'dm', 'infoin', 'juga', 'lokasi', 'lengkap', 'kejadiannya', 'dan', 'nomor', 'telkomsel', 'lain', 'yg', 'berkendala', 'sama', 'jika', 'ada', 'ya', 'ditunggu', 'rai']</t>
  </si>
  <si>
    <t>['maaf', 'ya', 'kakak', 'jadi', 'ganggu', 'aktivitasnya', 'biar', 'kendala', 'jaringan', 'internetnya', 'bisa', 'ditangani', 'ayo', 'infoin', 'nomor', 'telkomsel', 'dan', 'indihomenya', 'ke', 'pesan', 'infoin', 'juga', 'lokasi', 'lengkap', 'kejadiannya', 'dan', 'nomor', 'telkomsel', 'lain', 'yg', 'berkendala', 'sama', 'jika', 'ada', 'ya', 'ditunggu', 'rai']</t>
  </si>
  <si>
    <t>['maaf', 'ya', 'kakak', 'ganggu', 'aktivitasnya', 'biar', 'kendala', 'jaringan', 'internetnya', 'ditangani', 'ayo', 'infoin', 'nomor', 'telkomsel', 'indihomenya', 'pesan', 'infoin', 'lokasi', 'lengkap', 'kejadiannya', 'nomor', 'telkomsel', 'berkendala', 'ya', 'ditunggu', 'rai']</t>
  </si>
  <si>
    <t>['maaf', 'ya', 'kakak', 'ganggu', 'aktivitas', 'biar', 'kendala', 'jaring', 'internetnya', 'tangan', 'ayo', 'infoin', 'nomor', 'telkomsel', 'indihomenya', 'pesan', 'infoin', 'lokasi', 'lengkap', 'jadi', 'nomor', 'telkomsel', 'kendala', 'ya', 'tunggu', 'rai']</t>
  </si>
  <si>
    <t>paan banget ubah edge nonton youtube iklan langsung edge main game pencet langsung edge</t>
  </si>
  <si>
    <t>@telkomsel paan dah ,sering banget berubah jadi edge , nonton youtube pas ada iklan langsung edge , pas maen game pencet ini itu langsung edge https://t.co/rihwg03hia</t>
  </si>
  <si>
    <t>paan dah sering banget berubah jadi edge nonton youtube pas ada iklan langsung edge pas maen game pencet ini itu langsung edge</t>
  </si>
  <si>
    <t>['paan', 'dah', 'sering', 'banget', 'berubah', 'jadi', 'edge', 'nonton', 'youtube', 'pas', 'ada', 'iklan', 'langsung', 'edge', 'pas', 'maen', 'game', 'pencet', 'ini', 'itu', 'langsung', 'edge']</t>
  </si>
  <si>
    <t>['paan', 'sudah', 'sering', 'banget', 'berubah', 'jadi', 'edge', 'nonton', 'youtube', 'saat', 'ada', 'iklan', 'langsung', 'edge', 'saat', 'main', 'game', 'pencet', 'ini', 'itu', 'langsung', 'edge']</t>
  </si>
  <si>
    <t>['paan', 'banget', 'berubah', 'edge', 'nonton', 'youtube', 'iklan', 'langsung', 'edge', 'main', 'game', 'pencet', 'langsung', 'edge']</t>
  </si>
  <si>
    <t>['paan', 'banget', 'ubah', 'edge', 'nonton', 'youtube', 'iklan', 'langsung', 'edge', 'main', 'game', 'pencet', 'langsung', 'edge']</t>
  </si>
  <si>
    <t>oke kakak data langsung infoin pesan iya darlan</t>
  </si>
  <si>
    <t>@hyckeey @danawallet @hyckeey oke, kak. datanya langsung infoin lewat dm yaa 😊 -darlan</t>
  </si>
  <si>
    <t>oke kak datanya langsung infoin lewat dm yaa darlan</t>
  </si>
  <si>
    <t>['oke', 'kak', 'datanya', 'langsung', 'infoin', 'lewat', 'dm', 'yaa', 'darlan']</t>
  </si>
  <si>
    <t>['oke', 'kakak', 'datanya', 'langsung', 'infoin', 'lewat', 'pesan', 'iya', 'darlan']</t>
  </si>
  <si>
    <t>['oke', 'kakak', 'datanya', 'langsung', 'infoin', 'pesan', 'iya', 'darlan']</t>
  </si>
  <si>
    <t>['oke', 'kakak', 'data', 'langsung', 'infoin', 'pesan', 'iya', 'darlan']</t>
  </si>
  <si>
    <t>udahbeli paket data super seru gak masukinbisbis wed dec ajaib ajaib perihal gak kuota aplikasi coba kakak infoin nomor hp capture data usage pesan ya biar bantu cek privasi data jaga terimakasih zyad</t>
  </si>
  <si>
    <t>@telkomsel udah,beli paket data super seru 2 kali gak masuk";0;2;0;0;in;1562212963507126274;1740039897208295857;bisbis86004367;https://twitter.com/bisbis86004367/status/1740043587260453063
wed dec 27 16:13:58 +0000 2023;1740043351934857584;@patromax_ajaib @patromax_ajaib perihal gak bisa menggunakan kuota aplikasi. coba kakak infoin juga nomor hp sama capture data usage melalui dm ya. biar dibantu cek lebih lanjut dan privasi data tetap terjaga. makasih :) -zyad"</t>
  </si>
  <si>
    <t>udahbeli paket data super seru kali gak masukinbisbis wed dec ajaib ajaib perihal gak bisa menggunakan kuota aplikasi coba kakak infoin juga nomor hp sama capture data usage melalui dm ya biar dibantu cek lebih lanjut dan privasi data tetap terjaga makasih zyad</t>
  </si>
  <si>
    <t>['udahbeli', 'paket', 'data', 'super', 'seru', 'kali', 'gak', 'masukinbisbis', 'wed', 'dec', 'ajaib', 'ajaib', 'perihal', 'gak', 'bisa', 'menggunakan', 'kuota', 'aplikasi', 'coba', 'kakak', 'infoin', 'juga', 'nomor', 'hp', 'sama', 'capture', 'data', 'usage', 'melalui', 'dm', 'ya', 'biar', 'dibantu', 'cek', 'lebih', 'lanjut', 'dan', 'privasi', 'data', 'tetap', 'terjaga', 'makasih', 'zyad']</t>
  </si>
  <si>
    <t>['udahbeli', 'paket', 'data', 'super', 'seru', 'sepertinya', 'gak', 'masukinbisbis', 'wed', 'dec', 'ajaib', 'ajaib', 'perihal', 'gak', 'bisa', 'menggunakan', 'kuota', 'aplikasi', 'coba', 'kakak', 'infoin', 'juga', 'nomor', 'hp', 'sama', 'capture', 'data', 'usage', 'melalui', 'pesan', 'ya', 'biar', 'dibantu', 'cek', 'lebih', 'lanjut', 'dan', 'privasi', 'data', 'tetap', 'terjaga', 'terimakasih', 'zyad']</t>
  </si>
  <si>
    <t>['udahbeli', 'paket', 'data', 'super', 'seru', 'gak', 'masukinbisbis', 'wed', 'dec', 'ajaib', 'ajaib', 'perihal', 'gak', 'kuota', 'aplikasi', 'coba', 'kakak', 'infoin', 'nomor', 'hp', 'capture', 'data', 'usage', 'pesan', 'ya', 'biar', 'dibantu', 'cek', 'privasi', 'data', 'terjaga', 'terimakasih', 'zyad']</t>
  </si>
  <si>
    <t>['udahbeli', 'paket', 'data', 'super', 'seru', 'gak', 'masukinbisbis', 'wed', 'dec', 'ajaib', 'ajaib', 'perihal', 'gak', 'kuota', 'aplikasi', 'coba', 'kakak', 'infoin', 'nomor', 'hp', 'capture', 'data', 'usage', 'pesan', 'ya', 'biar', 'bantu', 'cek', 'privasi', 'data', 'jaga', 'terimakasih', 'zyad']</t>
  </si>
  <si>
    <t>maaf ya kakak nunggu antri padat nih kakak tunggu bentar ya rai colek teman pesan biar respon cakap nya rai</t>
  </si>
  <si>
    <t>@yestargazing @yestargazing maaf ya kak nunggu lama :( kebetulan antriannya lagi padat nih kak. ditunggu bentar lagi ya, rai udah colek teman di dm biar segera respon chat nya ^^ -rai</t>
  </si>
  <si>
    <t>maaf ya kak nunggu lama kebetulan antriannya lagi padat nih kak ditunggu bentar lagi ya rai udah colek teman di dm biar segera respon chat nya rai</t>
  </si>
  <si>
    <t>['maaf', 'ya', 'kak', 'nunggu', 'lama', 'kebetulan', 'antriannya', 'lagi', 'padat', 'nih', 'kak', 'ditunggu', 'bentar', 'lagi', 'ya', 'rai', 'udah', 'colek', 'teman', 'di', 'dm', 'biar', 'segera', 'respon', 'chat', 'nya', 'rai']</t>
  </si>
  <si>
    <t>['maaf', 'ya', 'kakak', 'nunggu', 'lama', 'kebetulan', 'antriannya', 'lagi', 'padat', 'nih', 'kakak', 'ditunggu', 'bentar', 'lagi', 'ya', 'rai', 'sudah', 'colek', 'teman', 'di', 'pesan', 'biar', 'segera', 'respon', 'percakapan', 'nya', 'rai']</t>
  </si>
  <si>
    <t>['maaf', 'ya', 'kakak', 'nunggu', 'antriannya', 'padat', 'nih', 'kakak', 'ditunggu', 'bentar', 'ya', 'rai', 'colek', 'teman', 'pesan', 'biar', 'respon', 'percakapan', 'nya', 'rai']</t>
  </si>
  <si>
    <t>['maaf', 'ya', 'kakak', 'nunggu', 'antri', 'padat', 'nih', 'kakak', 'tunggu', 'bentar', 'ya', 'rai', 'colek', 'teman', 'pesan', 'biar', 'respon', 'cakap', 'nya', 'rai']</t>
  </si>
  <si>
    <t>okaay kakak mai tunggu ya balesan pesan nya jovan</t>
  </si>
  <si>
    <t>@gklahirbulanmei @gklahirbulanmei okaay kak mai ditunggu ya balesan dm nya :) -jovan</t>
  </si>
  <si>
    <t>okaay kak mai ditunggu ya balesan dm nya jovan</t>
  </si>
  <si>
    <t>['okaay', 'kak', 'mai', 'ditunggu', 'ya', 'balesan', 'dm', 'nya', 'jovan']</t>
  </si>
  <si>
    <t>['okaay', 'kakak', 'mai', 'ditunggu', 'ya', 'balesan', 'pesan', 'nya', 'jovan']</t>
  </si>
  <si>
    <t>['okaay', 'kakak', 'mai', 'tunggu', 'ya', 'balesan', 'pesan', 'nya', 'jovan']</t>
  </si>
  <si>
    <t>rapi file sengaja temu tcash nomor aja kalo buka nomor deh nya ya beli nomor cantik roxy harga zaman contactless tcash duluan ya</t>
  </si>
  <si>
    <t>rapikan file ga sengaja ketemu tcash dalam nomor gw wkwkw gw aja ga ingat kalo gw ga buka.  berarti nomor gw dari 2008 deh kenapa gw ingat nya tahun 2010 ya.   cuma ingat beli nomor cantik di roxy 200k harganya. jaman belum ada contactless t-cash @telkomsel udah duluan ya? https://t.co/rpshfwavox</t>
  </si>
  <si>
    <t>rapikan file ga sengaja ketemu tcash dalam nomor gw wkwkw gw aja ga ingat kalo gw ga buka berarti nomor gw dari deh kenapa gw ingat nya tahun ya cuma ingat beli nomor cantik di roxy  harganya jaman belum ada contactless tcash udah duluan ya</t>
  </si>
  <si>
    <t>['rapikan', 'file', 'ga', 'sengaja', 'ketemu', 'tcash', 'dalam', 'nomor', 'gw', 'wkwkw', 'gw', 'aja', 'ga', 'ingat', 'kalo', 'gw', 'ga', 'buka', 'berarti', 'nomor', 'gw', 'dari', 'deh', 'kenapa', 'gw', 'ingat', 'nya', 'tahun', 'ya', 'cuma', 'ingat', 'beli', 'nomor', 'cantik', 'di', 'roxy', 'harganya', 'jaman', 'belum', 'ada', 'contactless', 'tcash', 'udah', 'duluan', 'ya']</t>
  </si>
  <si>
    <t>['rapikan', 'file', 'tidak', 'sengaja', 'bertemu', 'tcash', 'dalam', 'nomor', 'aku', 'wkwkw', 'aku', 'aja', 'tidak', 'ingat', 'kalo', 'aku', 'tidak', 'buka', 'berarti', 'nomor', 'aku', 'dari', 'deh', 'kenapa', 'aku', 'ingat', 'nya', 'tahun', 'ya', 'cuma', 'ingat', 'beli', 'nomor', 'cantik', 'di', 'roxy', 'harganya', 'zaman', 'belum', 'ada', 'contactless', 'tcash', 'sudah', 'duluan', 'ya']</t>
  </si>
  <si>
    <t>['rapikan', 'file', 'sengaja', 'bertemu', 'tcash', 'nomor', 'aja', 'kalo', 'buka', 'nomor', 'deh', 'nya', 'ya', 'beli', 'nomor', 'cantik', 'roxy', 'harganya', 'zaman', 'contactless', 'tcash', 'duluan', 'ya']</t>
  </si>
  <si>
    <t>['rapi', 'file', 'sengaja', 'temu', 'tcash', 'nomor', 'aja', 'kalo', 'buka', 'nomor', 'deh', 'nya', 'ya', 'beli', 'nomor', 'cantik', 'roxy', 'harga', 'zaman', 'contactless', 'tcash', 'duluan', 'ya']</t>
  </si>
  <si>
    <t>okee sebentar</t>
  </si>
  <si>
    <t>@telkomsel @danawallet okee sebentar</t>
  </si>
  <si>
    <t>['okee', 'sebentar']</t>
  </si>
  <si>
    <t>yeeayyy terimakasih kakak lave setia gunain telkomsel garra</t>
  </si>
  <si>
    <t>@voreiost yeeayyy thanks kak lave udah selalu setia gunain telkomsel 🫶😊 -garra</t>
  </si>
  <si>
    <t>yeeayyy thanks kak lave udah selalu setia gunain telkomsel garra</t>
  </si>
  <si>
    <t>['yeeayyy', 'thanks', 'kak', 'lave', 'udah', 'selalu', 'setia', 'gunain', 'telkomsel', 'garra']</t>
  </si>
  <si>
    <t>['yeeayyy', 'terimakasih', 'kakak', 'lave', 'sudah', 'selalu', 'setia', 'gunain', 'telkomsel', 'garra']</t>
  </si>
  <si>
    <t>['yeeayyy', 'terimakasih', 'kakak', 'lave', 'setia', 'gunain', 'telkomsel', 'garra']</t>
  </si>
  <si>
    <t>jaktim nih</t>
  </si>
  <si>
    <t>@telkomsel jaktim nih</t>
  </si>
  <si>
    <t>['jaktim', 'nih']</t>
  </si>
  <si>
    <t>snk beeb</t>
  </si>
  <si>
    <t>@pokonyamiripni_ @telkomsel ada di bagian snk beeb.. 😁 https://t.co/ejw6lwigjr</t>
  </si>
  <si>
    <t>ada di bagian snk beeb</t>
  </si>
  <si>
    <t>['ada', 'di', 'bagian', 'snk', 'beeb']</t>
  </si>
  <si>
    <t>['snk', 'beeb']</t>
  </si>
  <si>
    <t>waaduuh lokasi nih kakak garra</t>
  </si>
  <si>
    <t>@inurdream699 waaduuh emang lagi di lokasi mana nih kak?? 🥲 -garra</t>
  </si>
  <si>
    <t>waaduuh emang lagi di lokasi mana nih kak garra</t>
  </si>
  <si>
    <t>['waaduuh', 'emang', 'lagi', 'di', 'lokasi', 'mana', 'nih', 'kak', 'garra']</t>
  </si>
  <si>
    <t>['waaduuh', 'memang', 'lagi', 'di', 'lokasi', 'mana', 'nih', 'kakak', 'garra']</t>
  </si>
  <si>
    <t>['waaduuh', 'lokasi', 'nih', 'kakak', 'garra']</t>
  </si>
  <si>
    <t>sipp lov</t>
  </si>
  <si>
    <t>@telkomsel sipp lov u</t>
  </si>
  <si>
    <t xml:space="preserve">sipp lov </t>
  </si>
  <si>
    <t>['sipp', 'lov']</t>
  </si>
  <si>
    <t>kakak ryan lokasi mana nih kakak garra</t>
  </si>
  <si>
    <t>@ryanpangestu kak ryan, lokasi lagi dimana nih kak?🥲 -garra</t>
  </si>
  <si>
    <t>kak ryan lokasi lagi dimana nih kak garra</t>
  </si>
  <si>
    <t>['kak', 'ryan', 'lokasi', 'lagi', 'dimana', 'nih', 'kak', 'garra']</t>
  </si>
  <si>
    <t>['kakak', 'ryan', 'lokasi', 'lagi', 'dimana', 'nih', 'kakak', 'garra']</t>
  </si>
  <si>
    <t>['kakak', 'ryan', 'lokasi', 'dimana', 'nih', 'kakak', 'garra']</t>
  </si>
  <si>
    <t>['kakak', 'ryan', 'lokasi', 'mana', 'nih', 'kakak', 'garra']</t>
  </si>
  <si>
    <t>oke kakak mohon tunggu interaksi pesan ya rai</t>
  </si>
  <si>
    <t>@chooppy_ @chooppy_ oke, kak. mohon ditunggu interaksi selanjutnya di dm ya :) -rai</t>
  </si>
  <si>
    <t>oke kak mohon ditunggu interaksi selanjutnya di dm ya rai</t>
  </si>
  <si>
    <t>['oke', 'kak', 'mohon', 'ditunggu', 'interaksi', 'selanjutnya', 'di', 'dm', 'ya', 'rai']</t>
  </si>
  <si>
    <t>['oke', 'kakak', 'mohon', 'ditunggu', 'interaksi', 'selanjutnya', 'di', 'pesan', 'ya', 'rai']</t>
  </si>
  <si>
    <t>['oke', 'kakak', 'mohon', 'ditunggu', 'interaksi', 'pesan', 'ya', 'rai']</t>
  </si>
  <si>
    <t>['oke', 'kakak', 'mohon', 'tunggu', 'interaksi', 'pesan', 'ya', 'rai']</t>
  </si>
  <si>
    <t>gak nyaman ya kakak cek ulang benefit paket mytelkomsel potong saldo klo refund otomatis coba kakak infoin no hp jenis paket aktif capture terang hasil aktivasi via pesan ya tunggu data zyad</t>
  </si>
  <si>
    <t>@bisbis86004367 @bisbis86004367 jadi gak nyaman ya:( kakak udh cek ulang benefit paketnya di mytelkomsel dan pemotongan saldonya blm? klo belum ada refund otomatis, coba kakak infoin no hp, jenis paket yg diaktifkan sama capture keterangan berhasil aktivasi via dm ya. ditunggu datanya :) -zyad</t>
  </si>
  <si>
    <t>jadi gak nyaman ya kakak udh cek ulang benefit paketnya di mytelkomsel dan pemotongan saldonya blm klo belum ada refund otomatis coba kakak infoin no hp jenis paket yg diaktifkan sama capture keterangan berhasil aktivasi via dm ya ditunggu datanya zyad</t>
  </si>
  <si>
    <t>['jadi', 'gak', 'nyaman', 'ya', 'kakak', 'udh', 'cek', 'ulang', 'benefit', 'paketnya', 'di', 'mytelkomsel', 'dan', 'pemotongan', 'saldonya', 'blm', 'klo', 'belum', 'ada', 'refund', 'otomatis', 'coba', 'kakak', 'infoin', 'no', 'hp', 'jenis', 'paket', 'yg', 'diaktifkan', 'sama', 'capture', 'keterangan', 'berhasil', 'aktivasi', 'via', 'dm', 'ya', 'ditunggu', 'datanya', 'zyad']</t>
  </si>
  <si>
    <t>['jadi', 'gak', 'nyaman', 'ya', 'kakak', 'sudah', 'cek', 'ulang', 'benefit', 'paketnya', 'di', 'mytelkomsel', 'dan', 'pemotongan', 'saldonya', 'belum', 'klo', 'belum', 'ada', 'refund', 'otomatis', 'coba', 'kakak', 'infoin', 'no', 'hp', 'jenis', 'paket', 'yg', 'diaktifkan', 'sama', 'capture', 'keterangan', 'berhasil', 'aktivasi', 'via', 'pesan', 'ya', 'ditunggu', 'datanya', 'zyad']</t>
  </si>
  <si>
    <t>['gak', 'nyaman', 'ya', 'kakak', 'cek', 'ulang', 'benefit', 'paketnya', 'mytelkomsel', 'pemotongan', 'saldonya', 'klo', 'refund', 'otomatis', 'coba', 'kakak', 'infoin', 'no', 'hp', 'jenis', 'paket', 'diaktifkan', 'capture', 'keterangan', 'berhasil', 'aktivasi', 'via', 'pesan', 'ya', 'ditunggu', 'datanya', 'zyad']</t>
  </si>
  <si>
    <t>['gak', 'nyaman', 'ya', 'kakak', 'cek', 'ulang', 'benefit', 'paket', 'mytelkomsel', 'potong', 'saldo', 'klo', 'refund', 'otomatis', 'coba', 'kakak', 'infoin', 'no', 'hp', 'jenis', 'paket', 'aktif', 'capture', 'terang', 'hasil', 'aktivasi', 'via', 'pesan', 'ya', 'tunggu', 'data', 'zyad']</t>
  </si>
  <si>
    <t>nih kakak ayo cerita kalo kendala keluh biar dibantuin ayo kakak garra</t>
  </si>
  <si>
    <t>@raahasiabulann kenapa nih kak? yuk boleh cerita disini kalo ada kendala atau keluhan biar dibantuin yuk kak 🥰 -garra</t>
  </si>
  <si>
    <t>kenapa nih kak yuk boleh cerita disini kalo ada kendala atau keluhan biar dibantuin yuk kak garra</t>
  </si>
  <si>
    <t>['kenapa', 'nih', 'kak', 'yuk', 'boleh', 'cerita', 'disini', 'kalo', 'ada', 'kendala', 'atau', 'keluhan', 'biar', 'dibantuin', 'yuk', 'kak', 'garra']</t>
  </si>
  <si>
    <t>['kenapa', 'nih', 'kakak', 'ayo', 'boleh', 'cerita', 'disini', 'kalo', 'ada', 'kendala', 'atau', 'keluhan', 'biar', 'dibantuin', 'ayo', 'kakak', 'garra']</t>
  </si>
  <si>
    <t>['nih', 'kakak', 'ayo', 'cerita', 'kalo', 'kendala', 'keluhan', 'biar', 'dibantuin', 'ayo', 'kakak', 'garra']</t>
  </si>
  <si>
    <t>['nih', 'kakak', 'ayo', 'cerita', 'kalo', 'kendala', 'keluh', 'biar', 'dibantuin', 'ayo', 'kakak', 'garra']</t>
  </si>
  <si>
    <t>bgmn kabar telkomsel</t>
  </si>
  <si>
    <t>@ntoji bgmn kabar telkomsel</t>
  </si>
  <si>
    <t>['bgmn', 'kabar', 'telkomsel']</t>
  </si>
  <si>
    <t>baiklaaaaa terimakasii tunggu info</t>
  </si>
  <si>
    <t>@telkomsel baiklaaaaa terimakasii di tunggu infonya 🥹</t>
  </si>
  <si>
    <t>baiklaaaaa terimakasii di tunggu infonya</t>
  </si>
  <si>
    <t>['baiklaaaaa', 'terimakasii', 'di', 'tunggu', 'infonya']</t>
  </si>
  <si>
    <t>['baiklaaaaa', 'terimakasii', 'tunggu', 'infonya']</t>
  </si>
  <si>
    <t>['baiklaaaaa', 'terimakasii', 'tunggu', 'info']</t>
  </si>
  <si>
    <t>wawww terimakasih kakak setia gunain produk telkomsel garra</t>
  </si>
  <si>
    <t>@reralyseen wawww makasih kak udah setia gunain produk telkomsel 🫶😊 -garra</t>
  </si>
  <si>
    <t>wawww makasih kak udah setia gunain produk telkomsel garra</t>
  </si>
  <si>
    <t>['wawww', 'makasih', 'kak', 'udah', 'setia', 'gunain', 'produk', 'telkomsel', 'garra']</t>
  </si>
  <si>
    <t>['wawww', 'terimakasih', 'kakak', 'sudah', 'setia', 'gunain', 'produk', 'telkomsel', 'garra']</t>
  </si>
  <si>
    <t>['wawww', 'terimakasih', 'kakak', 'setia', 'gunain', 'produk', 'telkomsel', 'garra']</t>
  </si>
  <si>
    <t>@any___u @any___u rai cek dm kakak udah masuk ke antrian ya. mohon ditunggu interaksi selanjutnya di dm kak :) -rai</t>
  </si>
  <si>
    <t xml:space="preserve">  rai cek dm kakak udah masuk ke antrian ya mohon ditunggu interaksi selanjutnya di dm kak rai</t>
  </si>
  <si>
    <t>nih kakak achmad kendala sinyal coba kakak infoin nomor kendala lokasi kel kec kabkota nomor kendala via pesan ya biar zyad bantu cek privasi data jaga tunggu data zyad</t>
  </si>
  <si>
    <t>@pernahkasep_ @pernahkasep_ duh, dari kapan nih kak achmad kendala sinyalnya? coba kakak infoin nomor yang berkendala, lokasi (kel, kec, kab/kota) dan nomor lain berkendala sama via dm ya. biar zyad bisa bantu cek dan privasi data terjaga. ditunggu datanya :) -zyad</t>
  </si>
  <si>
    <t>duh dari kapan nih kak achmad kendala sinyalnya coba kakak infoin nomor yang berkendala lokasi kel kec kabkota dan nomor lain berkendala sama via dm ya biar zyad bisa bantu cek dan privasi data terjaga ditunggu datanya zyad</t>
  </si>
  <si>
    <t>['duh', 'dari', 'kapan', 'nih', 'kak', 'achmad', 'kendala', 'sinyalnya', 'coba', 'kakak', 'infoin', 'nomor', 'yang', 'berkendala', 'lokasi', 'kel', 'kec', 'kabkota', 'dan', 'nomor', 'lain', 'berkendala', 'sama', 'via', 'dm', 'ya', 'biar', 'zyad', 'bisa', 'bantu', 'cek', 'dan', 'privasi', 'data', 'terjaga', 'ditunggu', 'datanya', 'zyad']</t>
  </si>
  <si>
    <t>['duh', 'dari', 'kapan', 'nih', 'kakak', 'achmad', 'kendala', 'sinyalnya', 'coba', 'kakak', 'infoin', 'nomor', 'yang', 'berkendala', 'lokasi', 'kel', 'kec', 'kabkota', 'dan', 'nomor', 'lain', 'berkendala', 'sama', 'via', 'pesan', 'ya', 'biar', 'zyad', 'bisa', 'bantu', 'cek', 'dan', 'privasi', 'data', 'terjaga', 'ditunggu', 'datanya', 'zyad']</t>
  </si>
  <si>
    <t>['nih', 'kakak', 'achmad', 'kendala', 'sinyalnya', 'coba', 'kakak', 'infoin', 'nomor', 'berkendala', 'lokasi', 'kel', 'kec', 'kabkota', 'nomor', 'berkendala', 'via', 'pesan', 'ya', 'biar', 'zyad', 'bantu', 'cek', 'privasi', 'data', 'terjaga', 'ditunggu', 'datanya', 'zyad']</t>
  </si>
  <si>
    <t>['nih', 'kakak', 'achmad', 'kendala', 'sinyal', 'coba', 'kakak', 'infoin', 'nomor', 'kendala', 'lokasi', 'kel', 'kec', 'kabkota', 'nomor', 'kendala', 'via', 'pesan', 'ya', 'biar', 'zyad', 'bantu', 'cek', 'privasi', 'data', 'jaga', 'tunggu', 'data', 'zyad']</t>
  </si>
  <si>
    <t>jaring internetnya lancar ya kakak maaf ya biar jaring lancar ayo infoin nomor telkomselnya pesan infoin jadi nomor telkomsel kendala ya tunggu rai</t>
  </si>
  <si>
    <t>@playingdatmen @playingdatmen jaringan internetnya ga lancar ya, kak? maaf ya :( biar jaringannya lancar lagi, yuk infoin nomor telkomselnya ke dm. infoin juga waktu kejadian dan nomor telkomsel lain yg berkendala sama jika ada ya. ditunggu :) -rai</t>
  </si>
  <si>
    <t>jaringan internetnya ga lancar ya kak maaf ya biar jaringannya lancar lagi yuk infoin nomor telkomselnya ke dm infoin juga waktu kejadian dan nomor telkomsel lain yg berkendala sama jika ada ya ditunggu rai</t>
  </si>
  <si>
    <t>['jaringan', 'internetnya', 'ga', 'lancar', 'ya', 'kak', 'maaf', 'ya', 'biar', 'jaringannya', 'lancar', 'lagi', 'yuk', 'infoin', 'nomor', 'telkomselnya', 'ke', 'dm', 'infoin', 'juga', 'waktu', 'kejadian', 'dan', 'nomor', 'telkomsel', 'lain', 'yg', 'berkendala', 'sama', 'jika', 'ada', 'ya', 'ditunggu', 'rai']</t>
  </si>
  <si>
    <t>['jaringan', 'internetnya', 'tidak', 'lancar', 'ya', 'kakak', 'maaf', 'ya', 'biar', 'jaringannya', 'lancar', 'lagi', 'ayo', 'infoin', 'nomor', 'telkomselnya', 'ke', 'pesan', 'infoin', 'juga', 'waktu', 'kejadian', 'dan', 'nomor', 'telkomsel', 'lain', 'yg', 'berkendala', 'sama', 'jika', 'ada', 'ya', 'ditunggu', 'rai']</t>
  </si>
  <si>
    <t>['jaringan', 'internetnya', 'lancar', 'ya', 'kakak', 'maaf', 'ya', 'biar', 'jaringannya', 'lancar', 'ayo', 'infoin', 'nomor', 'telkomselnya', 'pesan', 'infoin', 'kejadian', 'nomor', 'telkomsel', 'berkendala', 'ya', 'ditunggu', 'rai']</t>
  </si>
  <si>
    <t>['jaring', 'internetnya', 'lancar', 'ya', 'kakak', 'maaf', 'ya', 'biar', 'jaring', 'lancar', 'ayo', 'infoin', 'nomor', 'telkomselnya', 'pesan', 'infoin', 'jadi', 'nomor', 'telkomsel', 'kendala', 'ya', 'tunggu', 'rai']</t>
  </si>
  <si>
    <t>beli paket kuota aja</t>
  </si>
  <si>
    <t>@telkomsel setiap kali saya beli paket kuota bukan baru² ini aja</t>
  </si>
  <si>
    <t>setiap kali saya beli paket kuota bukan baru ini aja</t>
  </si>
  <si>
    <t>['setiap', 'kali', 'saya', 'beli', 'paket', 'kuota', 'bukan', 'baru', 'ini', 'aja']</t>
  </si>
  <si>
    <t>['setiap', 'sepertinya', 'saya', 'beli', 'paket', 'kuota', 'bukan', 'baru', 'ini', 'aja']</t>
  </si>
  <si>
    <t>['beli', 'paket', 'kuota', 'aja']</t>
  </si>
  <si>
    <t>bapuk kakak citra jaring stabil kah maaf ya biar jaring lancar ayo infoin nomor telkomselnya pesan infoin jadi lokasi lengkap nomor telkomsel kendala ya tunggu rai</t>
  </si>
  <si>
    <t>@citraaar_ @telkomindonesia bapuk gimana, kak citra? jaringannya ga stabil kah? maaf ya :( biar jaringannya lancar lagi, yuk infoin nomor telkomselnya ke dm. infoin juga waktu kejadian, lokasi lengkap, dan nomor telkomsel lain yg berkendala sama jika ada ya. ditunggu :) -rai</t>
  </si>
  <si>
    <t>bapuk gimana kak citra jaringannya ga stabil kah maaf ya biar jaringannya lancar lagi yuk infoin nomor telkomselnya ke dm infoin juga waktu kejadian lokasi lengkap dan nomor telkomsel lain yg berkendala sama jika ada ya ditunggu rai</t>
  </si>
  <si>
    <t>['bapuk', 'gimana', 'kak', 'citra', 'jaringannya', 'ga', 'stabil', 'kah', 'maaf', 'ya', 'biar', 'jaringannya', 'lancar', 'lagi', 'yuk', 'infoin', 'nomor', 'telkomselnya', 'ke', 'dm', 'infoin', 'juga', 'waktu', 'kejadian', 'lokasi', 'lengkap', 'dan', 'nomor', 'telkomsel', 'lain', 'yg', 'berkendala', 'sama', 'jika', 'ada', 'ya', 'ditunggu', 'rai']</t>
  </si>
  <si>
    <t>['bapuk', 'bagaimana', 'kakak', 'citra', 'jaringannya', 'tidak', 'stabil', 'kah', 'maaf', 'ya', 'biar', 'jaringannya', 'lancar', 'lagi', 'ayo', 'infoin', 'nomor', 'telkomselnya', 'ke', 'pesan', 'infoin', 'juga', 'waktu', 'kejadian', 'lokasi', 'lengkap', 'dan', 'nomor', 'telkomsel', 'lain', 'yg', 'berkendala', 'sama', 'jika', 'ada', 'ya', 'ditunggu', 'rai']</t>
  </si>
  <si>
    <t>['bapuk', 'kakak', 'citra', 'jaringannya', 'stabil', 'kah', 'maaf', 'ya', 'biar', 'jaringannya', 'lancar', 'ayo', 'infoin', 'nomor', 'telkomselnya', 'pesan', 'infoin', 'kejadian', 'lokasi', 'lengkap', 'nomor', 'telkomsel', 'berkendala', 'ya', 'ditunggu', 'rai']</t>
  </si>
  <si>
    <t>['bapuk', 'kakak', 'citra', 'jaring', 'stabil', 'kah', 'maaf', 'ya', 'biar', 'jaring', 'lancar', 'ayo', 'infoin', 'nomor', 'telkomselnya', 'pesan', 'infoin', 'jadi', 'lokasi', 'lengkap', 'nomor', 'telkomsel', 'kendala', 'ya', 'tunggu', 'rai']</t>
  </si>
  <si>
    <t>pakai pakai mahal jaring burik</t>
  </si>
  <si>
    <t>@septianjoko_ makanya jangan pake @myxl, tapi pake lah @telkomsel walaupun mahal jaringannya juga burik</t>
  </si>
  <si>
    <t>makanya jangan pake tapi pake lah walaupun mahal jaringannya juga burik</t>
  </si>
  <si>
    <t>['makanya', 'jangan', 'pake', 'tapi', 'pake', 'lah', 'walaupun', 'mahal', 'jaringannya', 'juga', 'burik']</t>
  </si>
  <si>
    <t>['makanya', 'jangan', 'pakai', 'tapi', 'pakai', 'lah', 'walaupun', 'mahal', 'jaringannya', 'juga', 'burik']</t>
  </si>
  <si>
    <t>['pakai', 'pakai', 'mahal', 'jaringannya', 'burik']</t>
  </si>
  <si>
    <t>['pakai', 'pakai', 'mahal', 'jaring', 'burik']</t>
  </si>
  <si>
    <t>ya beli paket gak masuk masuk saldo kurang gak masuk masuk</t>
  </si>
  <si>
    <t>@telkomsel kenapa ya saya beli paket gak masuk masuk saldo sudah berkurang tapi gak masuk masuk</t>
  </si>
  <si>
    <t>kenapa ya saya beli paket gak masuk masuk saldo sudah berkurang tapi gak masuk masuk</t>
  </si>
  <si>
    <t>['kenapa', 'ya', 'saya', 'beli', 'paket', 'gak', 'masuk', 'masuk', 'saldo', 'sudah', 'berkurang', 'tapi', 'gak', 'masuk', 'masuk']</t>
  </si>
  <si>
    <t>['ya', 'beli', 'paket', 'gak', 'masuk', 'masuk', 'saldo', 'berkurang', 'gak', 'masuk', 'masuk']</t>
  </si>
  <si>
    <t>['ya', 'beli', 'paket', 'gak', 'masuk', 'masuk', 'saldo', 'kurang', 'gak', 'masuk', 'masuk']</t>
  </si>
  <si>
    <t>baiklaa</t>
  </si>
  <si>
    <t>@telkomsel baiklaa🫰</t>
  </si>
  <si>
    <t>['baiklaa']</t>
  </si>
  <si>
    <t>tenang kakak tawar tarik kakak dapetin aplikasi mytelkomsel paket internet telkomsel variasi ya kakak aktivasi paket sesuai butuh kakak terimakasih sehat zyad</t>
  </si>
  <si>
    <t>@gibuatkamu @gibuatkamu tenang kak, banyak penawaran menarik kok yang bisa kakak dapetin di aplikasi mytelkomsel. karena saat ini paket internet telkomsel ber-variasi ya. jadi kakak bisa aktivasi paket sesuai dengan kebutuhan kakak. makasih, sehat selalu :) -zyad</t>
  </si>
  <si>
    <t>tenang kak banyak penawaran menarik kok yang bisa kakak dapetin di aplikasi mytelkomsel karena saat ini paket internet telkomsel bervariasi ya jadi kakak bisa aktivasi paket sesuai dengan kebutuhan kakak makasih sehat selalu zyad</t>
  </si>
  <si>
    <t>['tenang', 'kak', 'banyak', 'penawaran', 'menarik', 'kok', 'yang', 'bisa', 'kakak', 'dapetin', 'di', 'aplikasi', 'mytelkomsel', 'karena', 'saat', 'ini', 'paket', 'internet', 'telkomsel', 'bervariasi', 'ya', 'jadi', 'kakak', 'bisa', 'aktivasi', 'paket', 'sesuai', 'dengan', 'kebutuhan', 'kakak', 'makasih', 'sehat', 'selalu', 'zyad']</t>
  </si>
  <si>
    <t>['tenang', 'kakak', 'banyak', 'penawaran', 'menarik', 'kok', 'yang', 'bisa', 'kakak', 'dapetin', 'di', 'aplikasi', 'mytelkomsel', 'karena', 'saat', 'ini', 'paket', 'internet', 'telkomsel', 'bervariasi', 'ya', 'jadi', 'kakak', 'bisa', 'aktivasi', 'paket', 'sesuai', 'dengan', 'kebutuhan', 'kakak', 'terimakasih', 'sehat', 'selalu', 'zyad']</t>
  </si>
  <si>
    <t>['tenang', 'kakak', 'penawaran', 'menarik', 'kakak', 'dapetin', 'aplikasi', 'mytelkomsel', 'paket', 'internet', 'telkomsel', 'bervariasi', 'ya', 'kakak', 'aktivasi', 'paket', 'sesuai', 'kebutuhan', 'kakak', 'terimakasih', 'sehat', 'zyad']</t>
  </si>
  <si>
    <t>['tenang', 'kakak', 'tawar', 'tarik', 'kakak', 'dapetin', 'aplikasi', 'mytelkomsel', 'paket', 'internet', 'telkomsel', 'variasi', 'ya', 'kakak', 'aktivasi', 'paket', 'sesuai', 'butuh', 'kakak', 'terimakasih', 'sehat', 'zyad']</t>
  </si>
  <si>
    <t>oke kakak rai cek pesan nya masuk antri ya mohon tunggu interaksi pesan kakak rai</t>
  </si>
  <si>
    <t>@dhyanrl @dhyanrl oke, kak. rai cek dm nya udah masuk ke antrian ya. mohon ditunggu interaksi selanjutnya di dm kak :) -rai</t>
  </si>
  <si>
    <t>oke kak rai cek dm nya udah masuk ke antrian ya mohon ditunggu interaksi selanjutnya di dm kak rai</t>
  </si>
  <si>
    <t>['oke', 'kak', 'rai', 'cek', 'dm', 'nya', 'udah', 'masuk', 'ke', 'antrian', 'ya', 'mohon', 'ditunggu', 'interaksi', 'selanjutnya', 'di', 'dm', 'kak', 'rai']</t>
  </si>
  <si>
    <t>['oke', 'kakak', 'rai', 'cek', 'pesan', 'nya', 'sudah', 'masuk', 'ke', 'antrian', 'ya', 'mohon', 'ditunggu', 'interaksi', 'selanjutnya', 'di', 'pesan', 'kakak', 'rai']</t>
  </si>
  <si>
    <t>['oke', 'kakak', 'rai', 'cek', 'pesan', 'nya', 'masuk', 'antrian', 'ya', 'mohon', 'ditunggu', 'interaksi', 'pesan', 'kakak', 'rai']</t>
  </si>
  <si>
    <t>['oke', 'kakak', 'rai', 'cek', 'pesan', 'nya', 'masuk', 'antri', 'ya', 'mohon', 'tunggu', 'interaksi', 'pesan', 'kakak', 'rai']</t>
  </si>
  <si>
    <t>maaf ya kakak nuna ganggu aktivitas btw kendala koneksi internet lambat alami nomor telkomsel kakak sila infoin nomor telkomselnya pesan biar bantu baik ya infoin lokasi lengkap jadi mana tunggu rai</t>
  </si>
  <si>
    <t>@ydwna @ydwna maaf ya kak nuna jadi ganggu aktivitasnya :( btw kendala koneksi internet lambatnya di alami nomor telkomsel lain juga ga, kak? silakan infoin nomor telkomselnya ke dm biar dibantu perbaikan ya. infoin juga lokasi lengkap kejadiannya dimana. ditunggu :) -rai</t>
  </si>
  <si>
    <t>maaf ya kak nuna jadi ganggu aktivitasnya btw kendala koneksi internet lambatnya di alami nomor telkomsel lain juga ga kak silakan infoin nomor telkomselnya ke dm biar dibantu perbaikan ya infoin juga lokasi lengkap kejadiannya dimana ditunggu rai</t>
  </si>
  <si>
    <t>['maaf', 'ya', 'kak', 'nuna', 'jadi', 'ganggu', 'aktivitasnya', 'btw', 'kendala', 'koneksi', 'internet', 'lambatnya', 'di', 'alami', 'nomor', 'telkomsel', 'lain', 'juga', 'ga', 'kak', 'silakan', 'infoin', 'nomor', 'telkomselnya', 'ke', 'dm', 'biar', 'dibantu', 'perbaikan', 'ya', 'infoin', 'juga', 'lokasi', 'lengkap', 'kejadiannya', 'dimana', 'ditunggu', 'rai']</t>
  </si>
  <si>
    <t>['maaf', 'ya', 'kakak', 'nuna', 'jadi', 'ganggu', 'aktivitasnya', 'btw', 'kendala', 'koneksi', 'internet', 'lambatnya', 'di', 'alami', 'nomor', 'telkomsel', 'lain', 'juga', 'tidak', 'kakak', 'silakan', 'infoin', 'nomor', 'telkomselnya', 'ke', 'pesan', 'biar', 'dibantu', 'perbaikan', 'ya', 'infoin', 'juga', 'lokasi', 'lengkap', 'kejadiannya', 'dimana', 'ditunggu', 'rai']</t>
  </si>
  <si>
    <t>['maaf', 'ya', 'kakak', 'nuna', 'ganggu', 'aktivitasnya', 'btw', 'kendala', 'koneksi', 'internet', 'lambatnya', 'alami', 'nomor', 'telkomsel', 'kakak', 'silakan', 'infoin', 'nomor', 'telkomselnya', 'pesan', 'biar', 'dibantu', 'perbaikan', 'ya', 'infoin', 'lokasi', 'lengkap', 'kejadiannya', 'dimana', 'ditunggu', 'rai']</t>
  </si>
  <si>
    <t>['maaf', 'ya', 'kakak', 'nuna', 'ganggu', 'aktivitas', 'btw', 'kendala', 'koneksi', 'internet', 'lambat', 'alami', 'nomor', 'telkomsel', 'kakak', 'sila', 'infoin', 'nomor', 'telkomselnya', 'pesan', 'biar', 'bantu', 'baik', 'ya', 'infoin', 'lokasi', 'lengkap', 'jadi', 'mana', 'tunggu', 'rai']</t>
  </si>
  <si>
    <t>fuck sinyal bapuk</t>
  </si>
  <si>
    <t>@telkomsel anjing sinyal bapuk gini</t>
  </si>
  <si>
    <t>anjing sinyal bapuk gini</t>
  </si>
  <si>
    <t>['anjing', 'sinyal', 'bapuk', 'gini']</t>
  </si>
  <si>
    <t>['fuck', 'sinyal', 'bapuk', 'begini']</t>
  </si>
  <si>
    <t>['fuck', 'sinyal', 'bapuk']</t>
  </si>
  <si>
    <t>pulsa nya masuk ya kakak cek ulang pulsa mytelkomsel potong saldo klo refund otomatis coba kakak infoin no hp tanggal jadi capture bukti transaksi via pesan ya biar zyad bantu cek tunggu data zyad</t>
  </si>
  <si>
    <t>@hyckeey @danawallet waduh, pulsa nya belum masuk ya:( kakak udah cek ulang pulsanya di mytelkomsel dan pemotongan saldonya belum? klo belum ada refund otomatis, coba kakak infoin dulu no hp, tgl kejadian dan capture bukti transaksi via dm ya, biar zyad segera bantu cek. ditunggu datanya :) -zyad</t>
  </si>
  <si>
    <t>waduh pulsa nya belum masuk ya kakak udah cek ulang pulsanya di mytelkomsel dan pemotongan saldonya belum klo belum ada refund otomatis coba kakak infoin dulu no hp tgl kejadian dan capture bukti transaksi via dm ya biar zyad segera bantu cek ditunggu datanya zyad</t>
  </si>
  <si>
    <t>['waduh', 'pulsa', 'nya', 'belum', 'masuk', 'ya', 'kakak', 'udah', 'cek', 'ulang', 'pulsanya', 'di', 'mytelkomsel', 'dan', 'pemotongan', 'saldonya', 'belum', 'klo', 'belum', 'ada', 'refund', 'otomatis', 'coba', 'kakak', 'infoin', 'dulu', 'no', 'hp', 'tgl', 'kejadian', 'dan', 'capture', 'bukti', 'transaksi', 'via', 'dm', 'ya', 'biar', 'zyad', 'segera', 'bantu', 'cek', 'ditunggu', 'datanya', 'zyad']</t>
  </si>
  <si>
    <t>['waduh', 'pulsa', 'nya', 'belum', 'masuk', 'ya', 'kakak', 'sudah', 'cek', 'ulang', 'pulsanya', 'di', 'mytelkomsel', 'dan', 'pemotongan', 'saldonya', 'belum', 'klo', 'belum', 'ada', 'refund', 'otomatis', 'coba', 'kakak', 'infoin', 'dulu', 'no', 'hp', 'tanggal', 'kejadian', 'dan', 'capture', 'bukti', 'transaksi', 'via', 'pesan', 'ya', 'biar', 'zyad', 'segera', 'bantu', 'cek', 'ditunggu', 'datanya', 'zyad']</t>
  </si>
  <si>
    <t>['pulsa', 'nya', 'masuk', 'ya', 'kakak', 'cek', 'ulang', 'pulsanya', 'mytelkomsel', 'pemotongan', 'saldonya', 'klo', 'refund', 'otomatis', 'coba', 'kakak', 'infoin', 'no', 'hp', 'tanggal', 'kejadian', 'capture', 'bukti', 'transaksi', 'via', 'pesan', 'ya', 'biar', 'zyad', 'bantu', 'cek', 'ditunggu', 'datanya', 'zyad']</t>
  </si>
  <si>
    <t>['pulsa', 'nya', 'masuk', 'ya', 'kakak', 'cek', 'ulang', 'pulsa', 'mytelkomsel', 'potong', 'saldo', 'klo', 'refund', 'otomatis', 'coba', 'kakak', 'infoin', 'no', 'hp', 'tanggal', 'jadi', 'capture', 'bukti', 'transaksi', 'via', 'pesan', 'ya', 'biar', 'zyad', 'bantu', 'cek', 'tunggu', 'data', 'zyad']</t>
  </si>
  <si>
    <t>telkomsel sinyal bgst</t>
  </si>
  <si>
    <t>telkomsel sinyalnya kek bgst</t>
  </si>
  <si>
    <t>['telkomsel', 'sinyalnya', 'kek', 'bgst']</t>
  </si>
  <si>
    <t>['telkomsel', 'sinyalnya', 'seperti', 'bgst']</t>
  </si>
  <si>
    <t>['telkomsel', 'sinyalnya', 'bgst']</t>
  </si>
  <si>
    <t>['telkomsel', 'sinyal', 'bgst']</t>
  </si>
  <si>
    <t>yah maaf ya kakak kendala tuker telkomsel poin sila konfirmasi nomor hp pesan biar bantu cek ya rai</t>
  </si>
  <si>
    <t>@chooppy_ @chooppy_ yah, maaf ya kak :( untuk kendala ga bisa tuker telkomsel poin, silakan konfirmasi nomor hp ke dm biar dibantu cek lebih lanjut ya :) -rai</t>
  </si>
  <si>
    <t>yah maaf ya kak untuk kendala ga bisa tuker telkomsel poin silakan konfirmasi nomor hp ke dm biar dibantu cek lebih lanjut ya rai</t>
  </si>
  <si>
    <t>['yah', 'maaf', 'ya', 'kak', 'untuk', 'kendala', 'ga', 'bisa', 'tuker', 'telkomsel', 'poin', 'silakan', 'konfirmasi', 'nomor', 'hp', 'ke', 'dm', 'biar', 'dibantu', 'cek', 'lebih', 'lanjut', 'ya', 'rai']</t>
  </si>
  <si>
    <t>['yah', 'maaf', 'ya', 'kakak', 'untuk', 'kendala', 'tidak', 'bisa', 'tuker', 'telkomsel', 'poin', 'silakan', 'konfirmasi', 'nomor', 'hp', 'ke', 'pesan', 'biar', 'dibantu', 'cek', 'lebih', 'lanjut', 'ya', 'rai']</t>
  </si>
  <si>
    <t>['yah', 'maaf', 'ya', 'kakak', 'kendala', 'tuker', 'telkomsel', 'poin', 'silakan', 'konfirmasi', 'nomor', 'hp', 'pesan', 'biar', 'dibantu', 'cek', 'ya', 'rai']</t>
  </si>
  <si>
    <t>['yah', 'maaf', 'ya', 'kakak', 'kendala', 'tuker', 'telkomsel', 'poin', 'sila', 'konfirmasi', 'nomor', 'hp', 'pesan', 'biar', 'bantu', 'cek', 'ya', 'rai']</t>
  </si>
  <si>
    <t>masuk kakak panik</t>
  </si>
  <si>
    <t>@sopplankton @telkomsel tapi punya aku sudah masuk kak, ga panik lagi😭🤌</t>
  </si>
  <si>
    <t>tapi punya aku sudah masuk kak ga panik lagi</t>
  </si>
  <si>
    <t>['tapi', 'punya', 'aku', 'sudah', 'masuk', 'kak', 'ga', 'panik', 'lagi']</t>
  </si>
  <si>
    <t>['tapi', 'punya', 'aku', 'sudah', 'masuk', 'kakak', 'tidak', 'panik', 'lagi']</t>
  </si>
  <si>
    <t>['masuk', 'kakak', 'panik']</t>
  </si>
  <si>
    <t>cek pesan ya</t>
  </si>
  <si>
    <t>@telkomsel cek dm ya</t>
  </si>
  <si>
    <t>cek dm ya</t>
  </si>
  <si>
    <t>['cek', 'dm', 'ya']</t>
  </si>
  <si>
    <t>['cek', 'pesan', 'ya']</t>
  </si>
  <si>
    <t>hoed hoed gak nyaman ya kakak anto kakak tenang aja ya zyad cek konfirmasi kakak pesan interaksi pesan ya kakak biar bantu terimakasih zyad</t>
  </si>
  <si>
    <t>@anto_hoed168 @anto_hoed168 duh jadi gak nyaman ya kak anto:( tapi kakak tenang aja ya, zyad cek saat ini udah ada konfirmasi dari kakak di dm. lanjut interaksinya di dm ya kak biar dibantu lebih lanjut. makasih :) -zyad</t>
  </si>
  <si>
    <t>hoed hoed duh jadi gak nyaman ya kak anto tapi kakak tenang aja ya zyad cek saat ini udah ada konfirmasi dari kakak di dm lanjut interaksinya di dm ya kak biar dibantu lebih lanjut makasih zyad</t>
  </si>
  <si>
    <t>['hoed', 'hoed', 'duh', 'jadi', 'gak', 'nyaman', 'ya', 'kak', 'anto', 'tapi', 'kakak', 'tenang', 'aja', 'ya', 'zyad', 'cek', 'saat', 'ini', 'udah', 'ada', 'konfirmasi', 'dari', 'kakak', 'di', 'dm', 'lanjut', 'interaksinya', 'di', 'dm', 'ya', 'kak', 'biar', 'dibantu', 'lebih', 'lanjut', 'makasih', 'zyad']</t>
  </si>
  <si>
    <t>['hoed', 'hoed', 'duh', 'jadi', 'gak', 'nyaman', 'ya', 'kakak', 'anto', 'tapi', 'kakak', 'tenang', 'aja', 'ya', 'zyad', 'cek', 'saat', 'ini', 'sudah', 'ada', 'konfirmasi', 'dari', 'kakak', 'di', 'pesan', 'lanjut', 'interaksinya', 'di', 'pesan', 'ya', 'kakak', 'biar', 'dibantu', 'lebih', 'lanjut', 'terimakasih', 'zyad']</t>
  </si>
  <si>
    <t>['hoed', 'hoed', 'gak', 'nyaman', 'ya', 'kakak', 'anto', 'kakak', 'tenang', 'aja', 'ya', 'zyad', 'cek', 'konfirmasi', 'kakak', 'pesan', 'interaksinya', 'pesan', 'ya', 'kakak', 'biar', 'dibantu', 'terimakasih', 'zyad']</t>
  </si>
  <si>
    <t>['hoed', 'hoed', 'gak', 'nyaman', 'ya', 'kakak', 'anto', 'kakak', 'tenang', 'aja', 'ya', 'zyad', 'cek', 'konfirmasi', 'kakak', 'pesan', 'interaksi', 'pesan', 'ya', 'kakak', 'biar', 'bantu', 'terimakasih', 'zyad']</t>
  </si>
  <si>
    <t>kasi bonus aja kakak langgan</t>
  </si>
  <si>
    <t>@telkomsel kasi bonus aja kak buat pelanggan lama🙈</t>
  </si>
  <si>
    <t>kasi bonus aja kak buat pelanggan lama</t>
  </si>
  <si>
    <t>['kasi', 'bonus', 'aja', 'kak', 'buat', 'pelanggan', 'lama']</t>
  </si>
  <si>
    <t>['kasi', 'bonus', 'aja', 'kakak', 'buat', 'pelanggan', 'lama']</t>
  </si>
  <si>
    <t>['kasi', 'bonus', 'aja', 'kakak', 'pelanggan']</t>
  </si>
  <si>
    <t>['kasi', 'bonus', 'aja', 'kakak', 'langgan']</t>
  </si>
  <si>
    <t>paket aktif ya kakak iya langsung aja infoin nomor hp capture terang transaksi pesan dibantuin cek ya darlan</t>
  </si>
  <si>
    <t>@sopplankton @gibuatkamu @sopplankton paketnya belum aktif ya kak? kalau iya, langsung aja infoin nomor hp, sama capture keterangan transaksi-nya lewat dm. nanti akan dibantuin cek ya 😊 -darlan</t>
  </si>
  <si>
    <t>paketnya belum aktif ya kak kalau iya langsung aja infoin nomor hp sama capture keterangan transaksinya lewat dm nanti akan dibantuin cek ya darlan</t>
  </si>
  <si>
    <t>['paketnya', 'belum', 'aktif', 'ya', 'kak', 'kalau', 'iya', 'langsung', 'aja', 'infoin', 'nomor', 'hp', 'sama', 'capture', 'keterangan', 'transaksinya', 'lewat', 'dm', 'nanti', 'akan', 'dibantuin', 'cek', 'ya', 'darlan']</t>
  </si>
  <si>
    <t>['paketnya', 'belum', 'aktif', 'ya', 'kakak', 'kalau', 'iya', 'langsung', 'aja', 'infoin', 'nomor', 'hp', 'sama', 'capture', 'keterangan', 'transaksinya', 'lewat', 'pesan', 'nanti', 'akan', 'dibantuin', 'cek', 'ya', 'darlan']</t>
  </si>
  <si>
    <t>['paketnya', 'aktif', 'ya', 'kakak', 'iya', 'langsung', 'aja', 'infoin', 'nomor', 'hp', 'capture', 'keterangan', 'transaksinya', 'pesan', 'dibantuin', 'cek', 'ya', 'darlan']</t>
  </si>
  <si>
    <t>['paket', 'aktif', 'ya', 'kakak', 'iya', 'langsung', 'aja', 'infoin', 'nomor', 'hp', 'capture', 'terang', 'transaksi', 'pesan', 'dibantuin', 'cek', 'ya', 'darlan']</t>
  </si>
  <si>
    <t>kemarin</t>
  </si>
  <si>
    <t>@telkomsel uda dari kemaren 😔</t>
  </si>
  <si>
    <t>uda dari kemaren</t>
  </si>
  <si>
    <t>['uda', 'dari', 'kemaren']</t>
  </si>
  <si>
    <t>['sudah', 'dari', 'kemarin']</t>
  </si>
  <si>
    <t>['kemarin']</t>
  </si>
  <si>
    <t>ya isi pulsa my telkomsel saldo dana kurang pulsa masuk</t>
  </si>
  <si>
    <t>@telkomsel @danawallet  kenapa ya isi pulsa dari my telkomsel saldo dana berkurang tapi pulsa ga masuk?? 😞</t>
  </si>
  <si>
    <t>kenapa ya isi pulsa dari my telkomsel saldo dana berkurang tapi pulsa ga masuk</t>
  </si>
  <si>
    <t>['kenapa', 'ya', 'isi', 'pulsa', 'dari', 'my', 'telkomsel', 'saldo', 'dana', 'berkurang', 'tapi', 'pulsa', 'ga', 'masuk']</t>
  </si>
  <si>
    <t>['kenapa', 'ya', 'isi', 'pulsa', 'dari', 'my', 'telkomsel', 'saldo', 'dana', 'berkurang', 'tapi', 'pulsa', 'tidak', 'masuk']</t>
  </si>
  <si>
    <t>['ya', 'isi', 'pulsa', 'my', 'telkomsel', 'saldo', 'dana', 'berkurang', 'pulsa', 'masuk']</t>
  </si>
  <si>
    <t>['ya', 'isi', 'pulsa', 'my', 'telkomsel', 'saldo', 'dana', 'kurang', 'pulsa', 'masuk']</t>
  </si>
  <si>
    <t>tolong min tukar poin nya hasil</t>
  </si>
  <si>
    <t>@telkomsel tolong min ini kenapa penukaran poin nya tidak berhasil terus https://t.co/guadl9fhx5</t>
  </si>
  <si>
    <t>tolong min ini kenapa penukaran poin nya tidak berhasil terus</t>
  </si>
  <si>
    <t>['tolong', 'min', 'ini', 'kenapa', 'penukaran', 'poin', 'nya', 'tidak', 'berhasil', 'terus']</t>
  </si>
  <si>
    <t>['tolong', 'min', 'penukaran', 'poin', 'nya', 'berhasil']</t>
  </si>
  <si>
    <t>['tolong', 'min', 'tukar', 'poin', 'nya', 'hasil']</t>
  </si>
  <si>
    <t>senang paket masuk putar produk telkomsel konfirmasi ya kakak darlan</t>
  </si>
  <si>
    <t>@gibuatkamu @gibuatkamu ikut senang kalau paketnya sudah masuk 😊 ada yang ingin ditanyakan lagi seputar produk telkomsel? boleh konfirmasi lagi ya kak 😉 -darlan</t>
  </si>
  <si>
    <t>ikut senang kalau paketnya sudah masuk ada yang ingin ditanyakan lagi seputar produk telkomsel boleh konfirmasi lagi ya kak darlan</t>
  </si>
  <si>
    <t>['ikut', 'senang', 'kalau', 'paketnya', 'sudah', 'masuk', 'ada', 'yang', 'ingin', 'ditanyakan', 'lagi', 'seputar', 'produk', 'telkomsel', 'boleh', 'konfirmasi', 'lagi', 'ya', 'kak', 'darlan']</t>
  </si>
  <si>
    <t>['ikut', 'senang', 'kalau', 'paketnya', 'sudah', 'masuk', 'ada', 'yang', 'ingin', 'ditanyakan', 'lagi', 'seputar', 'produk', 'telkomsel', 'boleh', 'konfirmasi', 'lagi', 'ya', 'kakak', 'darlan']</t>
  </si>
  <si>
    <t>['senang', 'paketnya', 'masuk', 'seputar', 'produk', 'telkomsel', 'konfirmasi', 'ya', 'kakak', 'darlan']</t>
  </si>
  <si>
    <t>['senang', 'paket', 'masuk', 'putar', 'produk', 'telkomsel', 'konfirmasi', 'ya', 'kakak', 'darlan']</t>
  </si>
  <si>
    <t>lapor nya mana kakak kendala</t>
  </si>
  <si>
    <t>@gibuatkamu @telkomsel lapor nya kemana kak? saya juga begitu kendalanya</t>
  </si>
  <si>
    <t>lapor nya kemana kak saya juga begitu kendalanya</t>
  </si>
  <si>
    <t>['lapor', 'nya', 'kemana', 'kak', 'saya', 'juga', 'begitu', 'kendalanya']</t>
  </si>
  <si>
    <t>['lapor', 'nya', 'kemana', 'kakak', 'saya', 'juga', 'begitu', 'kendalanya']</t>
  </si>
  <si>
    <t>['lapor', 'nya', 'kemana', 'kakak', 'kendalanya']</t>
  </si>
  <si>
    <t>['lapor', 'nya', 'mana', 'kakak', 'kendala']</t>
  </si>
  <si>
    <t>maaf ya kakak ganggu aktivitas biar kendala sinyal tangan ayo infoin nomor telkomselnya pesan infoin jadi nomor telkomsel kendala ya tunggu rai</t>
  </si>
  <si>
    <t>@dhyanrl @dhyanrl maaf ya kak jadi ganggu aktivitasnya :( biar kendala ga ada sinyalnya bisa ditangani, yuk infoin nomor telkomselnya ke dm. infoin juga waktu kejadian dan nomor telkomsel lain yg berkendala sama jika ada ya. ditunggu :) -rai</t>
  </si>
  <si>
    <t>maaf ya kak jadi ganggu aktivitasnya biar kendala ga ada sinyalnya bisa ditangani yuk infoin nomor telkomselnya ke dm infoin juga waktu kejadian dan nomor telkomsel lain yg berkendala sama jika ada ya ditunggu rai</t>
  </si>
  <si>
    <t>['maaf', 'ya', 'kak', 'jadi', 'ganggu', 'aktivitasnya', 'biar', 'kendala', 'ga', 'ada', 'sinyalnya', 'bisa', 'ditangani', 'yuk', 'infoin', 'nomor', 'telkomselnya', 'ke', 'dm', 'infoin', 'juga', 'waktu', 'kejadian', 'dan', 'nomor', 'telkomsel', 'lain', 'yg', 'berkendala', 'sama', 'jika', 'ada', 'ya', 'ditunggu', 'rai']</t>
  </si>
  <si>
    <t>['maaf', 'ya', 'kakak', 'jadi', 'ganggu', 'aktivitasnya', 'biar', 'kendala', 'tidak', 'ada', 'sinyalnya', 'bisa', 'ditangani', 'ayo', 'infoin', 'nomor', 'telkomselnya', 'ke', 'pesan', 'infoin', 'juga', 'waktu', 'kejadian', 'dan', 'nomor', 'telkomsel', 'lain', 'yg', 'berkendala', 'sama', 'jika', 'ada', 'ya', 'ditunggu', 'rai']</t>
  </si>
  <si>
    <t>['maaf', 'ya', 'kakak', 'ganggu', 'aktivitasnya', 'biar', 'kendala', 'sinyalnya', 'ditangani', 'ayo', 'infoin', 'nomor', 'telkomselnya', 'pesan', 'infoin', 'kejadian', 'nomor', 'telkomsel', 'berkendala', 'ya', 'ditunggu', 'rai']</t>
  </si>
  <si>
    <t>['maaf', 'ya', 'kakak', 'ganggu', 'aktivitas', 'biar', 'kendala', 'sinyal', 'tangan', 'ayo', 'infoin', 'nomor', 'telkomselnya', 'pesan', 'infoin', 'jadi', 'nomor', 'telkomsel', 'kendala', 'ya', 'tunggu', 'rai']</t>
  </si>
  <si>
    <t>didm bantu cari solusi ya kakak ian sambung interaksi pesan yah darlan</t>
  </si>
  <si>
    <t>@ianp_12 @ianp_12 di-dm akan dibantu cari solusinya ya, kak ian. sambung interaksinya lewat dm yah 😊 -darlan</t>
  </si>
  <si>
    <t>didm akan dibantu cari solusinya ya kak ian sambung interaksinya lewat dm yah darlan</t>
  </si>
  <si>
    <t>['didm', 'akan', 'dibantu', 'cari', 'solusinya', 'ya', 'kak', 'ian', 'sambung', 'interaksinya', 'lewat', 'dm', 'yah', 'darlan']</t>
  </si>
  <si>
    <t>['didm', 'akan', 'dibantu', 'cari', 'solusinya', 'ya', 'kakak', 'ian', 'sambung', 'interaksinya', 'lewat', 'pesan', 'yah', 'darlan']</t>
  </si>
  <si>
    <t>['didm', 'dibantu', 'cari', 'solusinya', 'ya', 'kakak', 'ian', 'sambung', 'interaksinya', 'pesan', 'yah', 'darlan']</t>
  </si>
  <si>
    <t>['didm', 'bantu', 'cari', 'solusi', 'ya', 'kakak', 'ian', 'sambung', 'interaksi', 'pesan', 'yah', 'darlan']</t>
  </si>
  <si>
    <t>tenang kakak genta kiano bantu biar akses internet kakak lancar ya lokasi mana nih kakak kiano</t>
  </si>
  <si>
    <t>@playingdatmen tenang kak genta, sini kiano bantuin biar akses internet kakak lancar lagi ya, lokasinya dimana nih kak? -kiano</t>
  </si>
  <si>
    <t>tenang kak genta sini kiano bantuin biar akses internet kakak lancar lagi ya lokasinya dimana nih kak kiano</t>
  </si>
  <si>
    <t>['tenang', 'kak', 'genta', 'sini', 'kiano', 'bantuin', 'biar', 'akses', 'internet', 'kakak', 'lancar', 'lagi', 'ya', 'lokasinya', 'dimana', 'nih', 'kak', 'kiano']</t>
  </si>
  <si>
    <t>['tenang', 'kakak', 'genta', 'sini', 'kiano', 'membantu', 'biar', 'akses', 'internet', 'kakak', 'lancar', 'lagi', 'ya', 'lokasinya', 'dimana', 'nih', 'kakak', 'kiano']</t>
  </si>
  <si>
    <t>['tenang', 'kakak', 'genta', 'kiano', 'membantu', 'biar', 'akses', 'internet', 'kakak', 'lancar', 'ya', 'lokasinya', 'dimana', 'nih', 'kakak', 'kiano']</t>
  </si>
  <si>
    <t>['tenang', 'kakak', 'genta', 'kiano', 'bantu', 'biar', 'akses', 'internet', 'kakak', 'lancar', 'ya', 'lokasi', 'mana', 'nih', 'kakak', 'kiano']</t>
  </si>
  <si>
    <t>hoed hoed oke kakak tungguin balesan pesan ya terimakasih zidane</t>
  </si>
  <si>
    <t>@anto_hoed168 @anto_hoed168 okey siap kak. tungguin balesan dari kami di dm ya. makasih :) -zidane</t>
  </si>
  <si>
    <t>hoed hoed okey siap kak tungguin balesan dari kami di dm ya makasih zidane</t>
  </si>
  <si>
    <t>['hoed', 'hoed', 'okey', 'siap', 'kak', 'tungguin', 'balesan', 'dari', 'kami', 'di', 'dm', 'ya', 'makasih', 'zidane']</t>
  </si>
  <si>
    <t>['hoed', 'hoed', 'oke', 'siap', 'kakak', 'tungguin', 'balesan', 'dari', 'kami', 'di', 'pesan', 'ya', 'terimakasih', 'zidane']</t>
  </si>
  <si>
    <t>['hoed', 'hoed', 'oke', 'kakak', 'tungguin', 'balesan', 'pesan', 'ya', 'terimakasih', 'zidane']</t>
  </si>
  <si>
    <t>kakak masuk dana terima kasih kakak</t>
  </si>
  <si>
    <t>@telkomsel sudah kak, baru masuk, masalah dari dananya, terima kasih sudah bertanya kak🙏</t>
  </si>
  <si>
    <t>sudah kak baru masuk masalah dari dananya terima kasih sudah bertanya kak</t>
  </si>
  <si>
    <t>['sudah', 'kak', 'baru', 'masuk', 'masalah', 'dari', 'dananya', 'terima', 'kasih', 'sudah', 'bertanya', 'kak']</t>
  </si>
  <si>
    <t>['sudah', 'kakak', 'baru', 'masuk', 'masalah', 'dari', 'dananya', 'terima', 'kasih', 'sudah', 'bertanya', 'kakak']</t>
  </si>
  <si>
    <t>['kakak', 'masuk', 'dananya', 'terima', 'kasih', 'kakak']</t>
  </si>
  <si>
    <t>['kakak', 'masuk', 'dana', 'terima', 'kasih', 'kakak']</t>
  </si>
  <si>
    <t>ajaib kakak gabisa akses internet pakai kuota reguler ya kakak kendala kakak kiano</t>
  </si>
  <si>
    <t>@patromax_ajaib kakak gabisa akses internet pakai kuota reguler ya kak? kendalanya udah sejak kapan kak? -kiano</t>
  </si>
  <si>
    <t>ajaib kakak gabisa akses internet pakai kuota reguler ya kak kendalanya udah sejak kapan kak kiano</t>
  </si>
  <si>
    <t>['ajaib', 'kakak', 'gabisa', 'akses', 'internet', 'pakai', 'kuota', 'reguler', 'ya', 'kak', 'kendalanya', 'udah', 'sejak', 'kapan', 'kak', 'kiano']</t>
  </si>
  <si>
    <t>['ajaib', 'kakak', 'gabisa', 'akses', 'internet', 'pakai', 'kuota', 'reguler', 'ya', 'kakak', 'kendalanya', 'sudah', 'sejak', 'kapan', 'kakak', 'kiano']</t>
  </si>
  <si>
    <t>['ajaib', 'kakak', 'gabisa', 'akses', 'internet', 'pakai', 'kuota', 'reguler', 'ya', 'kakak', 'kendalanya', 'kakak', 'kiano']</t>
  </si>
  <si>
    <t>['ajaib', 'kakak', 'gabisa', 'akses', 'internet', 'pakai', 'kuota', 'reguler', 'ya', 'kakak', 'kendala', 'kakak', 'kiano']</t>
  </si>
  <si>
    <t>kemarin loh redeem poin masalah</t>
  </si>
  <si>
    <t>@telkomsel dari kemarin loh. redeem poin bermasalah terus. https://t.co/3r9koeuhf6</t>
  </si>
  <si>
    <t>dari kemarin loh redeem poin bermasalah terus</t>
  </si>
  <si>
    <t>['dari', 'kemarin', 'loh', 'redeem', 'poin', 'bermasalah', 'terus']</t>
  </si>
  <si>
    <t>['kemarin', 'loh', 'redeem', 'poin', 'bermasalah']</t>
  </si>
  <si>
    <t>['kemarin', 'loh', 'redeem', 'poin', 'masalah']</t>
  </si>
  <si>
    <t>kakak aktivasi paket nih kakak kiano</t>
  </si>
  <si>
    <t>@gibuatkamu kakak aktivasi paket apa nih kak? -kiano</t>
  </si>
  <si>
    <t>kakak aktivasi paket apa nih kak kiano</t>
  </si>
  <si>
    <t>['kakak', 'aktivasi', 'paket', 'apa', 'nih', 'kak', 'kiano']</t>
  </si>
  <si>
    <t>['kakak', 'aktivasi', 'paket', 'apa', 'nih', 'kakak', 'kiano']</t>
  </si>
  <si>
    <t>['kakak', 'aktivasi', 'paket', 'nih', 'kakak', 'kiano']</t>
  </si>
  <si>
    <t>mohon tunggu ya kakak rai cek pesan kakak masuk antri rekan pesan balas cakap nya rai</t>
  </si>
  <si>
    <t>@milochips @milochips mohon ditunggu ya kak. rai cek dm kakak udah masuk antrian ko. rekan di dm pasti bakal bales chat nya :) -rai</t>
  </si>
  <si>
    <t>mohon ditunggu ya kak rai cek dm kakak udah masuk antrian ko rekan di dm pasti bakal bales chat nya rai</t>
  </si>
  <si>
    <t>['mohon', 'ditunggu', 'ya', 'kak', 'rai', 'cek', 'dm', 'kakak', 'udah', 'masuk', 'antrian', 'ko', 'rekan', 'di', 'dm', 'pasti', 'bakal', 'bales', 'chat', 'nya', 'rai']</t>
  </si>
  <si>
    <t>['mohon', 'ditunggu', 'ya', 'kakak', 'rai', 'cek', 'pesan', 'kakak', 'sudah', 'masuk', 'antrian', 'kok', 'rekan', 'di', 'pesan', 'pasti', 'bakal', 'balas', 'percakapan', 'nya', 'rai']</t>
  </si>
  <si>
    <t>['mohon', 'ditunggu', 'ya', 'kakak', 'rai', 'cek', 'pesan', 'kakak', 'masuk', 'antrian', 'rekan', 'pesan', 'balas', 'percakapan', 'nya', 'rai']</t>
  </si>
  <si>
    <t>['mohon', 'tunggu', 'ya', 'kakak', 'rai', 'cek', 'pesan', 'kakak', 'masuk', 'antri', 'rekan', 'pesan', 'balas', 'cakap', 'nya', 'rai']</t>
  </si>
  <si>
    <t>@itsmerayyi @discountfess @telkomsel samaaa😢</t>
  </si>
  <si>
    <t>muncul</t>
  </si>
  <si>
    <t>@sopplankton @telkomsel blm muncul</t>
  </si>
  <si>
    <t>blm muncul</t>
  </si>
  <si>
    <t>['blm', 'muncul']</t>
  </si>
  <si>
    <t>['belum', 'muncul']</t>
  </si>
  <si>
    <t>['muncul']</t>
  </si>
  <si>
    <t>@sabihihalid @sabihihalid oke, kak. mohon ditunggu interaksi selanjutnya di dm ya :) -rai</t>
  </si>
  <si>
    <t>pesan kakak siti masuk antri tungguin balesan pesan ya terimakasih zidane</t>
  </si>
  <si>
    <t>@sitidevi88 @sitidevi88 untuk dm dari kak siti udah masuk dalam antrian. tungguin balesan dari kami di dm ya. makasih :) -zidane</t>
  </si>
  <si>
    <t>untuk dm dari kak siti udah masuk dalam antrian tungguin balesan dari kami di dm ya makasih zidane</t>
  </si>
  <si>
    <t>['untuk', 'dm', 'dari', 'kak', 'siti', 'udah', 'masuk', 'dalam', 'antrian', 'tungguin', 'balesan', 'dari', 'kami', 'di', 'dm', 'ya', 'makasih', 'zidane']</t>
  </si>
  <si>
    <t>['untuk', 'pesan', 'dari', 'kakak', 'siti', 'sudah', 'masuk', 'dalam', 'antrian', 'tungguin', 'balesan', 'dari', 'kami', 'di', 'pesan', 'ya', 'terimakasih', 'zidane']</t>
  </si>
  <si>
    <t>['pesan', 'kakak', 'siti', 'masuk', 'antrian', 'tungguin', 'balesan', 'pesan', 'ya', 'terimakasih', 'zidane']</t>
  </si>
  <si>
    <t>['pesan', 'kakak', 'siti', 'masuk', 'antri', 'tungguin', 'balesan', 'pesan', 'ya', 'terimakasih', 'zidane']</t>
  </si>
  <si>
    <t>halahhh prek kaya solusi aja</t>
  </si>
  <si>
    <t>@telkomsel halahhh prek. kaya bakal ada solusi aja.</t>
  </si>
  <si>
    <t>halahhh prek kaya bakal ada solusi aja</t>
  </si>
  <si>
    <t>['halahhh', 'prek', 'kaya', 'bakal', 'ada', 'solusi', 'aja']</t>
  </si>
  <si>
    <t>['halahhh', 'prek', 'kaya', 'solusi', 'aja']</t>
  </si>
  <si>
    <t>baca pesan</t>
  </si>
  <si>
    <t>@telkomsel baca dm</t>
  </si>
  <si>
    <t>baca dm</t>
  </si>
  <si>
    <t>['baca', 'dm']</t>
  </si>
  <si>
    <t>['baca', 'pesan']</t>
  </si>
  <si>
    <t>serpong min simcard baca restart langsung bolak restartshutdown gaada sinyal</t>
  </si>
  <si>
    <t>@telkomsel di serpong min. simcard ku g kebaca. biasanya aku restart langsung ada lagi. ini bolak balik restart-shutdown gaada sinyalnya</t>
  </si>
  <si>
    <t>di serpong min simcard ku  kebaca biasanya aku restart langsung ada lagi ini bolak balik restartshutdown gaada sinyalnya</t>
  </si>
  <si>
    <t>['di', 'serpong', 'min', 'simcard', 'ku', 'kebaca', 'biasanya', 'aku', 'restart', 'langsung', 'ada', 'lagi', 'ini', 'bolak', 'balik', 'restartshutdown', 'gaada', 'sinyalnya']</t>
  </si>
  <si>
    <t>['di', 'serpong', 'min', 'simcard', 'aku', 'kebaca', 'biasanya', 'aku', 'restart', 'langsung', 'ada', 'lagi', 'ini', 'bolak', 'balik', 'restartshutdown', 'gaada', 'sinyalnya']</t>
  </si>
  <si>
    <t>['serpong', 'min', 'simcard', 'kebaca', 'restart', 'langsung', 'bolak', 'restartshutdown', 'gaada', 'sinyalnya']</t>
  </si>
  <si>
    <t>['serpong', 'min', 'simcard', 'baca', 'restart', 'langsung', 'bolak', 'restartshutdown', 'gaada', 'sinyal']</t>
  </si>
  <si>
    <t>maaf ya kakak ian kendala ketidaksesuaian guna kuota youtube kakak konfirmasi pesan ya rekan fadel pesan tunggu konfirmasi kakak rai</t>
  </si>
  <si>
    <t>@ianp_12 @ianp_12 maaf ya kak ian. untuk kendala ketidaksesuaian penggunaan kuota youtube, kakak bisa lanjut konfirmasi melalui dm ya. rekan fadel di dm sudah menunggu konfirmasi dari kakak sebelumnya :) -rai</t>
  </si>
  <si>
    <t>maaf ya kak ian untuk kendala ketidaksesuaian penggunaan kuota youtube kakak bisa lanjut konfirmasi melalui dm ya rekan fadel di dm sudah menunggu konfirmasi dari kakak sebelumnya rai</t>
  </si>
  <si>
    <t>['maaf', 'ya', 'kak', 'ian', 'untuk', 'kendala', 'ketidaksesuaian', 'penggunaan', 'kuota', 'youtube', 'kakak', 'bisa', 'lanjut', 'konfirmasi', 'melalui', 'dm', 'ya', 'rekan', 'fadel', 'di', 'dm', 'sudah', 'menunggu', 'konfirmasi', 'dari', 'kakak', 'sebelumnya', 'rai']</t>
  </si>
  <si>
    <t>['maaf', 'ya', 'kakak', 'ian', 'untuk', 'kendala', 'ketidaksesuaian', 'penggunaan', 'kuota', 'youtube', 'kakak', 'bisa', 'lanjut', 'konfirmasi', 'melalui', 'pesan', 'ya', 'rekan', 'fadel', 'di', 'pesan', 'sudah', 'menunggu', 'konfirmasi', 'dari', 'kakak', 'sebelumnya', 'rai']</t>
  </si>
  <si>
    <t>['maaf', 'ya', 'kakak', 'ian', 'kendala', 'ketidaksesuaian', 'penggunaan', 'kuota', 'youtube', 'kakak', 'konfirmasi', 'pesan', 'ya', 'rekan', 'fadel', 'pesan', 'menunggu', 'konfirmasi', 'kakak', 'rai']</t>
  </si>
  <si>
    <t>['maaf', 'ya', 'kakak', 'ian', 'kendala', 'ketidaksesuaian', 'guna', 'kuota', 'youtube', 'kakak', 'konfirmasi', 'pesan', 'ya', 'rekan', 'fadel', 'pesan', 'tunggu', 'konfirmasi', 'kakak', 'rai']</t>
  </si>
  <si>
    <t>tampilin situ fuck bikin suuzon aja min</t>
  </si>
  <si>
    <t>@telkomsel knp ga di tampilin disitu bjir, bikin gua suuzon aja lu min</t>
  </si>
  <si>
    <t>knp ga di tampilin disitu bjir bikin gua suuzon aja lu min</t>
  </si>
  <si>
    <t>['knp', 'ga', 'di', 'tampilin', 'disitu', 'bjir', 'bikin', 'gua', 'suuzon', 'aja', 'lu', 'min']</t>
  </si>
  <si>
    <t>['kenapa', 'tidak', 'di', 'tampilin', 'disitu', 'fuck', 'bikin', 'aku', 'suuzon', 'aja', 'kamu', 'min']</t>
  </si>
  <si>
    <t>['tampilin', 'disitu', 'fuck', 'bikin', 'suuzon', 'aja', 'min']</t>
  </si>
  <si>
    <t>['tampilin', 'situ', 'fuck', 'bikin', 'suuzon', 'aja', 'min']</t>
  </si>
  <si>
    <t>ve ve wokay kakak avifah zyad cek pesan kakak antri tunggu balesan pesan ya terimakasih zyad</t>
  </si>
  <si>
    <t>@avifah_ve @avifah_ve wokay kak avifah. zyad cek dm kakak udah di antrian. ditunggu balesan selanjutnya di dm ya. makasih :) -zyad</t>
  </si>
  <si>
    <t>ve ve wokay kak avifah zyad cek dm kakak udah di antrian ditunggu balesan selanjutnya di dm ya makasih zyad</t>
  </si>
  <si>
    <t>['ve', 've', 'wokay', 'kak', 'avifah', 'zyad', 'cek', 'dm', 'kakak', 'udah', 'di', 'antrian', 'ditunggu', 'balesan', 'selanjutnya', 'di', 'dm', 'ya', 'makasih', 'zyad']</t>
  </si>
  <si>
    <t>['ve', 've', 'wokay', 'kakak', 'avifah', 'zyad', 'cek', 'pesan', 'kakak', 'sudah', 'di', 'antrian', 'ditunggu', 'balesan', 'selanjutnya', 'di', 'pesan', 'ya', 'terimakasih', 'zyad']</t>
  </si>
  <si>
    <t>['ve', 've', 'wokay', 'kakak', 'avifah', 'zyad', 'cek', 'pesan', 'kakak', 'antrian', 'ditunggu', 'balesan', 'pesan', 'ya', 'terimakasih', 'zyad']</t>
  </si>
  <si>
    <t>['ve', 've', 'wokay', 'kakak', 'avifah', 'zyad', 'cek', 'pesan', 'kakak', 'antri', 'tunggu', 'balesan', 'pesan', 'ya', 'terimakasih', 'zyad']</t>
  </si>
  <si>
    <t>yah sinyal kakak ndaa stabil coba infoin nomor hp lokasi detail tanggal jadi nomor telkomsel kendala via pesan biar dibantuin ya zidane</t>
  </si>
  <si>
    <t>@indahyaa_ @pokonyamiripni_ @indahyaa_ yah sinyal kak ndaa ga stabil? coba infoin nomor hp, lokasi detail, tanggal kejadian sama nomor telkomsel lain yang berkendala via dm biar dibantuin ya :) -zidane</t>
  </si>
  <si>
    <t>yah sinyal kak ndaa ga stabil coba infoin nomor hp lokasi detail tanggal kejadian sama nomor telkomsel lain yang berkendala via dm biar dibantuin ya zidane</t>
  </si>
  <si>
    <t>['yah', 'sinyal', 'kak', 'ndaa', 'ga', 'stabil', 'coba', 'infoin', 'nomor', 'hp', 'lokasi', 'detail', 'tanggal', 'kejadian', 'sama', 'nomor', 'telkomsel', 'lain', 'yang', 'berkendala', 'via', 'dm', 'biar', 'dibantuin', 'ya', 'zidane']</t>
  </si>
  <si>
    <t>['yah', 'sinyal', 'kakak', 'ndaa', 'tidak', 'stabil', 'coba', 'infoin', 'nomor', 'hp', 'lokasi', 'detail', 'tanggal', 'kejadian', 'sama', 'nomor', 'telkomsel', 'lain', 'yang', 'berkendala', 'via', 'pesan', 'biar', 'dibantuin', 'ya', 'zidane']</t>
  </si>
  <si>
    <t>['yah', 'sinyal', 'kakak', 'ndaa', 'stabil', 'coba', 'infoin', 'nomor', 'hp', 'lokasi', 'detail', 'tanggal', 'kejadian', 'nomor', 'telkomsel', 'berkendala', 'via', 'pesan', 'biar', 'dibantuin', 'ya', 'zidane']</t>
  </si>
  <si>
    <t>['yah', 'sinyal', 'kakak', 'ndaa', 'stabil', 'coba', 'infoin', 'nomor', 'hp', 'lokasi', 'detail', 'tanggal', 'jadi', 'nomor', 'telkomsel', 'kendala', 'via', 'pesan', 'biar', 'dibantuin', 'ya', 'zidane']</t>
  </si>
  <si>
    <t>dibales</t>
  </si>
  <si>
    <t>@telkomsel blm dibales😭</t>
  </si>
  <si>
    <t>blm dibales</t>
  </si>
  <si>
    <t>['blm', 'dibales']</t>
  </si>
  <si>
    <t>['belum', 'dibales']</t>
  </si>
  <si>
    <t>['dibales']</t>
  </si>
  <si>
    <t>telkomsel sih malem lot aja jaring</t>
  </si>
  <si>
    <t>telkomsel maunya apa sih masa makin malem makin lemot aja ni jaringan. 😡</t>
  </si>
  <si>
    <t>telkomsel maunya apa sih masa makin malem makin lemot aja ni jaringan</t>
  </si>
  <si>
    <t>['telkomsel', 'maunya', 'apa', 'sih', 'masa', 'makin', 'malem', 'makin', 'lemot', 'aja', 'ni', 'jaringan']</t>
  </si>
  <si>
    <t>['telkomsel', 'mau', 'apa', 'sih', 'masa', 'makin', 'malem', 'makin', 'lemot', 'aja', 'ini', 'jaringan']</t>
  </si>
  <si>
    <t>['telkomsel', 'sih', 'malem', 'lemot', 'aja', 'jaringan']</t>
  </si>
  <si>
    <t>['telkomsel', 'sih', 'malem', 'lot', 'aja', 'jaring']</t>
  </si>
  <si>
    <t>telkomsel kayak sih anak</t>
  </si>
  <si>
    <t>@everyounz telkomsel kayaknya sih le</t>
  </si>
  <si>
    <t>telkomsel kayaknya sih le</t>
  </si>
  <si>
    <t>['telkomsel', 'kayaknya', 'sih', 'le']</t>
  </si>
  <si>
    <t>['telkomsel', 'kayaknya', 'sih', 'anak']</t>
  </si>
  <si>
    <t>['telkomsel', 'kayak', 'sih', 'anak']</t>
  </si>
  <si>
    <t>maaf ya kakak nisa aktivitas ganggu biar kendala jaring tangan ayo infoin nomor telkomselnya pesan infoin jadi nomor telkomsel kendala ya tunggu rai</t>
  </si>
  <si>
    <t>@junghvvann @junghvvann maaf ya kak nisa aktivitasnya pasti keganggu :( biar kendala jaringannya bisa ditangani, yuk infoin nomor telkomselnya ke dm. infoin juga waktu kejadian dan nomor telkomsel lain yg berkendala sama jika ada ya. ditunggu :) -rai</t>
  </si>
  <si>
    <t>maaf ya kak nisa aktivitasnya pasti keganggu biar kendala jaringannya bisa ditangani yuk infoin nomor telkomselnya ke dm infoin juga waktu kejadian dan nomor telkomsel lain yg berkendala sama jika ada ya ditunggu rai</t>
  </si>
  <si>
    <t>['maaf', 'ya', 'kak', 'nisa', 'aktivitasnya', 'pasti', 'keganggu', 'biar', 'kendala', 'jaringannya', 'bisa', 'ditangani', 'yuk', 'infoin', 'nomor', 'telkomselnya', 'ke', 'dm', 'infoin', 'juga', 'waktu', 'kejadian', 'dan', 'nomor', 'telkomsel', 'lain', 'yg', 'berkendala', 'sama', 'jika', 'ada', 'ya', 'ditunggu', 'rai']</t>
  </si>
  <si>
    <t>['maaf', 'ya', 'kakak', 'nisa', 'aktivitasnya', 'pasti', 'keganggu', 'biar', 'kendala', 'jaringannya', 'bisa', 'ditangani', 'ayo', 'infoin', 'nomor', 'telkomselnya', 'ke', 'pesan', 'infoin', 'juga', 'waktu', 'kejadian', 'dan', 'nomor', 'telkomsel', 'lain', 'yg', 'berkendala', 'sama', 'jika', 'ada', 'ya', 'ditunggu', 'rai']</t>
  </si>
  <si>
    <t>['maaf', 'ya', 'kakak', 'nisa', 'aktivitasnya', 'keganggu', 'biar', 'kendala', 'jaringannya', 'ditangani', 'ayo', 'infoin', 'nomor', 'telkomselnya', 'pesan', 'infoin', 'kejadian', 'nomor', 'telkomsel', 'berkendala', 'ya', 'ditunggu', 'rai']</t>
  </si>
  <si>
    <t>['maaf', 'ya', 'kakak', 'nisa', 'aktivitas', 'ganggu', 'biar', 'kendala', 'jaring', 'tangan', 'ayo', 'infoin', 'nomor', 'telkomselnya', 'pesan', 'infoin', 'jadi', 'nomor', 'telkomsel', 'kendala', 'ya', 'tunggu', 'rai']</t>
  </si>
  <si>
    <t>okay kakak zyad cek pesan kakak antri tunggu interaksi pesan ya terimakasih zyad</t>
  </si>
  <si>
    <t>@sopplankton @sopplankton okay kak, zyad cek dm kakak udah ada di antrian. ditunggu interaksi selanjutnya di dm ya. makasih :) -zyad</t>
  </si>
  <si>
    <t>okay kak zyad cek dm kakak udah ada di antrian ditunggu interaksi selanjutnya di dm ya makasih zyad</t>
  </si>
  <si>
    <t>['okay', 'kak', 'zyad', 'cek', 'dm', 'kakak', 'udah', 'ada', 'di', 'antrian', 'ditunggu', 'interaksi', 'selanjutnya', 'di', 'dm', 'ya', 'makasih', 'zyad']</t>
  </si>
  <si>
    <t>['okay', 'kakak', 'zyad', 'cek', 'pesan', 'kakak', 'sudah', 'ada', 'di', 'antrian', 'ditunggu', 'interaksi', 'selanjutnya', 'di', 'pesan', 'ya', 'terimakasih', 'zyad']</t>
  </si>
  <si>
    <t>['okay', 'kakak', 'zyad', 'cek', 'pesan', 'kakak', 'antrian', 'ditunggu', 'interaksi', 'pesan', 'ya', 'terimakasih', 'zyad']</t>
  </si>
  <si>
    <t>['okay', 'kakak', 'zyad', 'cek', 'pesan', 'kakak', 'antri', 'tunggu', 'interaksi', 'pesan', 'ya', 'terimakasih', 'zyad']</t>
  </si>
  <si>
    <t>transaksi nya kakak beli transaksi nya bingung lapor nya</t>
  </si>
  <si>
    <t>@sabihihalid @telkomsel ada transaksi nya ga bang? gua beli kaga ada transaksi nya jadi bingung buat laporan nya</t>
  </si>
  <si>
    <t>ada transaksi nya ga bang gua beli kaga ada transaksi nya jadi bingung buat laporan nya</t>
  </si>
  <si>
    <t>['ada', 'transaksi', 'nya', 'ga', 'bang', 'gua', 'beli', 'kaga', 'ada', 'transaksi', 'nya', 'jadi', 'bingung', 'buat', 'laporan', 'nya']</t>
  </si>
  <si>
    <t>['ada', 'transaksi', 'nya', 'tidak', 'kakak', 'aku', 'beli', 'tidak', 'ada', 'transaksi', 'nya', 'jadi', 'bingung', 'buat', 'laporan', 'nya']</t>
  </si>
  <si>
    <t>['transaksi', 'nya', 'kakak', 'beli', 'transaksi', 'nya', 'bingung', 'laporan', 'nya']</t>
  </si>
  <si>
    <t>['transaksi', 'nya', 'kakak', 'beli', 'transaksi', 'nya', 'bingung', 'lapor', 'nya']</t>
  </si>
  <si>
    <t>kakak kuota youtube mbhari total sesuai gb kuota youtube baharu hari moga bantu zidane</t>
  </si>
  <si>
    <t>@pokonyamiripni_ @pokonyamiripni_ jadi gini kak. kuota youtube tersebut diberikan 500mb/hari selama 30 hari. jadi totalnya sudah sesuai yaitu 15gb. kuota youtube tersebut akan diperbaharui setiap harinya. semoga membantu :) -zidane</t>
  </si>
  <si>
    <t>jadi gini kak kuota youtube tersebut diberikan mbhari selama hari jadi totalnya sudah sesuai yaitu gb kuota youtube tersebut akan diperbaharui setiap harinya semoga membantu zidane</t>
  </si>
  <si>
    <t>['jadi', 'gini', 'kak', 'kuota', 'youtube', 'tersebut', 'diberikan', 'mbhari', 'selama', 'hari', 'jadi', 'totalnya', 'sudah', 'sesuai', 'yaitu', 'gb', 'kuota', 'youtube', 'tersebut', 'akan', 'diperbaharui', 'setiap', 'harinya', 'semoga', 'membantu', 'zidane']</t>
  </si>
  <si>
    <t>['jadi', 'begini', 'kakak', 'kuota', 'youtube', 'tersebut', 'diberikan', 'mbhari', 'selama', 'hari', 'jadi', 'totalnya', 'sudah', 'sesuai', 'yaitu', 'gb', 'kuota', 'youtube', 'tersebut', 'akan', 'diperbaharui', 'setiap', 'harinya', 'semoga', 'membantu', 'zidane']</t>
  </si>
  <si>
    <t>['kakak', 'kuota', 'youtube', 'mbhari', 'totalnya', 'sesuai', 'gb', 'kuota', 'youtube', 'diperbaharui', 'harinya', 'semoga', 'membantu', 'zidane']</t>
  </si>
  <si>
    <t>['kakak', 'kuota', 'youtube', 'mbhari', 'total', 'sesuai', 'gb', 'kuota', 'youtube', 'baharu', 'hari', 'moga', 'bantu', 'zidane']</t>
  </si>
  <si>
    <t>pesan kakak</t>
  </si>
  <si>
    <t>@telkomsel sudah dm kak</t>
  </si>
  <si>
    <t>sudah dm kak</t>
  </si>
  <si>
    <t>['sudah', 'dm', 'kak']</t>
  </si>
  <si>
    <t>['sudah', 'pesan', 'kakak']</t>
  </si>
  <si>
    <t>['pesan', 'kakak']</t>
  </si>
  <si>
    <t>balas pesan min</t>
  </si>
  <si>
    <t>@telkomsel bales dm min</t>
  </si>
  <si>
    <t>bales dm min</t>
  </si>
  <si>
    <t>['bales', 'dm', 'min']</t>
  </si>
  <si>
    <t>['balas', 'pesan', 'min']</t>
  </si>
  <si>
    <t>tipu isi kuota kuota youtube youtuban kurang kuota utama kemarin beli paket kuota youtube hari mb aja youtube kurang kuota utama tai</t>
  </si>
  <si>
    <t>@telkomsel penipuan. tiap isi kuota ada kuota youtube, tp buat youtuban yg berkurang kuota utama. bahkan kmrn beli paketan yg kuota youtube harian 500mb. tp ttp aja buat youtube yg berkurang kuota utama. taek https://t.co/w6glmvnitu</t>
  </si>
  <si>
    <t>penipuan tiap isi kuota ada kuota youtube tp buat youtuban yg berkurang kuota utama bahkan kmrn beli paketan yg kuota youtube harian mb tp ttp aja buat youtube yg berkurang kuota utama taek</t>
  </si>
  <si>
    <t>['penipuan', 'tiap', 'isi', 'kuota', 'ada', 'kuota', 'youtube', 'tp', 'buat', 'youtuban', 'yg', 'berkurang', 'kuota', 'utama', 'bahkan', 'kmrn', 'beli', 'paketan', 'yg', 'kuota', 'youtube', 'harian', 'mb', 'tp', 'ttp', 'aja', 'buat', 'youtube', 'yg', 'berkurang', 'kuota', 'utama', 'taek']</t>
  </si>
  <si>
    <t>['penipuan', 'tiap', 'isi', 'kuota', 'ada', 'kuota', 'youtube', 'tapi', 'buat', 'youtuban', 'yg', 'berkurang', 'kuota', 'utama', 'bahkan', 'kemarin', 'beli', 'paketan', 'yg', 'kuota', 'youtube', 'harian', 'mb', 'tapi', 'tetap', 'aja', 'buat', 'youtube', 'yg', 'berkurang', 'kuota', 'utama', 'tai']</t>
  </si>
  <si>
    <t>['penipuan', 'isi', 'kuota', 'kuota', 'youtube', 'youtuban', 'berkurang', 'kuota', 'utama', 'kemarin', 'beli', 'paketan', 'kuota', 'youtube', 'harian', 'mb', 'aja', 'youtube', 'berkurang', 'kuota', 'utama', 'tai']</t>
  </si>
  <si>
    <t>['tipu', 'isi', 'kuota', 'kuota', 'youtube', 'youtuban', 'kurang', 'kuota', 'utama', 'kemarin', 'beli', 'paket', 'kuota', 'youtube', 'hari', 'mb', 'aja', 'youtube', 'kurang', 'kuota', 'utama', 'tai']</t>
  </si>
  <si>
    <t>hoed hoed maaf kakak anto claim stamp hadiah coba infoin nomernya pesan jovan</t>
  </si>
  <si>
    <t>@anto_hoed168 @anto_hoed168 waduh maaf kak anto kalau ga bisa melakukan claim stamp berhadiah, coba infoin nomernya ke dm :) -jovan</t>
  </si>
  <si>
    <t>hoed hoed waduh maaf kak anto kalau ga bisa melakukan claim stamp berhadiah coba infoin nomernya ke dm jovan</t>
  </si>
  <si>
    <t>['hoed', 'hoed', 'waduh', 'maaf', 'kak', 'anto', 'kalau', 'ga', 'bisa', 'melakukan', 'claim', 'stamp', 'berhadiah', 'coba', 'infoin', 'nomernya', 'ke', 'dm', 'jovan']</t>
  </si>
  <si>
    <t>['hoed', 'hoed', 'waduh', 'maaf', 'kakak', 'anto', 'kalau', 'tidak', 'bisa', 'melakukan', 'claim', 'stamp', 'berhadiah', 'coba', 'infoin', 'nomernya', 'ke', 'pesan', 'jovan']</t>
  </si>
  <si>
    <t>['hoed', 'hoed', 'maaf', 'kakak', 'anto', 'claim', 'stamp', 'berhadiah', 'coba', 'infoin', 'nomernya', 'pesan', 'jovan']</t>
  </si>
  <si>
    <t>['hoed', 'hoed', 'maaf', 'kakak', 'anto', 'claim', 'stamp', 'hadiah', 'coba', 'infoin', 'nomernya', 'pesan', 'jovan']</t>
  </si>
  <si>
    <t>@telkomsel udah dm.</t>
  </si>
  <si>
    <t>udah dm</t>
  </si>
  <si>
    <t>['udah', 'dm']</t>
  </si>
  <si>
    <t>['sudah', 'pesan']</t>
  </si>
  <si>
    <t>oke terimakasih</t>
  </si>
  <si>
    <t>@telkomsel oke makasi....</t>
  </si>
  <si>
    <t>oke makasi</t>
  </si>
  <si>
    <t>['oke', 'makasi']</t>
  </si>
  <si>
    <t>['oke', 'terimakasih']</t>
  </si>
  <si>
    <t>mahal signal aja</t>
  </si>
  <si>
    <t>@pokonyamiripni_ @telkomsel mahal doang, signal sama aja🤣</t>
  </si>
  <si>
    <t>mahal doang signal sama aja</t>
  </si>
  <si>
    <t>['mahal', 'doang', 'signal', 'sama', 'aja']</t>
  </si>
  <si>
    <t>['mahal', 'hanya', 'signal', 'sama', 'aja']</t>
  </si>
  <si>
    <t>['mahal', 'signal', 'aja']</t>
  </si>
  <si>
    <t>viu bulan pakai telkomsel indihome</t>
  </si>
  <si>
    <t>mau viu bulanan yang bisa pake telkomsel atau indihome dong #zonauang</t>
  </si>
  <si>
    <t>mau viu bulanan yang bisa pake telkomsel atau indihome dong</t>
  </si>
  <si>
    <t>['mau', 'viu', 'bulanan', 'yang', 'bisa', 'pake', 'telkomsel', 'atau', 'indihome', 'dong']</t>
  </si>
  <si>
    <t>['mau', 'viu', 'bulanan', 'yang', 'bisa', 'pakai', 'telkomsel', 'atau', 'indihome', 'dong']</t>
  </si>
  <si>
    <t>['viu', 'bulanan', 'pakai', 'telkomsel', 'indihome']</t>
  </si>
  <si>
    <t>['viu', 'bulan', 'pakai', 'telkomsel', 'indihome']</t>
  </si>
  <si>
    <t>oke kakak adhe mohon tunggu interaksi pesan ya rai</t>
  </si>
  <si>
    <t>@adheyahya @adheyahya oke, kak adhe. mohon ditunggu interaksi selanjutnya di dm ya :) -rai</t>
  </si>
  <si>
    <t>oke kak adhe mohon ditunggu interaksi selanjutnya di dm ya rai</t>
  </si>
  <si>
    <t>['oke', 'kak', 'adhe', 'mohon', 'ditunggu', 'interaksi', 'selanjutnya', 'di', 'dm', 'ya', 'rai']</t>
  </si>
  <si>
    <t>['oke', 'kakak', 'adhe', 'mohon', 'ditunggu', 'interaksi', 'selanjutnya', 'di', 'pesan', 'ya', 'rai']</t>
  </si>
  <si>
    <t>['oke', 'kakak', 'adhe', 'mohon', 'ditunggu', 'interaksi', 'pesan', 'ya', 'rai']</t>
  </si>
  <si>
    <t>['oke', 'kakak', 'adhe', 'mohon', 'tunggu', 'interaksi', 'pesan', 'ya', 'rai']</t>
  </si>
  <si>
    <t>hrst hrst coba restart hp clear cache update aplikasi mytelkomsel versi baru kakak heri coba deh kasih tau nomor hp lokasi detail tanggal jadi via pesan biar dibantuin ya zidane</t>
  </si>
  <si>
    <t>@_hrst @_hrst udah coba restart hp, clear cache dan update aplikasi mytelkomsel ke versi yang terbaru belum kak heri? kalau masih sama, coba deh kasih tau nomor hp, lokasi detail sama tanggal kejadiannya via dm biar dibantuin ya :) -zidane</t>
  </si>
  <si>
    <t>hrst hrst udah coba restart hp clear cache dan update aplikasi mytelkomsel ke versi yang terbaru belum kak heri kalau masih sama coba deh kasih tau nomor hp lokasi detail sama tanggal kejadiannya via dm biar dibantuin ya zidane</t>
  </si>
  <si>
    <t>['hrst', 'hrst', 'udah', 'coba', 'restart', 'hp', 'clear', 'cache', 'dan', 'update', 'aplikasi', 'mytelkomsel', 'ke', 'versi', 'yang', 'terbaru', 'belum', 'kak', 'heri', 'kalau', 'masih', 'sama', 'coba', 'deh', 'kasih', 'tau', 'nomor', 'hp', 'lokasi', 'detail', 'sama', 'tanggal', 'kejadiannya', 'via', 'dm', 'biar', 'dibantuin', 'ya', 'zidane']</t>
  </si>
  <si>
    <t>['hrst', 'hrst', 'sudah', 'coba', 'restart', 'hp', 'clear', 'cache', 'dan', 'update', 'aplikasi', 'mytelkomsel', 'ke', 'versi', 'yang', 'terbaru', 'belum', 'kakak', 'heri', 'kalau', 'masih', 'sama', 'coba', 'deh', 'kasih', 'tau', 'nomor', 'hp', 'lokasi', 'detail', 'sama', 'tanggal', 'kejadiannya', 'via', 'pesan', 'biar', 'dibantuin', 'ya', 'zidane']</t>
  </si>
  <si>
    <t>['hrst', 'hrst', 'coba', 'restart', 'hp', 'clear', 'cache', 'update', 'aplikasi', 'mytelkomsel', 'versi', 'terbaru', 'kakak', 'heri', 'coba', 'deh', 'kasih', 'tau', 'nomor', 'hp', 'lokasi', 'detail', 'tanggal', 'kejadiannya', 'via', 'pesan', 'biar', 'dibantuin', 'ya', 'zidane']</t>
  </si>
  <si>
    <t>['hrst', 'hrst', 'coba', 'restart', 'hp', 'clear', 'cache', 'update', 'aplikasi', 'mytelkomsel', 'versi', 'baru', 'kakak', 'heri', 'coba', 'deh', 'kasih', 'tau', 'nomor', 'hp', 'lokasi', 'detail', 'tanggal', 'jadi', 'via', 'pesan', 'biar', 'dibantuin', 'ya', 'zidane']</t>
  </si>
  <si>
    <t>jaksel nih kakak kiano btw panggil pacar dino</t>
  </si>
  <si>
    <t>@telkomsel jaksel nih mas kiano … btw panggil aku pacar dino dong 😄🫳</t>
  </si>
  <si>
    <t>jaksel nih mas kiano btw panggil aku pacar dino dong</t>
  </si>
  <si>
    <t>['jaksel', 'nih', 'mas', 'kiano', 'btw', 'panggil', 'aku', 'pacar', 'dino', 'dong']</t>
  </si>
  <si>
    <t>['jaksel', 'nih', 'kakak', 'kiano', 'btw', 'panggil', 'aku', 'pacar', 'dino', 'dong']</t>
  </si>
  <si>
    <t>['jaksel', 'nih', 'kakak', 'kiano', 'btw', 'panggil', 'pacar', 'dino']</t>
  </si>
  <si>
    <t>kakak nisa lokasi mana nih kakak kakak infoin biar kiano bantu lancar akses internetnya ya kakak kiano</t>
  </si>
  <si>
    <t>@junghvvann kak nisa lokasinya dimana nih kak? boleh kakak infoin biar kiano bantu jadi lancar lagi akses internetnya ya kak 😊 -kiano</t>
  </si>
  <si>
    <t>kak nisa lokasinya dimana nih kak boleh kakak infoin biar kiano bantu jadi lancar lagi akses internetnya ya kak kiano</t>
  </si>
  <si>
    <t>['kak', 'nisa', 'lokasinya', 'dimana', 'nih', 'kak', 'boleh', 'kakak', 'infoin', 'biar', 'kiano', 'bantu', 'jadi', 'lancar', 'lagi', 'akses', 'internetnya', 'ya', 'kak', 'kiano']</t>
  </si>
  <si>
    <t>['kakak', 'nisa', 'lokasinya', 'dimana', 'nih', 'kakak', 'boleh', 'kakak', 'infoin', 'biar', 'kiano', 'bantu', 'jadi', 'lancar', 'lagi', 'akses', 'internetnya', 'ya', 'kakak', 'kiano']</t>
  </si>
  <si>
    <t>['kakak', 'nisa', 'lokasinya', 'dimana', 'nih', 'kakak', 'kakak', 'infoin', 'biar', 'kiano', 'bantu', 'lancar', 'akses', 'internetnya', 'ya', 'kakak', 'kiano']</t>
  </si>
  <si>
    <t>['kakak', 'nisa', 'lokasi', 'mana', 'nih', 'kakak', 'kakak', 'infoin', 'biar', 'kiano', 'bantu', 'lancar', 'akses', 'internetnya', 'ya', 'kakak', 'kiano']</t>
  </si>
  <si>
    <t>berengsek telkomsel nih beli paket kuota internet apk pisah klo kuota apk nya habis kuota internet nya gak pakai tipu tipu halus</t>
  </si>
  <si>
    <t>emang brengsek telkomsel nih  beli paket kuota untuk internet sama apk terpisah, klo kuota apk nya udah abis kuota internet nya gak bisa terpakai emang cara kalian tipu menipu sangat halus sekali #cumamahaldoank #telkomselsinyalancur</t>
  </si>
  <si>
    <t>emang brengsek telkomsel nih beli paket kuota untuk internet sama apk terpisah klo kuota apk nya udah abis kuota internet nya gak bisa terpakai emang cara kalian tipu menipu sangat halus sekali</t>
  </si>
  <si>
    <t>['emang', 'brengsek', 'telkomsel', 'nih', 'beli', 'paket', 'kuota', 'untuk', 'internet', 'sama', 'apk', 'terpisah', 'klo', 'kuota', 'apk', 'nya', 'udah', 'abis', 'kuota', 'internet', 'nya', 'gak', 'bisa', 'terpakai', 'emang', 'cara', 'kalian', 'tipu', 'menipu', 'sangat', 'halus', 'sekali']</t>
  </si>
  <si>
    <t>['memang', 'berengsek', 'telkomsel', 'nih', 'beli', 'paket', 'kuota', 'untuk', 'internet', 'sama', 'apk', 'terpisah', 'klo', 'kuota', 'apk', 'nya', 'sudah', 'habis', 'kuota', 'internet', 'nya', 'gak', 'bisa', 'terpakai', 'memang', 'cara', 'kalian', 'tipu', 'menipu', 'sangat', 'halus', 'sekali']</t>
  </si>
  <si>
    <t>['berengsek', 'telkomsel', 'nih', 'beli', 'paket', 'kuota', 'internet', 'apk', 'terpisah', 'klo', 'kuota', 'apk', 'nya', 'habis', 'kuota', 'internet', 'nya', 'gak', 'terpakai', 'tipu', 'menipu', 'halus']</t>
  </si>
  <si>
    <t>['berengsek', 'telkomsel', 'nih', 'beli', 'paket', 'kuota', 'internet', 'apk', 'pisah', 'klo', 'kuota', 'apk', 'nya', 'habis', 'kuota', 'internet', 'nya', 'gak', 'pakai', 'tipu', 'tipu', 'halus']</t>
  </si>
  <si>
    <t>sinyal stabil kah maaf ya kakak farah btw kendala sinyal alami nomor telkomsel kakak kakak konfirmasi nomor telkomselnya pesan biar bantu baik ya serta jadi lokasi lengkap tunggu rai</t>
  </si>
  <si>
    <t>@frhlqyna @frhlqyna sinyalnya ga stabil kah? maaf ya kak farah :( btw kendala sinyalnya dialami nomor telkomsel lain juga ga kak? kakak bisa konfirmasi nomor telkomselnya ke dm biar dibantu perbaikan ya. sertakan juga waktu kejadian dan lokasi lengkapnya. ditunggu :) -rai</t>
  </si>
  <si>
    <t>sinyalnya ga stabil kah maaf ya kak farah btw kendala sinyalnya dialami nomor telkomsel lain juga ga kak kakak bisa konfirmasi nomor telkomselnya ke dm biar dibantu perbaikan ya sertakan juga waktu kejadian dan lokasi lengkapnya ditunggu rai</t>
  </si>
  <si>
    <t>['sinyalnya', 'ga', 'stabil', 'kah', 'maaf', 'ya', 'kak', 'farah', 'btw', 'kendala', 'sinyalnya', 'dialami', 'nomor', 'telkomsel', 'lain', 'juga', 'ga', 'kak', 'kakak', 'bisa', 'konfirmasi', 'nomor', 'telkomselnya', 'ke', 'dm', 'biar', 'dibantu', 'perbaikan', 'ya', 'sertakan', 'juga', 'waktu', 'kejadian', 'dan', 'lokasi', 'lengkapnya', 'ditunggu', 'rai']</t>
  </si>
  <si>
    <t>['sinyalnya', 'tidak', 'stabil', 'kah', 'maaf', 'ya', 'kakak', 'farah', 'btw', 'kendala', 'sinyalnya', 'dialami', 'nomor', 'telkomsel', 'lain', 'juga', 'tidak', 'kakak', 'kakak', 'bisa', 'konfirmasi', 'nomor', 'telkomselnya', 'ke', 'pesan', 'biar', 'dibantu', 'perbaikan', 'ya', 'sertakan', 'juga', 'waktu', 'kejadian', 'dan', 'lokasi', 'lengkapnya', 'ditunggu', 'rai']</t>
  </si>
  <si>
    <t>['sinyalnya', 'stabil', 'kah', 'maaf', 'ya', 'kakak', 'farah', 'btw', 'kendala', 'sinyalnya', 'dialami', 'nomor', 'telkomsel', 'kakak', 'kakak', 'konfirmasi', 'nomor', 'telkomselnya', 'pesan', 'biar', 'dibantu', 'perbaikan', 'ya', 'sertakan', 'kejadian', 'lokasi', 'lengkapnya', 'ditunggu', 'rai']</t>
  </si>
  <si>
    <t>['sinyal', 'stabil', 'kah', 'maaf', 'ya', 'kakak', 'farah', 'btw', 'kendala', 'sinyal', 'alami', 'nomor', 'telkomsel', 'kakak', 'kakak', 'konfirmasi', 'nomor', 'telkomselnya', 'pesan', 'biar', 'bantu', 'baik', 'ya', 'serta', 'jadi', 'lokasi', 'lengkap', 'tunggu', 'rai']</t>
  </si>
  <si>
    <t>mana nih lokasi kakak ayo infoin kiano bantu biar jaring telkomsel kakak bagus ya kakak kiano</t>
  </si>
  <si>
    <t>@dhyanrl dimana nih lokasinya kak? boleh yuk infoin nanti kiano bantu biar jaringan telkomsel kakak bagus lagi ya kak 😊 -kiano</t>
  </si>
  <si>
    <t>dimana nih lokasinya kak boleh yuk infoin nanti kiano bantu biar jaringan telkomsel kakak bagus lagi ya kak kiano</t>
  </si>
  <si>
    <t>['dimana', 'nih', 'lokasinya', 'kak', 'boleh', 'yuk', 'infoin', 'nanti', 'kiano', 'bantu', 'biar', 'jaringan', 'telkomsel', 'kakak', 'bagus', 'lagi', 'ya', 'kak', 'kiano']</t>
  </si>
  <si>
    <t>['dimana', 'nih', 'lokasinya', 'kakak', 'boleh', 'ayo', 'infoin', 'nanti', 'kiano', 'bantu', 'biar', 'jaringan', 'telkomsel', 'kakak', 'bagus', 'lagi', 'ya', 'kakak', 'kiano']</t>
  </si>
  <si>
    <t>['dimana', 'nih', 'lokasinya', 'kakak', 'ayo', 'infoin', 'kiano', 'bantu', 'biar', 'jaringan', 'telkomsel', 'kakak', 'bagus', 'ya', 'kakak', 'kiano']</t>
  </si>
  <si>
    <t>['mana', 'nih', 'lokasi', 'kakak', 'ayo', 'infoin', 'kiano', 'bantu', 'biar', 'jaring', 'telkomsel', 'kakak', 'bagus', 'ya', 'kakak', 'kiano']</t>
  </si>
  <si>
    <t>pesan kakakudah masuk antri tungguin balesan rekan pesan ya terimakasih zidane</t>
  </si>
  <si>
    <t>@goddessnavier @goddessnavier untuk dm dari kakakudah masuk dalam antrian. tungguin balesan dari rekan kami di dm ya. makasih :) -zidane</t>
  </si>
  <si>
    <t>untuk dm dari kakakudah masuk dalam antrian tungguin balesan dari rekan kami di dm ya makasih zidane</t>
  </si>
  <si>
    <t>['untuk', 'dm', 'dari', 'kakakudah', 'masuk', 'dalam', 'antrian', 'tungguin', 'balesan', 'dari', 'rekan', 'kami', 'di', 'dm', 'ya', 'makasih', 'zidane']</t>
  </si>
  <si>
    <t>['untuk', 'pesan', 'dari', 'kakakudah', 'masuk', 'dalam', 'antrian', 'tungguin', 'balesan', 'dari', 'rekan', 'kami', 'di', 'pesan', 'ya', 'terimakasih', 'zidane']</t>
  </si>
  <si>
    <t>['pesan', 'kakakudah', 'masuk', 'antrian', 'tungguin', 'balesan', 'rekan', 'pesan', 'ya', 'terimakasih', 'zidane']</t>
  </si>
  <si>
    <t>['pesan', 'kakakudah', 'masuk', 'antri', 'tungguin', 'balesan', 'rekan', 'pesan', 'ya', 'terimakasih', 'zidane']</t>
  </si>
  <si>
    <t>terimakasih kakak setia gunain telkomsel ya garra</t>
  </si>
  <si>
    <t>@arrvmmm makasih kak udah selalu setia gunain telkomsel ya 🥰 -garra</t>
  </si>
  <si>
    <t>makasih kak udah selalu setia gunain telkomsel ya garra</t>
  </si>
  <si>
    <t>['makasih', 'kak', 'udah', 'selalu', 'setia', 'gunain', 'telkomsel', 'ya', 'garra']</t>
  </si>
  <si>
    <t>['terimakasih', 'kakak', 'sudah', 'selalu', 'setia', 'gunain', 'telkomsel', 'ya', 'garra']</t>
  </si>
  <si>
    <t>['terimakasih', 'kakak', 'setia', 'gunain', 'telkomsel', 'ya', 'garra']</t>
  </si>
  <si>
    <t>sabar mek</t>
  </si>
  <si>
    <t>@pokonyamiripni_ @telkomsel sabar mek</t>
  </si>
  <si>
    <t>['sabar', 'mek']</t>
  </si>
  <si>
    <t>tolong cek pesan ya terimakasih</t>
  </si>
  <si>
    <t>@telkomsel tolong cek dm ya, makasih</t>
  </si>
  <si>
    <t>tolong cek dm ya makasih</t>
  </si>
  <si>
    <t>['tolong', 'cek', 'dm', 'ya', 'makasih']</t>
  </si>
  <si>
    <t>['tolong', 'cek', 'pesan', 'ya', 'terimakasih']</t>
  </si>
  <si>
    <t>ve ve maaf ya kakak aktivitas ganggu share data pesan yu pesan rekan rai bantu jaring biar lancar rai</t>
  </si>
  <si>
    <t>@avifah_ve @avifah_ve maaf ya kak aktivitasnya jadi keganggu :( share juga datanya ke dm yu. nanti di dm akan ada rekan rai yang bantu jaringannya biar lancar lagi :) -rai</t>
  </si>
  <si>
    <t>ve ve maaf ya kak aktivitasnya jadi keganggu share juga datanya ke dm yu nanti di dm akan ada rekan rai yang bantu jaringannya biar lancar lagi rai</t>
  </si>
  <si>
    <t>['ve', 've', 'maaf', 'ya', 'kak', 'aktivitasnya', 'jadi', 'keganggu', 'share', 'juga', 'datanya', 'ke', 'dm', 'yu', 'nanti', 'di', 'dm', 'akan', 'ada', 'rekan', 'rai', 'yang', 'bantu', 'jaringannya', 'biar', 'lancar', 'lagi', 'rai']</t>
  </si>
  <si>
    <t>['ve', 've', 'maaf', 'ya', 'kakak', 'aktivitasnya', 'jadi', 'keganggu', 'share', 'juga', 'datanya', 'ke', 'pesan', 'yu', 'nanti', 'di', 'pesan', 'akan', 'ada', 'rekan', 'rai', 'yang', 'bantu', 'jaringannya', 'biar', 'lancar', 'lagi', 'rai']</t>
  </si>
  <si>
    <t>['ve', 've', 'maaf', 'ya', 'kakak', 'aktivitasnya', 'keganggu', 'share', 'datanya', 'pesan', 'yu', 'pesan', 'rekan', 'rai', 'bantu', 'jaringannya', 'biar', 'lancar', 'rai']</t>
  </si>
  <si>
    <t>['ve', 've', 'maaf', 'ya', 'kakak', 'aktivitas', 'ganggu', 'share', 'data', 'pesan', 'yu', 'pesan', 'rekan', 'rai', 'bantu', 'jaring', 'biar', 'lancar', 'rai']</t>
  </si>
  <si>
    <t>telkomsel lot poll</t>
  </si>
  <si>
    <t>telkomsel lemot poll</t>
  </si>
  <si>
    <t>['telkomsel', 'lemot', 'poll']</t>
  </si>
  <si>
    <t>['telkomsel', 'lot', 'poll']</t>
  </si>
  <si>
    <t>kolom donasi kosong ya</t>
  </si>
  <si>
    <t>@telkomsel kok di kolom donasinya masih kosong ya? https://t.co/nfvv9jshvc</t>
  </si>
  <si>
    <t>kok di kolom donasinya masih kosong ya</t>
  </si>
  <si>
    <t>['kok', 'di', 'kolom', 'donasinya', 'masih', 'kosong', 'ya']</t>
  </si>
  <si>
    <t>['kolom', 'donasinya', 'kosong', 'ya']</t>
  </si>
  <si>
    <t>['kolom', 'donasi', 'kosong', 'ya']</t>
  </si>
  <si>
    <t>hallo ya sinyal jelek bagus</t>
  </si>
  <si>
    <t>hallo @telkomsel kenapa ya sinyalnya sekarang sekarang ini lebih sering jeleknya daripada bagusnya🙃</t>
  </si>
  <si>
    <t>hallo kenapa ya sinyalnya sekarang sekarang ini lebih sering jeleknya daripada bagusnya</t>
  </si>
  <si>
    <t>['hallo', 'kenapa', 'ya', 'sinyalnya', 'sekarang', 'sekarang', 'ini', 'lebih', 'sering', 'jeleknya', 'daripada', 'bagusnya']</t>
  </si>
  <si>
    <t>['hallo', 'ya', 'sinyalnya', 'jeleknya', 'bagusnya']</t>
  </si>
  <si>
    <t>['hallo', 'ya', 'sinyal', 'jelek', 'bagus']</t>
  </si>
  <si>
    <t>udaaaaah gaadaaaaa replyyyyyyyyyyyyy</t>
  </si>
  <si>
    <t>@telkomsel udaaaaah gaadaaaaa replyyyyyyyyyyyyy</t>
  </si>
  <si>
    <t>['udaaaaah', 'gaadaaaaa', 'replyyyyyyyyyyyyy']</t>
  </si>
  <si>
    <t>cek iya terimakasih info ricci balesnya admin telkomsel</t>
  </si>
  <si>
    <t>@15566__ @telkomsel baru cek iya ada. makasih infonya ricci. cepetan kamu balesnya daripada admin telkomsel.</t>
  </si>
  <si>
    <t>baru cek iya ada makasih infonya ricci cepetan kamu balesnya daripada admin telkomsel</t>
  </si>
  <si>
    <t>['baru', 'cek', 'iya', 'ada', 'makasih', 'infonya', 'ricci', 'cepetan', 'kamu', 'balesnya', 'daripada', 'admin', 'telkomsel']</t>
  </si>
  <si>
    <t>['baru', 'cek', 'iya', 'ada', 'terimakasih', 'infonya', 'ricci', 'segera', 'kamu', 'balesnya', 'daripada', 'admin', 'telkomsel']</t>
  </si>
  <si>
    <t>['cek', 'iya', 'terimakasih', 'infonya', 'ricci', 'balesnya', 'admin', 'telkomsel']</t>
  </si>
  <si>
    <t>['cek', 'iya', 'terimakasih', 'info', 'ricci', 'balesnya', 'admin', 'telkomsel']</t>
  </si>
  <si>
    <t>min jadi tinggal bawa hp masuk kamar</t>
  </si>
  <si>
    <t>@telkomsel min, kejadiannya sejak 2 tahun lalu tinggal di sini setiap hari setiap kali saya bawa hp masuk ke kamar.</t>
  </si>
  <si>
    <t>min kejadiannya sejak tahun lalu tinggal di sini setiap hari setiap kali saya bawa hp masuk ke kamar</t>
  </si>
  <si>
    <t>['min', 'kejadiannya', 'sejak', 'tahun', 'lalu', 'tinggal', 'di', 'sini', 'setiap', 'hari', 'setiap', 'kali', 'saya', 'bawa', 'hp', 'masuk', 'ke', 'kamar']</t>
  </si>
  <si>
    <t>['min', 'kejadiannya', 'sejak', 'tahun', 'lalu', 'tinggal', 'di', 'sini', 'setiap', 'hari', 'setiap', 'sepertinya', 'saya', 'bawa', 'hp', 'masuk', 'ke', 'kamar']</t>
  </si>
  <si>
    <t>['min', 'kejadiannya', 'tinggal', 'bawa', 'hp', 'masuk', 'kamar']</t>
  </si>
  <si>
    <t>['min', 'jadi', 'tinggal', 'bawa', 'hp', 'masuk', 'kamar']</t>
  </si>
  <si>
    <t>hrst hrst telkomsel poin transfer nih kakak heri kakak donasi merdeka ya aplikasi mytelkomsel salah satu poin donasi sepatu anak papua jovan</t>
  </si>
  <si>
    <t>@_hrst @_hrst telkomsel poin ga bisa di transfer nih kak heri. kakak bisa melakukan donasi kemerdekaan ya di aplikasi mytelkomsel, salah satunya 20 poin untuk donasi sepatu untuk anak papua :) -jovan</t>
  </si>
  <si>
    <t>hrst hrst telkomsel poin ga bisa di transfer nih kak heri kakak bisa melakukan donasi kemerdekaan ya di aplikasi mytelkomsel salah satunya poin untuk donasi sepatu untuk anak papua jovan</t>
  </si>
  <si>
    <t>['hrst', 'hrst', 'telkomsel', 'poin', 'ga', 'bisa', 'di', 'transfer', 'nih', 'kak', 'heri', 'kakak', 'bisa', 'melakukan', 'donasi', 'kemerdekaan', 'ya', 'di', 'aplikasi', 'mytelkomsel', 'salah', 'satunya', 'poin', 'untuk', 'donasi', 'sepatu', 'untuk', 'anak', 'papua', 'jovan']</t>
  </si>
  <si>
    <t>['hrst', 'hrst', 'telkomsel', 'poin', 'tidak', 'bisa', 'di', 'transfer', 'nih', 'kakak', 'heri', 'kakak', 'bisa', 'melakukan', 'donasi', 'kemerdekaan', 'ya', 'di', 'aplikasi', 'mytelkomsel', 'salah', 'satunya', 'poin', 'untuk', 'donasi', 'sepatu', 'untuk', 'anak', 'papua', 'jovan']</t>
  </si>
  <si>
    <t>['hrst', 'hrst', 'telkomsel', 'poin', 'transfer', 'nih', 'kakak', 'heri', 'kakak', 'donasi', 'kemerdekaan', 'ya', 'aplikasi', 'mytelkomsel', 'salah', 'satunya', 'poin', 'donasi', 'sepatu', 'anak', 'papua', 'jovan']</t>
  </si>
  <si>
    <t>['hrst', 'hrst', 'telkomsel', 'poin', 'transfer', 'nih', 'kakak', 'heri', 'kakak', 'donasi', 'merdeka', 'ya', 'aplikasi', 'mytelkomsel', 'salah', 'satu', 'poin', 'donasi', 'sepatu', 'anak', 'papua', 'jovan']</t>
  </si>
  <si>
    <t>paket aktif ya kakak cusss konfirmasi pesan didm infoin nomor hp capture terang transaksi iya biar bantu kece darlan</t>
  </si>
  <si>
    <t>@sopplankton @sopplankton paketnya belum aktif ya, kak. cusss konfirmasi lewat dm. nanti di-dm infoin juga nomor hp sama capture keterangan transaksi-nya yaa, biar dibantu pengecekan lebih lanjut 😊 -darlan</t>
  </si>
  <si>
    <t>paketnya belum aktif ya kak cusss konfirmasi lewat dm nanti didm infoin juga nomor hp sama capture keterangan transaksinya yaa biar dibantu pengecekan lebih lanjut darlan</t>
  </si>
  <si>
    <t>['paketnya', 'belum', 'aktif', 'ya', 'kak', 'cusss', 'konfirmasi', 'lewat', 'dm', 'nanti', 'didm', 'infoin', 'juga', 'nomor', 'hp', 'sama', 'capture', 'keterangan', 'transaksinya', 'yaa', 'biar', 'dibantu', 'pengecekan', 'lebih', 'lanjut', 'darlan']</t>
  </si>
  <si>
    <t>['paketnya', 'belum', 'aktif', 'ya', 'kakak', 'cusss', 'konfirmasi', 'lewat', 'pesan', 'nanti', 'didm', 'infoin', 'juga', 'nomor', 'hp', 'sama', 'capture', 'keterangan', 'transaksinya', 'iya', 'biar', 'dibantu', 'pengecekan', 'lebih', 'lanjut', 'darlan']</t>
  </si>
  <si>
    <t>['paketnya', 'aktif', 'ya', 'kakak', 'cusss', 'konfirmasi', 'pesan', 'didm', 'infoin', 'nomor', 'hp', 'capture', 'keterangan', 'transaksinya', 'iya', 'biar', 'dibantu', 'pengecekan', 'darlan']</t>
  </si>
  <si>
    <t>['paket', 'aktif', 'ya', 'kakak', 'cusss', 'konfirmasi', 'pesan', 'didm', 'infoin', 'nomor', 'hp', 'capture', 'terang', 'transaksi', 'iya', 'biar', 'bantu', 'kece', 'darlan']</t>
  </si>
  <si>
    <t>@jaemingfnich @jaemingfnich okey siap kak. tungguin balesan dari kami di dm ya. makasih :) -zidane</t>
  </si>
  <si>
    <t>oke kakak siti mohon tunggu interaksi pesan ya rai</t>
  </si>
  <si>
    <t>@sitidevi88 @sitidevi88 oke, kak siti. mohon ditunggu interaksi selanjutnya di dm ya :) -rai</t>
  </si>
  <si>
    <t>oke kak siti mohon ditunggu interaksi selanjutnya di dm ya rai</t>
  </si>
  <si>
    <t>['oke', 'kak', 'siti', 'mohon', 'ditunggu', 'interaksi', 'selanjutnya', 'di', 'dm', 'ya', 'rai']</t>
  </si>
  <si>
    <t>['oke', 'kakak', 'siti', 'mohon', 'ditunggu', 'interaksi', 'selanjutnya', 'di', 'pesan', 'ya', 'rai']</t>
  </si>
  <si>
    <t>['oke', 'kakak', 'siti', 'mohon', 'ditunggu', 'interaksi', 'pesan', 'ya', 'rai']</t>
  </si>
  <si>
    <t>['oke', 'kakak', 'siti', 'mohon', 'tunggu', 'interaksi', 'pesan', 'ya', 'rai']</t>
  </si>
  <si>
    <t>okay kakak inyo zyad cek pesan kakak masuk antri tunggu interaksi pesan ya terimakasih zyad</t>
  </si>
  <si>
    <t>@btrnkacangijo @btrnkacangijo okay kak inyo. zyad cek juga dm kakak udah masuk antrian. ditunggu interaksi selanjutnya di dm ya. makasih :) -zyad</t>
  </si>
  <si>
    <t>okay kak inyo zyad cek juga dm kakak udah masuk antrian ditunggu interaksi selanjutnya di dm ya makasih zyad</t>
  </si>
  <si>
    <t>['okay', 'kak', 'inyo', 'zyad', 'cek', 'juga', 'dm', 'kakak', 'udah', 'masuk', 'antrian', 'ditunggu', 'interaksi', 'selanjutnya', 'di', 'dm', 'ya', 'makasih', 'zyad']</t>
  </si>
  <si>
    <t>['okay', 'kakak', 'inyo', 'zyad', 'cek', 'juga', 'pesan', 'kakak', 'sudah', 'masuk', 'antrian', 'ditunggu', 'interaksi', 'selanjutnya', 'di', 'pesan', 'ya', 'terimakasih', 'zyad']</t>
  </si>
  <si>
    <t>['okay', 'kakak', 'inyo', 'zyad', 'cek', 'pesan', 'kakak', 'masuk', 'antrian', 'ditunggu', 'interaksi', 'pesan', 'ya', 'terimakasih', 'zyad']</t>
  </si>
  <si>
    <t>['okay', 'kakak', 'inyo', 'zyad', 'cek', 'pesan', 'kakak', 'masuk', 'antri', 'tunggu', 'interaksi', 'pesan', 'ya', 'terimakasih', 'zyad']</t>
  </si>
  <si>
    <t>maaf ya kakak aktivitas ganggu btw kendala sinyal alami nomor telkomsel kakak kakak infoin nomor telkomselnya pesan biar bantu baik ya infoin jadi lokasi lengkap tunggu rai</t>
  </si>
  <si>
    <t>@iwillwaitbts @iwillwaitbts maaf ya kak aktivitasnya jadi keganggu :( btw kendala sinyalnya di alami nomor telkomsel lain juga ga, kak? kakak bisa infoin nomor telkomselnya ke dm biar dibantu perbaikan ya. infoin juga waktu kejadian dan lokasi lengkapnya. ditunggu :) -rai</t>
  </si>
  <si>
    <t>maaf ya kak aktivitasnya jadi keganggu btw kendala sinyalnya di alami nomor telkomsel lain juga ga kak kakak bisa infoin nomor telkomselnya ke dm biar dibantu perbaikan ya infoin juga waktu kejadian dan lokasi lengkapnya ditunggu rai</t>
  </si>
  <si>
    <t>['maaf', 'ya', 'kak', 'aktivitasnya', 'jadi', 'keganggu', 'btw', 'kendala', 'sinyalnya', 'di', 'alami', 'nomor', 'telkomsel', 'lain', 'juga', 'ga', 'kak', 'kakak', 'bisa', 'infoin', 'nomor', 'telkomselnya', 'ke', 'dm', 'biar', 'dibantu', 'perbaikan', 'ya', 'infoin', 'juga', 'waktu', 'kejadian', 'dan', 'lokasi', 'lengkapnya', 'ditunggu', 'rai']</t>
  </si>
  <si>
    <t>['maaf', 'ya', 'kakak', 'aktivitasnya', 'jadi', 'keganggu', 'btw', 'kendala', 'sinyalnya', 'di', 'alami', 'nomor', 'telkomsel', 'lain', 'juga', 'tidak', 'kakak', 'kakak', 'bisa', 'infoin', 'nomor', 'telkomselnya', 'ke', 'pesan', 'biar', 'dibantu', 'perbaikan', 'ya', 'infoin', 'juga', 'waktu', 'kejadian', 'dan', 'lokasi', 'lengkapnya', 'ditunggu', 'rai']</t>
  </si>
  <si>
    <t>['maaf', 'ya', 'kakak', 'aktivitasnya', 'keganggu', 'btw', 'kendala', 'sinyalnya', 'alami', 'nomor', 'telkomsel', 'kakak', 'kakak', 'infoin', 'nomor', 'telkomselnya', 'pesan', 'biar', 'dibantu', 'perbaikan', 'ya', 'infoin', 'kejadian', 'lokasi', 'lengkapnya', 'ditunggu', 'rai']</t>
  </si>
  <si>
    <t>['maaf', 'ya', 'kakak', 'aktivitas', 'ganggu', 'btw', 'kendala', 'sinyal', 'alami', 'nomor', 'telkomsel', 'kakak', 'kakak', 'infoin', 'nomor', 'telkomselnya', 'pesan', 'biar', 'bantu', 'baik', 'ya', 'infoin', 'jadi', 'lokasi', 'lengkap', 'tunggu', 'rai']</t>
  </si>
  <si>
    <t>hujan sinyal suka stabil ya kakak coba infoin nomor hp tanggal jadi lokasi lurah camat kota nomor telkomsel kendala pesan bantu cek ya darlan</t>
  </si>
  <si>
    <t>@timothycoiza @timothycoiza kalau hujan sinyalnya suka ga stabil ya, kak? coba infoin nomor hp, tanggal kejadian, lokasi (kelurahan, kecamatan, kota) dan nomor telkomsel lain berkendala sama lewat dm. nanti dibantu cek ya 😊 -darlan</t>
  </si>
  <si>
    <t>kalau hujan sinyalnya suka ga stabil ya kak coba infoin nomor hp tanggal kejadian lokasi kelurahan kecamatan kota dan nomor telkomsel lain berkendala sama lewat dm nanti dibantu cek ya darlan</t>
  </si>
  <si>
    <t>['kalau', 'hujan', 'sinyalnya', 'suka', 'ga', 'stabil', 'ya', 'kak', 'coba', 'infoin', 'nomor', 'hp', 'tanggal', 'kejadian', 'lokasi', 'kelurahan', 'kecamatan', 'kota', 'dan', 'nomor', 'telkomsel', 'lain', 'berkendala', 'sama', 'lewat', 'dm', 'nanti', 'dibantu', 'cek', 'ya', 'darlan']</t>
  </si>
  <si>
    <t>['kalau', 'hujan', 'sinyalnya', 'suka', 'tidak', 'stabil', 'ya', 'kakak', 'coba', 'infoin', 'nomor', 'hp', 'tanggal', 'kejadian', 'lokasi', 'kelurahan', 'kecamatan', 'kota', 'dan', 'nomor', 'telkomsel', 'lain', 'berkendala', 'sama', 'lewat', 'pesan', 'nanti', 'dibantu', 'cek', 'ya', 'darlan']</t>
  </si>
  <si>
    <t>['hujan', 'sinyalnya', 'suka', 'stabil', 'ya', 'kakak', 'coba', 'infoin', 'nomor', 'hp', 'tanggal', 'kejadian', 'lokasi', 'kelurahan', 'kecamatan', 'kota', 'nomor', 'telkomsel', 'berkendala', 'pesan', 'dibantu', 'cek', 'ya', 'darlan']</t>
  </si>
  <si>
    <t>['hujan', 'sinyal', 'suka', 'stabil', 'ya', 'kakak', 'coba', 'infoin', 'nomor', 'hp', 'tanggal', 'jadi', 'lokasi', 'lurah', 'camat', 'kota', 'nomor', 'telkomsel', 'kendala', 'pesan', 'bantu', 'cek', 'ya', 'darlan']</t>
  </si>
  <si>
    <t>sieep kakak tunggu ya jovan</t>
  </si>
  <si>
    <t>@milochips @milochips sieep kak ditunggu ya :) -jovan</t>
  </si>
  <si>
    <t>sieep kak ditunggu ya jovan</t>
  </si>
  <si>
    <t>['sieep', 'kak', 'ditunggu', 'ya', 'jovan']</t>
  </si>
  <si>
    <t>['sieep', 'kakak', 'ditunggu', 'ya', 'jovan']</t>
  </si>
  <si>
    <t>['sieep', 'kakak', 'tunggu', 'ya', 'jovan']</t>
  </si>
  <si>
    <t>pesan min</t>
  </si>
  <si>
    <t>@telkomsel udah sy dm min</t>
  </si>
  <si>
    <t>udah sy dm min</t>
  </si>
  <si>
    <t>['udah', 'sy', 'dm', 'min']</t>
  </si>
  <si>
    <t>['sudah', 'saya', 'pesan', 'min']</t>
  </si>
  <si>
    <t>['pesan', 'min']</t>
  </si>
  <si>
    <t>terang bisa kakak biar kendala tuker telkomsel poin bantu tangan sila konfirmasi nomor hp pesan ya infoin jenis hadiah tukar rai</t>
  </si>
  <si>
    <t>@ichiochaah @fortenlee12 @ichiochaah keterangan ga bisanya apa kak? biar kendala ga bisa tuker telkomsel poinnya bisa dibantu penanganan lebih lanjut, silakan konfirmasi nomor hp ke dm ya. nanti infoin juga jenis hadiah yang mau di tukarnya apa :) -rai</t>
  </si>
  <si>
    <t>keterangan ga bisanya apa kak biar kendala ga bisa tuker telkomsel poinnya bisa dibantu penanganan lebih lanjut silakan konfirmasi nomor hp ke dm ya nanti infoin juga jenis hadiah yang mau di tukarnya apa rai</t>
  </si>
  <si>
    <t>['keterangan', 'ga', 'bisanya', 'apa', 'kak', 'biar', 'kendala', 'ga', 'bisa', 'tuker', 'telkomsel', 'poinnya', 'bisa', 'dibantu', 'penanganan', 'lebih', 'lanjut', 'silakan', 'konfirmasi', 'nomor', 'hp', 'ke', 'dm', 'ya', 'nanti', 'infoin', 'juga', 'jenis', 'hadiah', 'yang', 'mau', 'di', 'tukarnya', 'apa', 'rai']</t>
  </si>
  <si>
    <t>['keterangan', 'tidak', 'bisanya', 'apa', 'kakak', 'biar', 'kendala', 'tidak', 'bisa', 'tuker', 'telkomsel', 'poinnya', 'bisa', 'dibantu', 'penanganan', 'lebih', 'lanjut', 'silakan', 'konfirmasi', 'nomor', 'hp', 'ke', 'pesan', 'ya', 'nanti', 'infoin', 'juga', 'jenis', 'hadiah', 'yang', 'mau', 'di', 'tukarnya', 'apa', 'rai']</t>
  </si>
  <si>
    <t>['keterangan', 'bisanya', 'kakak', 'biar', 'kendala', 'tuker', 'telkomsel', 'poinnya', 'dibantu', 'penanganan', 'silakan', 'konfirmasi', 'nomor', 'hp', 'pesan', 'ya', 'infoin', 'jenis', 'hadiah', 'tukarnya', 'rai']</t>
  </si>
  <si>
    <t>['terang', 'bisa', 'kakak', 'biar', 'kendala', 'tuker', 'telkomsel', 'poin', 'bantu', 'tangan', 'sila', 'konfirmasi', 'nomor', 'hp', 'pesan', 'ya', 'infoin', 'jenis', 'hadiah', 'tukar', 'rai']</t>
  </si>
  <si>
    <t>okaay kakak silvassa tunggu ya balesan pesan nya jovan</t>
  </si>
  <si>
    <t>@nadyaslvs @nadyaslvs okaay kak silvassa ditunggu ya balesan dm nya :) -jovan</t>
  </si>
  <si>
    <t>okaay kak silvassa ditunggu ya balesan dm nya jovan</t>
  </si>
  <si>
    <t>['okaay', 'kak', 'silvassa', 'ditunggu', 'ya', 'balesan', 'dm', 'nya', 'jovan']</t>
  </si>
  <si>
    <t>['okaay', 'kakak', 'silvassa', 'ditunggu', 'ya', 'balesan', 'pesan', 'nya', 'jovan']</t>
  </si>
  <si>
    <t>['okaay', 'kakak', 'silvassa', 'tunggu', 'ya', 'balesan', 'pesan', 'nya', 'jovan']</t>
  </si>
  <si>
    <t>kakak</t>
  </si>
  <si>
    <t>@telkomsel udah kak</t>
  </si>
  <si>
    <t>udah kak</t>
  </si>
  <si>
    <t>['udah', 'kak']</t>
  </si>
  <si>
    <t>['sudah', 'kakak']</t>
  </si>
  <si>
    <t>['kakak']</t>
  </si>
  <si>
    <t>tsel poin angus pakai didonasiin sih kasih nomor</t>
  </si>
  <si>
    <t>tsel poin tiap tahun selalu angus, ga pernah gua pake. bisa didonasiin ga sih atau dikasih ke nomor lain?  @telkomsel</t>
  </si>
  <si>
    <t>tsel poin tiap tahun selalu angus ga pernah gua pake bisa didonasiin ga sih atau dikasih ke nomor lain</t>
  </si>
  <si>
    <t>['tsel', 'poin', 'tiap', 'tahun', 'selalu', 'angus', 'ga', 'pernah', 'gua', 'pake', 'bisa', 'didonasiin', 'ga', 'sih', 'atau', 'dikasih', 'ke', 'nomor', 'lain']</t>
  </si>
  <si>
    <t>['tsel', 'poin', 'tiap', 'tahun', 'selalu', 'angus', 'tidak', 'pernah', 'aku', 'pakai', 'bisa', 'didonasiin', 'tidak', 'sih', 'atau', 'dikasih', 'ke', 'nomor', 'lain']</t>
  </si>
  <si>
    <t>['tsel', 'poin', 'angus', 'pakai', 'didonasiin', 'sih', 'dikasih', 'nomor']</t>
  </si>
  <si>
    <t>['tsel', 'poin', 'angus', 'pakai', 'didonasiin', 'sih', 'kasih', 'nomor']</t>
  </si>
  <si>
    <t>smartfren telkomsel</t>
  </si>
  <si>
    <t>smartfren sm telkomsel</t>
  </si>
  <si>
    <t>['smartfren', 'sm', 'telkomsel']</t>
  </si>
  <si>
    <t>['smartfren', 'sama', 'telkomsel']</t>
  </si>
  <si>
    <t>['smartfren', 'telkomsel']</t>
  </si>
  <si>
    <t>smoga bagus ya biar ujan sinyal ilangan</t>
  </si>
  <si>
    <t>@telkomsel smoga makin bagus ya, biar pas ujan sinyalnya ga ilang²an lagi🥲</t>
  </si>
  <si>
    <t>smoga makin bagus ya biar pas ujan sinyalnya ga ilangan lagi</t>
  </si>
  <si>
    <t>['smoga', 'makin', 'bagus', 'ya', 'biar', 'pas', 'ujan', 'sinyalnya', 'ga', 'ilangan', 'lagi']</t>
  </si>
  <si>
    <t>['smoga', 'makin', 'bagus', 'ya', 'biar', 'saat', 'ujan', 'sinyalnya', 'tidak', 'ilangan', 'lagi']</t>
  </si>
  <si>
    <t>['smoga', 'bagus', 'ya', 'biar', 'ujan', 'sinyalnya', 'ilangan']</t>
  </si>
  <si>
    <t>['smoga', 'bagus', 'ya', 'biar', 'ujan', 'sinyal', 'ilangan']</t>
  </si>
  <si>
    <t>duhh benerin geh sinyal allahuakbar bikin sebut astaghfirullah mahal sinyal monyet sabisanya batang</t>
  </si>
  <si>
    <t>duhh @telkomsel benerin dulu geh ini sinyalnya allahuakbar dibikin nyebut terus astaghfirullah makin ke sini makin mahal tapi sinyalnya makin kek monyet sabisanya sebatang gini doang 😤 https://t.co/boi7xev04t</t>
  </si>
  <si>
    <t>duhh benerin dulu geh ini sinyalnya allahuakbar dibikin nyebut terus astaghfirullah makin ke sini makin mahal tapi sinyalnya makin kek monyet sabisanya sebatang gini doang</t>
  </si>
  <si>
    <t>['duhh', 'benerin', 'dulu', 'geh', 'ini', 'sinyalnya', 'allahuakbar', 'dibikin', 'nyebut', 'terus', 'astaghfirullah', 'makin', 'ke', 'sini', 'makin', 'mahal', 'tapi', 'sinyalnya', 'makin', 'kek', 'monyet', 'sabisanya', 'sebatang', 'gini', 'doang']</t>
  </si>
  <si>
    <t>['duhh', 'benerin', 'dulu', 'geh', 'ini', 'sinyalnya', 'allahuakbar', 'dibikin', 'menyebut', 'terus', 'astaghfirullah', 'makin', 'ke', 'sini', 'makin', 'mahal', 'tapi', 'sinyalnya', 'makin', 'seperti', 'monyet', 'sabisanya', 'sebatang', 'begini', 'hanya']</t>
  </si>
  <si>
    <t>['duhh', 'benerin', 'geh', 'sinyalnya', 'allahuakbar', 'dibikin', 'menyebut', 'astaghfirullah', 'mahal', 'sinyalnya', 'monyet', 'sabisanya', 'sebatang']</t>
  </si>
  <si>
    <t>['duhh', 'benerin', 'geh', 'sinyal', 'allahuakbar', 'bikin', 'sebut', 'astaghfirullah', 'mahal', 'sinyal', 'monyet', 'sabisanya', 'batang']</t>
  </si>
  <si>
    <t>oke pesan ya kakak</t>
  </si>
  <si>
    <t>@telkomsel ok. sudah di dm ya kak</t>
  </si>
  <si>
    <t>ok sudah di dm ya kak</t>
  </si>
  <si>
    <t>['ok', 'sudah', 'di', 'dm', 'ya', 'kak']</t>
  </si>
  <si>
    <t>['oke', 'sudah', 'di', 'pesan', 'ya', 'kakak']</t>
  </si>
  <si>
    <t>['oke', 'pesan', 'ya', 'kakak']</t>
  </si>
  <si>
    <t>min coba hasil iya</t>
  </si>
  <si>
    <t>@telkomsel @fortenlee12 min aku udah coba tapi tidak berhasil ) kenapa yaa?</t>
  </si>
  <si>
    <t>min aku udah coba tapi tidak berhasil kenapa yaa</t>
  </si>
  <si>
    <t>['min', 'aku', 'udah', 'coba', 'tapi', 'tidak', 'berhasil', 'kenapa', 'yaa']</t>
  </si>
  <si>
    <t>['min', 'aku', 'sudah', 'coba', 'tapi', 'tidak', 'berhasil', 'kenapa', 'iya']</t>
  </si>
  <si>
    <t>['min', 'coba', 'berhasil', 'iya']</t>
  </si>
  <si>
    <t>['min', 'coba', 'hasil', 'iya']</t>
  </si>
  <si>
    <t>aplikasi mytelkomselnya berat ya kakak andre maaf ya kalo clear cache aplikasi mytelkomselnya kendala sila konfirmasi pesan ya infoin versi aplikasi mytelkomsel versi osios perangkat biar bantu tangan</t>
  </si>
  <si>
    <t>@andreesquad aplikasi mytelkomselnya berat ya, kak andre? maaf ya :( kalo sudah clear cache aplikasi mytelkomselnya tapi kendala masih sama, silakan konfirmasi ke dm ya. nanti infoin versi aplikasi mytelkomsel dan versi os/ios pada perangkat yang digunakan biar dibantu penanganan lebih lanjut…</t>
  </si>
  <si>
    <t>aplikasi mytelkomselnya berat ya kak andre maaf ya kalo sudah clear cache aplikasi mytelkomselnya tapi kendala masih sama silakan konfirmasi ke dm ya nanti infoin versi aplikasi mytelkomsel dan versi osios pada perangkat yang digunakan biar dibantu penanganan lebih lanjut</t>
  </si>
  <si>
    <t>['aplikasi', 'mytelkomselnya', 'berat', 'ya', 'kak', 'andre', 'maaf', 'ya', 'kalo', 'sudah', 'clear', 'cache', 'aplikasi', 'mytelkomselnya', 'tapi', 'kendala', 'masih', 'sama', 'silakan', 'konfirmasi', 'ke', 'dm', 'ya', 'nanti', 'infoin', 'versi', 'aplikasi', 'mytelkomsel', 'dan', 'versi', 'osios', 'pada', 'perangkat', 'yang', 'digunakan', 'biar', 'dibantu', 'penanganan', 'lebih', 'lanjut']</t>
  </si>
  <si>
    <t>['aplikasi', 'mytelkomselnya', 'berat', 'ya', 'kakak', 'andre', 'maaf', 'ya', 'kalo', 'sudah', 'clear', 'cache', 'aplikasi', 'mytelkomselnya', 'tapi', 'kendala', 'masih', 'sama', 'silakan', 'konfirmasi', 'ke', 'pesan', 'ya', 'nanti', 'infoin', 'versi', 'aplikasi', 'mytelkomsel', 'dan', 'versi', 'osios', 'pada', 'perangkat', 'yang', 'digunakan', 'biar', 'dibantu', 'penanganan', 'lebih', 'lanjut']</t>
  </si>
  <si>
    <t>['aplikasi', 'mytelkomselnya', 'berat', 'ya', 'kakak', 'andre', 'maaf', 'ya', 'kalo', 'clear', 'cache', 'aplikasi', 'mytelkomselnya', 'kendala', 'silakan', 'konfirmasi', 'pesan', 'ya', 'infoin', 'versi', 'aplikasi', 'mytelkomsel', 'versi', 'osios', 'perangkat', 'biar', 'dibantu', 'penanganan']</t>
  </si>
  <si>
    <t>['aplikasi', 'mytelkomselnya', 'berat', 'ya', 'kakak', 'andre', 'maaf', 'ya', 'kalo', 'clear', 'cache', 'aplikasi', 'mytelkomselnya', 'kendala', 'sila', 'konfirmasi', 'pesan', 'ya', 'infoin', 'versi', 'aplikasi', 'mytelkomsel', 'versi', 'osios', 'perangkat', 'biar', 'bantu', 'tangan']</t>
  </si>
  <si>
    <t>coba deh konfirmasi pesan didm dibantuin cek ya kakak darlan</t>
  </si>
  <si>
    <t>@nadyaslvs @nadyaslvs coba deh konfirmasi lewat dm. nanti di-dm akan dibantuin cek ya kak 😊 -darlan</t>
  </si>
  <si>
    <t>coba deh konfirmasi lewat dm nanti didm akan dibantuin cek ya kak darlan</t>
  </si>
  <si>
    <t>['coba', 'deh', 'konfirmasi', 'lewat', 'dm', 'nanti', 'didm', 'akan', 'dibantuin', 'cek', 'ya', 'kak', 'darlan']</t>
  </si>
  <si>
    <t>['coba', 'deh', 'konfirmasi', 'lewat', 'pesan', 'nanti', 'didm', 'akan', 'dibantuin', 'cek', 'ya', 'kakak', 'darlan']</t>
  </si>
  <si>
    <t>['coba', 'deh', 'konfirmasi', 'pesan', 'didm', 'dibantuin', 'cek', 'ya', 'kakak', 'darlan']</t>
  </si>
  <si>
    <t>ayo kakak dadin seegra info data pesan biar dibantuin jaring ya zidane</t>
  </si>
  <si>
    <t>@dadin118 @dadin118 yuk kak dadin seegra infokan data yang diminta sebelumnya ke dm biar dibantuin jaringannya ya :) -zidane</t>
  </si>
  <si>
    <t>yuk kak dadin seegra infokan data yang diminta sebelumnya ke dm biar dibantuin jaringannya ya zidane</t>
  </si>
  <si>
    <t>['yuk', 'kak', 'dadin', 'seegra', 'infokan', 'data', 'yang', 'diminta', 'sebelumnya', 'ke', 'dm', 'biar', 'dibantuin', 'jaringannya', 'ya', 'zidane']</t>
  </si>
  <si>
    <t>['ayo', 'kakak', 'dadin', 'seegra', 'infokan', 'data', 'yang', 'diminta', 'sebelumnya', 'ke', 'pesan', 'biar', 'dibantuin', 'jaringannya', 'ya', 'zidane']</t>
  </si>
  <si>
    <t>['ayo', 'kakak', 'dadin', 'seegra', 'infokan', 'data', 'pesan', 'biar', 'dibantuin', 'jaringannya', 'ya', 'zidane']</t>
  </si>
  <si>
    <t>['ayo', 'kakak', 'dadin', 'seegra', 'info', 'data', 'pesan', 'biar', 'dibantuin', 'jaring', 'ya', 'zidane']</t>
  </si>
  <si>
    <t>jaring busuk</t>
  </si>
  <si>
    <t>@telkomsel jaringanmu makin busuk</t>
  </si>
  <si>
    <t>jaringanmu makin busuk</t>
  </si>
  <si>
    <t>['jaringanmu', 'makin', 'busuk']</t>
  </si>
  <si>
    <t>['jaringanmu', 'busuk']</t>
  </si>
  <si>
    <t>['jaring', 'busuk']</t>
  </si>
  <si>
    <t>ayo kakak inyo info data pesan biar dibantuin sinyal ya zidane</t>
  </si>
  <si>
    <t>@btrnkacangijo @btrnkacangijo yuk kak inyo infokan data yang diminta sebelumnya ke dm biar dibantuin sinyalnya ya :) -zidane</t>
  </si>
  <si>
    <t>yuk kak inyo infokan data yang diminta sebelumnya ke dm biar dibantuin sinyalnya ya zidane</t>
  </si>
  <si>
    <t>['yuk', 'kak', 'inyo', 'infokan', 'data', 'yang', 'diminta', 'sebelumnya', 'ke', 'dm', 'biar', 'dibantuin', 'sinyalnya', 'ya', 'zidane']</t>
  </si>
  <si>
    <t>['ayo', 'kakak', 'inyo', 'infokan', 'data', 'yang', 'diminta', 'sebelumnya', 'ke', 'pesan', 'biar', 'dibantuin', 'sinyalnya', 'ya', 'zidane']</t>
  </si>
  <si>
    <t>['ayo', 'kakak', 'inyo', 'infokan', 'data', 'pesan', 'biar', 'dibantuin', 'sinyalnya', 'ya', 'zidane']</t>
  </si>
  <si>
    <t>['ayo', 'kakak', 'inyo', 'info', 'data', 'pesan', 'biar', 'dibantuin', 'sinyal', 'ya', 'zidane']</t>
  </si>
  <si>
    <t>langsung grapari kokas kakak</t>
  </si>
  <si>
    <t>@telkomsel langsung dengan am grapari di kokas kak.</t>
  </si>
  <si>
    <t>langsung dengan am grapari di kokas kak</t>
  </si>
  <si>
    <t>['langsung', 'dengan', 'am', 'grapari', 'di', 'kokas', 'kak']</t>
  </si>
  <si>
    <t>['langsung', 'dengan', 'am', 'grapari', 'di', 'kokas', 'kakak']</t>
  </si>
  <si>
    <t>['langsung', 'grapari', 'kokas', 'kakak']</t>
  </si>
  <si>
    <t>waah lot kakak garra</t>
  </si>
  <si>
    <t>@ydwna waah sejak kapan lemot kak? 🥲 -garra</t>
  </si>
  <si>
    <t>waah sejak kapan lemot kak garra</t>
  </si>
  <si>
    <t>['waah', 'sejak', 'kapan', 'lemot', 'kak', 'garra']</t>
  </si>
  <si>
    <t>['waah', 'sejak', 'kapan', 'lemot', 'kakak', 'garra']</t>
  </si>
  <si>
    <t>['waah', 'lemot', 'kakak', 'garra']</t>
  </si>
  <si>
    <t>['waah', 'lot', 'kakak', 'garra']</t>
  </si>
  <si>
    <t>jaring kakak dadin stabil kah maaf ya biar kendala jaring tangan ayo infoin nomor telkomselnya pesan infoin jadi lokasi lengkap nomor telkomsel kendala ya tunggu rai</t>
  </si>
  <si>
    <t>@dadin118 @dadin118 jaringannya kenapa, kak dadin? ga stabil kah? maaf ya :( biar kendala jaringannya bisa ditangani, yuk infoin nomor telkomselnya ke dm. infoin juga waktu kejadian, lokasi lengkap, dan nomor telkomsel lain yg berkendala sama jika ada ya. ditunggu :) -rai</t>
  </si>
  <si>
    <t>jaringannya kenapa kak dadin ga stabil kah maaf ya biar kendala jaringannya bisa ditangani yuk infoin nomor telkomselnya ke dm infoin juga waktu kejadian lokasi lengkap dan nomor telkomsel lain yg berkendala sama jika ada ya ditunggu rai</t>
  </si>
  <si>
    <t>['jaringannya', 'kenapa', 'kak', 'dadin', 'ga', 'stabil', 'kah', 'maaf', 'ya', 'biar', 'kendala', 'jaringannya', 'bisa', 'ditangani', 'yuk', 'infoin', 'nomor', 'telkomselnya', 'ke', 'dm', 'infoin', 'juga', 'waktu', 'kejadian', 'lokasi', 'lengkap', 'dan', 'nomor', 'telkomsel', 'lain', 'yg', 'berkendala', 'sama', 'jika', 'ada', 'ya', 'ditunggu', 'rai']</t>
  </si>
  <si>
    <t>['jaringannya', 'kenapa', 'kakak', 'dadin', 'tidak', 'stabil', 'kah', 'maaf', 'ya', 'biar', 'kendala', 'jaringannya', 'bisa', 'ditangani', 'ayo', 'infoin', 'nomor', 'telkomselnya', 'ke', 'pesan', 'infoin', 'juga', 'waktu', 'kejadian', 'lokasi', 'lengkap', 'dan', 'nomor', 'telkomsel', 'lain', 'yg', 'berkendala', 'sama', 'jika', 'ada', 'ya', 'ditunggu', 'rai']</t>
  </si>
  <si>
    <t>['jaringannya', 'kakak', 'dadin', 'stabil', 'kah', 'maaf', 'ya', 'biar', 'kendala', 'jaringannya', 'ditangani', 'ayo', 'infoin', 'nomor', 'telkomselnya', 'pesan', 'infoin', 'kejadian', 'lokasi', 'lengkap', 'nomor', 'telkomsel', 'berkendala', 'ya', 'ditunggu', 'rai']</t>
  </si>
  <si>
    <t>['jaring', 'kakak', 'dadin', 'stabil', 'kah', 'maaf', 'ya', 'biar', 'kendala', 'jaring', 'tangan', 'ayo', 'infoin', 'nomor', 'telkomselnya', 'pesan', 'infoin', 'jadi', 'lokasi', 'lengkap', 'nomor', 'telkomsel', 'kendala', 'ya', 'tunggu', 'rai']</t>
  </si>
  <si>
    <t>samaaa ihh</t>
  </si>
  <si>
    <t>@itsmerayyi @discountfess @telkomsel samaaa ihh😭</t>
  </si>
  <si>
    <t>['samaaa', 'ihh']</t>
  </si>
  <si>
    <t>terimakasih kakak timothy gunain telkomselnya garra</t>
  </si>
  <si>
    <t>@timothycoiza thanks kak timothy udah selalu gunain telkomsel-nya 🥰 -garra</t>
  </si>
  <si>
    <t>thanks kak timothy udah selalu gunain telkomselnya garra</t>
  </si>
  <si>
    <t>['thanks', 'kak', 'timothy', 'udah', 'selalu', 'gunain', 'telkomselnya', 'garra']</t>
  </si>
  <si>
    <t>['terimakasih', 'kakak', 'timothy', 'sudah', 'selalu', 'gunain', 'telkomselnya', 'garra']</t>
  </si>
  <si>
    <t>['terimakasih', 'kakak', 'timothy', 'gunain', 'telkomselnya', 'garra']</t>
  </si>
  <si>
    <t>yah paket masuk cek refund saldo otomatis kakak chalid coba deh kasih tau nomor hp tanggal jadi caopturenya via pesan biar dibantuin cek ya terimakasih zidane</t>
  </si>
  <si>
    <t>@sabihihalid @sabihihalid yah kok paketnya belum masuk :( udah cek ga ada refund saldo otomatis kak chalid? coba deh kasih tau nomor hp, tanggal kejadian sama caopturenya via dm biar dibantuin cek ya. makasih :) -zidane</t>
  </si>
  <si>
    <t>yah kok paketnya belum masuk udah cek ga ada refund saldo otomatis kak chalid coba deh kasih tau nomor hp tanggal kejadian sama caopturenya via dm biar dibantuin cek ya makasih zidane</t>
  </si>
  <si>
    <t>['yah', 'kok', 'paketnya', 'belum', 'masuk', 'udah', 'cek', 'ga', 'ada', 'refund', 'saldo', 'otomatis', 'kak', 'chalid', 'coba', 'deh', 'kasih', 'tau', 'nomor', 'hp', 'tanggal', 'kejadian', 'sama', 'caopturenya', 'via', 'dm', 'biar', 'dibantuin', 'cek', 'ya', 'makasih', 'zidane']</t>
  </si>
  <si>
    <t>['yah', 'kok', 'paketnya', 'belum', 'masuk', 'sudah', 'cek', 'tidak', 'ada', 'refund', 'saldo', 'otomatis', 'kakak', 'chalid', 'coba', 'deh', 'kasih', 'tau', 'nomor', 'hp', 'tanggal', 'kejadian', 'sama', 'caopturenya', 'via', 'pesan', 'biar', 'dibantuin', 'cek', 'ya', 'terimakasih', 'zidane']</t>
  </si>
  <si>
    <t>['yah', 'paketnya', 'masuk', 'cek', 'refund', 'saldo', 'otomatis', 'kakak', 'chalid', 'coba', 'deh', 'kasih', 'tau', 'nomor', 'hp', 'tanggal', 'kejadian', 'caopturenya', 'via', 'pesan', 'biar', 'dibantuin', 'cek', 'ya', 'terimakasih', 'zidane']</t>
  </si>
  <si>
    <t>['yah', 'paket', 'masuk', 'cek', 'refund', 'saldo', 'otomatis', 'kakak', 'chalid', 'coba', 'deh', 'kasih', 'tau', 'nomor', 'hp', 'tanggal', 'jadi', 'caopturenya', 'via', 'pesan', 'biar', 'dibantuin', 'cek', 'ya', 'terimakasih', 'zidane']</t>
  </si>
  <si>
    <t>malem bulan ganggu banget sih oke</t>
  </si>
  <si>
    <t>@telkomsel tiap malem ada kali sebulan ini gini terus. ganggu bgt sih ini. ok</t>
  </si>
  <si>
    <t>tiap malem ada kali sebulan ini gini terus ganggu bgt sih ini ok</t>
  </si>
  <si>
    <t>['tiap', 'malem', 'ada', 'kali', 'sebulan', 'ini', 'gini', 'terus', 'ganggu', 'bgt', 'sih', 'ini', 'ok']</t>
  </si>
  <si>
    <t>['tiap', 'malem', 'ada', 'sepertinya', 'sebulan', 'ini', 'begini', 'terus', 'ganggu', 'banget', 'sih', 'ini', 'oke']</t>
  </si>
  <si>
    <t>['malem', 'sebulan', 'ganggu', 'banget', 'sih', 'oke']</t>
  </si>
  <si>
    <t>['malem', 'bulan', 'ganggu', 'banget', 'sih', 'oke']</t>
  </si>
  <si>
    <t>kakak telkomsel lot</t>
  </si>
  <si>
    <t>bang telkomsel kenapa lemot kali</t>
  </si>
  <si>
    <t>['bang', 'telkomsel', 'kenapa', 'lemot', 'kali']</t>
  </si>
  <si>
    <t>['kakak', 'telkomsel', 'kenapa', 'lemot', 'sepertinya']</t>
  </si>
  <si>
    <t>['kakak', 'telkomsel', 'lemot']</t>
  </si>
  <si>
    <t>['kakak', 'telkomsel', 'lot']</t>
  </si>
  <si>
    <t>jaring beuki jiga waduk</t>
  </si>
  <si>
    <t>jaringan @telkomsel beuki jiga waduk!</t>
  </si>
  <si>
    <t>jaringan beuki jiga waduk</t>
  </si>
  <si>
    <t>['jaringan', 'beuki', 'jiga', 'waduk']</t>
  </si>
  <si>
    <t>['jaring', 'beuki', 'jiga', 'waduk']</t>
  </si>
  <si>
    <t>hi kakak silvassa tau beli telkomsel orbit kakak garra</t>
  </si>
  <si>
    <t>@nadyaslvs hi, kak silvassa boleh tau pembelian telkomsel orbit-nya lewat mana kak? 😊 -garra</t>
  </si>
  <si>
    <t>hi kak silvassa boleh tau pembelian telkomsel orbitnya lewat mana kak garra</t>
  </si>
  <si>
    <t>['hi', 'kak', 'silvassa', 'boleh', 'tau', 'pembelian', 'telkomsel', 'orbitnya', 'lewat', 'mana', 'kak', 'garra']</t>
  </si>
  <si>
    <t>['hi', 'kakak', 'silvassa', 'boleh', 'tau', 'pembelian', 'telkomsel', 'orbitnya', 'lewat', 'mana', 'kakak', 'garra']</t>
  </si>
  <si>
    <t>['hi', 'kakak', 'silvassa', 'tau', 'pembelian', 'telkomsel', 'orbitnya', 'kakak', 'garra']</t>
  </si>
  <si>
    <t>['hi', 'kakak', 'silvassa', 'tau', 'beli', 'telkomsel', 'orbit', 'kakak', 'garra']</t>
  </si>
  <si>
    <t>kesal ya sinyal ilangilangan coba deh infoin nomer tanggal jadi lokasi detail nomer kendala pesan jovan</t>
  </si>
  <si>
    <t>@any___u @any___u pasti kesel ya kalau sinyalnya ilang-ilangan :( coba deh infoin nomer, tanggal kejadian, lokasi detail, nomer lain yang berkendala sama jika ada ke dm :) -jovan</t>
  </si>
  <si>
    <t xml:space="preserve">  pasti kesel ya kalau sinyalnya ilangilangan coba deh infoin nomer tanggal kejadian lokasi detail nomer lain yang berkendala sama jika ada ke dm jovan</t>
  </si>
  <si>
    <t>['pasti', 'kesel', 'ya', 'kalau', 'sinyalnya', 'ilangilangan', 'coba', 'deh', 'infoin', 'nomer', 'tanggal', 'kejadian', 'lokasi', 'detail', 'nomer', 'lain', 'yang', 'berkendala', 'sama', 'jika', 'ada', 'ke', 'dm', 'jovan']</t>
  </si>
  <si>
    <t>['pasti', 'kesal', 'ya', 'kalau', 'sinyalnya', 'ilangilangan', 'coba', 'deh', 'infoin', 'nomer', 'tanggal', 'kejadian', 'lokasi', 'detail', 'nomer', 'lain', 'yang', 'berkendala', 'sama', 'jika', 'ada', 'ke', 'pesan', 'jovan']</t>
  </si>
  <si>
    <t>['kesal', 'ya', 'sinyalnya', 'ilangilangan', 'coba', 'deh', 'infoin', 'nomer', 'tanggal', 'kejadian', 'lokasi', 'detail', 'nomer', 'berkendala', 'pesan', 'jovan']</t>
  </si>
  <si>
    <t>['kesal', 'ya', 'sinyal', 'ilangilangan', 'coba', 'deh', 'infoin', 'nomer', 'tanggal', 'jadi', 'lokasi', 'detail', 'nomer', 'kendala', 'pesan', 'jovan']</t>
  </si>
  <si>
    <t>tenang ya kakak nera zyad cek kakak konfirmasi pesan interaksi pesan ya kakak biar bantu terimakasih zyad</t>
  </si>
  <si>
    <t>@neraqapanas @neraqapanas tenang ya kak nera. zyad cek juga kakak udah ada konfirmasi di dm. bisa lanjut interaksinya di dm ya kak biar dibantu lebih lanjut. makasih :) -zyad</t>
  </si>
  <si>
    <t>tenang ya kak nera zyad cek juga kakak udah ada konfirmasi di dm bisa lanjut interaksinya di dm ya kak biar dibantu lebih lanjut makasih zyad</t>
  </si>
  <si>
    <t>['tenang', 'ya', 'kak', 'nera', 'zyad', 'cek', 'juga', 'kakak', 'udah', 'ada', 'konfirmasi', 'di', 'dm', 'bisa', 'lanjut', 'interaksinya', 'di', 'dm', 'ya', 'kak', 'biar', 'dibantu', 'lebih', 'lanjut', 'makasih', 'zyad']</t>
  </si>
  <si>
    <t>['tenang', 'ya', 'kakak', 'nera', 'zyad', 'cek', 'juga', 'kakak', 'sudah', 'ada', 'konfirmasi', 'di', 'pesan', 'bisa', 'lanjut', 'interaksinya', 'di', 'pesan', 'ya', 'kakak', 'biar', 'dibantu', 'lebih', 'lanjut', 'terimakasih', 'zyad']</t>
  </si>
  <si>
    <t>['tenang', 'ya', 'kakak', 'nera', 'zyad', 'cek', 'kakak', 'konfirmasi', 'pesan', 'interaksinya', 'pesan', 'ya', 'kakak', 'biar', 'dibantu', 'terimakasih', 'zyad']</t>
  </si>
  <si>
    <t>['tenang', 'ya', 'kakak', 'nera', 'zyad', 'cek', 'kakak', 'konfirmasi', 'pesan', 'interaksi', 'pesan', 'ya', 'kakak', 'biar', 'bantu', 'terimakasih', 'zyad']</t>
  </si>
  <si>
    <t>oke kakak ran tungguin balesan pesan ya terimakasih zidane</t>
  </si>
  <si>
    <t>@itsranmouri @itsranmouri okey siap kak ran. tungguin balesan dari kami di dm ya. makasih :) -zidane</t>
  </si>
  <si>
    <t>okey siap kak ran tungguin balesan dari kami di dm ya makasih zidane</t>
  </si>
  <si>
    <t>['okey', 'siap', 'kak', 'ran', 'tungguin', 'balesan', 'dari', 'kami', 'di', 'dm', 'ya', 'makasih', 'zidane']</t>
  </si>
  <si>
    <t>['oke', 'siap', 'kakak', 'ran', 'tungguin', 'balesan', 'dari', 'kami', 'di', 'pesan', 'ya', 'terimakasih', 'zidane']</t>
  </si>
  <si>
    <t>['oke', 'kakak', 'ran', 'tungguin', 'balesan', 'pesan', 'ya', 'terimakasih', 'zidane']</t>
  </si>
  <si>
    <t>yah paket masuk cek refund saldo otomatis kakak siti coba deh kasih tau nomor hp tanggal jadi caopturenya via pesan biar dibantuin cek ya terimakasih zidane</t>
  </si>
  <si>
    <t>@sitidevi88 @sitidevi88 yah kok paketnya belum masuk :( udah cek ga ada refund saldo otomatis kak siti? coba deh kasih tau nomor hp, tanggal kejadian sama caopturenya via dm biar dibantuin cek ya. makasih :) -zidane</t>
  </si>
  <si>
    <t>yah kok paketnya belum masuk udah cek ga ada refund saldo otomatis kak siti coba deh kasih tau nomor hp tanggal kejadian sama caopturenya via dm biar dibantuin cek ya makasih zidane</t>
  </si>
  <si>
    <t>['yah', 'kok', 'paketnya', 'belum', 'masuk', 'udah', 'cek', 'ga', 'ada', 'refund', 'saldo', 'otomatis', 'kak', 'siti', 'coba', 'deh', 'kasih', 'tau', 'nomor', 'hp', 'tanggal', 'kejadian', 'sama', 'caopturenya', 'via', 'dm', 'biar', 'dibantuin', 'cek', 'ya', 'makasih', 'zidane']</t>
  </si>
  <si>
    <t>['yah', 'kok', 'paketnya', 'belum', 'masuk', 'sudah', 'cek', 'tidak', 'ada', 'refund', 'saldo', 'otomatis', 'kakak', 'siti', 'coba', 'deh', 'kasih', 'tau', 'nomor', 'hp', 'tanggal', 'kejadian', 'sama', 'caopturenya', 'via', 'pesan', 'biar', 'dibantuin', 'cek', 'ya', 'terimakasih', 'zidane']</t>
  </si>
  <si>
    <t>['yah', 'paketnya', 'masuk', 'cek', 'refund', 'saldo', 'otomatis', 'kakak', 'siti', 'coba', 'deh', 'kasih', 'tau', 'nomor', 'hp', 'tanggal', 'kejadian', 'caopturenya', 'via', 'pesan', 'biar', 'dibantuin', 'cek', 'ya', 'terimakasih', 'zidane']</t>
  </si>
  <si>
    <t>['yah', 'paket', 'masuk', 'cek', 'refund', 'saldo', 'otomatis', 'kakak', 'siti', 'coba', 'deh', 'kasih', 'tau', 'nomor', 'hp', 'tanggal', 'jadi', 'caopturenya', 'via', 'pesan', 'biar', 'dibantuin', 'cek', 'ya', 'terimakasih', 'zidane']</t>
  </si>
  <si>
    <t>nih jaring kendala kakak inyo coba infoin nomer nomer kendala pesan jovan</t>
  </si>
  <si>
    <t>@btrnkacangijo @btrnkacangijo dari kapan nih jaringannya berkendala kak inyo? coba infoin nomer sama nomer lain yang berkendala sama jika ada ke dm :) -jovan</t>
  </si>
  <si>
    <t>dari kapan nih jaringannya berkendala kak inyo coba infoin nomer sama nomer lain yang berkendala sama jika ada ke dm jovan</t>
  </si>
  <si>
    <t>['dari', 'kapan', 'nih', 'jaringannya', 'berkendala', 'kak', 'inyo', 'coba', 'infoin', 'nomer', 'sama', 'nomer', 'lain', 'yang', 'berkendala', 'sama', 'jika', 'ada', 'ke', 'dm', 'jovan']</t>
  </si>
  <si>
    <t>['dari', 'kapan', 'nih', 'jaringannya', 'berkendala', 'kakak', 'inyo', 'coba', 'infoin', 'nomer', 'sama', 'nomer', 'lain', 'yang', 'berkendala', 'sama', 'jika', 'ada', 'ke', 'pesan', 'jovan']</t>
  </si>
  <si>
    <t>['nih', 'jaringannya', 'berkendala', 'kakak', 'inyo', 'coba', 'infoin', 'nomer', 'nomer', 'berkendala', 'pesan', 'jovan']</t>
  </si>
  <si>
    <t>['nih', 'jaring', 'kendala', 'kakak', 'inyo', 'coba', 'infoin', 'nomer', 'nomer', 'kendala', 'pesan', 'jovan']</t>
  </si>
  <si>
    <t>beli paket internet sakti dana kuota masuk saldo dana potong catat riwayat transaksi</t>
  </si>
  <si>
    <t>@telkomsel mengapa saya beli paket internet sakti lewat dana tapi kuotanya belum masuk? padahal saldo dana saya sudah terpotong dan tidak tercatat dalam riwayat transaksi</t>
  </si>
  <si>
    <t>mengapa saya beli paket internet sakti lewat dana tapi kuotanya belum masuk padahal saldo dana saya sudah terpotong dan tidak tercatat dalam riwayat transaksi</t>
  </si>
  <si>
    <t>['mengapa', 'saya', 'beli', 'paket', 'internet', 'sakti', 'lewat', 'dana', 'tapi', 'kuotanya', 'belum', 'masuk', 'padahal', 'saldo', 'dana', 'saya', 'sudah', 'terpotong', 'dan', 'tidak', 'tercatat', 'dalam', 'riwayat', 'transaksi']</t>
  </si>
  <si>
    <t>['beli', 'paket', 'internet', 'sakti', 'dana', 'kuotanya', 'masuk', 'saldo', 'dana', 'terpotong', 'tercatat', 'riwayat', 'transaksi']</t>
  </si>
  <si>
    <t>['beli', 'paket', 'internet', 'sakti', 'dana', 'kuota', 'masuk', 'saldo', 'dana', 'potong', 'catat', 'riwayat', 'transaksi']</t>
  </si>
  <si>
    <t>aman kakak tawar paket tarik kakak cek aplikasi mytelkomsel paket internet telkomsel variasi kakak aktivasi paket sesuai butuh kakak ya sehat kakak zyad</t>
  </si>
  <si>
    <t>@scorpiostra @scorpiostra aman kak, penawaran paket yang menarik bisa kakak cek kok di aplikasi mytelkomsel. karena saat ini paket internet telkomsel pun ber-variasi. jadi kakak bisa aktivasi paket sesuai dengan kebutuhan kakak ya. sehat selalu kak :) -zyad</t>
  </si>
  <si>
    <t>aman kak penawaran paket yang menarik bisa kakak cek kok di aplikasi mytelkomsel karena saat ini paket internet telkomsel pun bervariasi jadi kakak bisa aktivasi paket sesuai dengan kebutuhan kakak ya sehat selalu kak zyad</t>
  </si>
  <si>
    <t>['aman', 'kak', 'penawaran', 'paket', 'yang', 'menarik', 'bisa', 'kakak', 'cek', 'kok', 'di', 'aplikasi', 'mytelkomsel', 'karena', 'saat', 'ini', 'paket', 'internet', 'telkomsel', 'pun', 'bervariasi', 'jadi', 'kakak', 'bisa', 'aktivasi', 'paket', 'sesuai', 'dengan', 'kebutuhan', 'kakak', 'ya', 'sehat', 'selalu', 'kak', 'zyad']</t>
  </si>
  <si>
    <t>['aman', 'kakak', 'penawaran', 'paket', 'yang', 'menarik', 'bisa', 'kakak', 'cek', 'kok', 'di', 'aplikasi', 'mytelkomsel', 'karena', 'saat', 'ini', 'paket', 'internet', 'telkomsel', 'pun', 'bervariasi', 'jadi', 'kakak', 'bisa', 'aktivasi', 'paket', 'sesuai', 'dengan', 'kebutuhan', 'kakak', 'ya', 'sehat', 'selalu', 'kakak', 'zyad']</t>
  </si>
  <si>
    <t>['aman', 'kakak', 'penawaran', 'paket', 'menarik', 'kakak', 'cek', 'aplikasi', 'mytelkomsel', 'paket', 'internet', 'telkomsel', 'bervariasi', 'kakak', 'aktivasi', 'paket', 'sesuai', 'kebutuhan', 'kakak', 'ya', 'sehat', 'kakak', 'zyad']</t>
  </si>
  <si>
    <t>['aman', 'kakak', 'tawar', 'paket', 'tarik', 'kakak', 'cek', 'aplikasi', 'mytelkomsel', 'paket', 'internet', 'telkomsel', 'variasi', 'kakak', 'aktivasi', 'paket', 'sesuai', 'butuh', 'kakak', 'ya', 'sehat', 'kakak', 'zyad']</t>
  </si>
  <si>
    <t>ya sinyal ilangan ngilang sinyal</t>
  </si>
  <si>
    <t>@telkomsel ini kenapa ya sinyalnya ilang”an mulu? cukup dia aj yg ngilang sinyal jangan🥹🫵</t>
  </si>
  <si>
    <t>ini kenapa ya sinyalnya ilangan mulu cukup dia aj yg ngilang sinyal jangan</t>
  </si>
  <si>
    <t>['ini', 'kenapa', 'ya', 'sinyalnya', 'ilangan', 'mulu', 'cukup', 'dia', 'aj', 'yg', 'ngilang', 'sinyal', 'jangan']</t>
  </si>
  <si>
    <t>['ini', 'kenapa', 'ya', 'sinyalnya', 'ilangan', 'selalu', 'cukup', 'dia', 'saja', 'yg', 'ngilang', 'sinyal', 'jangan']</t>
  </si>
  <si>
    <t>['ya', 'sinyalnya', 'ilangan', 'ngilang', 'sinyal']</t>
  </si>
  <si>
    <t>['ya', 'sinyal', 'ilangan', 'ngilang', 'sinyal']</t>
  </si>
  <si>
    <t>min check pesan iya</t>
  </si>
  <si>
    <t>@telkomsel udah min check dm yaaa</t>
  </si>
  <si>
    <t>udah min check dm yaaa</t>
  </si>
  <si>
    <t>['udah', 'min', 'check', 'dm', 'yaaa']</t>
  </si>
  <si>
    <t>['sudah', 'min', 'check', 'pesan', 'iya']</t>
  </si>
  <si>
    <t>['min', 'check', 'pesan', 'iya']</t>
  </si>
  <si>
    <t>yah kendala bayar ayo kakak infoin nomor telepon pesan biar bantu cek zidane</t>
  </si>
  <si>
    <t>@goddessnavier @goddessnavier yah kok berkendala melakukan pembayaran :( yuk kakak infoin nomor hpnya ke dm biar dibantui cek :) -zidane</t>
  </si>
  <si>
    <t>yah kok berkendala melakukan pembayaran yuk kakak infoin nomor hpnya ke dm biar dibantui cek zidane</t>
  </si>
  <si>
    <t>['yah', 'kok', 'berkendala', 'melakukan', 'pembayaran', 'yuk', 'kakak', 'infoin', 'nomor', 'hpnya', 'ke', 'dm', 'biar', 'dibantui', 'cek', 'zidane']</t>
  </si>
  <si>
    <t>['yah', 'kok', 'berkendala', 'melakukan', 'pembayaran', 'ayo', 'kakak', 'infoin', 'nomor', 'teleponnya', 'ke', 'pesan', 'biar', 'dibantui', 'cek', 'zidane']</t>
  </si>
  <si>
    <t>['yah', 'berkendala', 'pembayaran', 'ayo', 'kakak', 'infoin', 'nomor', 'teleponnya', 'pesan', 'biar', 'dibantui', 'cek', 'zidane']</t>
  </si>
  <si>
    <t>['yah', 'kendala', 'bayar', 'ayo', 'kakak', 'infoin', 'nomor', 'telepon', 'pesan', 'biar', 'bantu', 'cek', 'zidane']</t>
  </si>
  <si>
    <t>hai telkomsel ya sinyal buruk banget daerah sidoarjo kalo masuk jam jam prime time jam atas loh sbeulan bayar mahal kualitas dioertanggung jawab kaya</t>
  </si>
  <si>
    <t>@telkomsel hai telkomsel kenapa ya sinyal kamu buruk banget di daerah sidoarjo. apalagi kalo masuk jam jam prime time di jam 8 keatas. saya gamasalah loh sbeulan bayar mahal yg penting kualitas bisa dioertanggung jawabkan. jangan kaya gini.</t>
  </si>
  <si>
    <t>hai telkomsel kenapa ya sinyal kamu buruk banget di daerah sidoarjo apalagi kalo masuk jam jam prime time di jam keatas saya gamasalah loh sbeulan bayar mahal yg penting kualitas bisa dioertanggung jawabkan jangan kaya gini</t>
  </si>
  <si>
    <t>['hai', 'telkomsel', 'kenapa', 'ya', 'sinyal', 'kamu', 'buruk', 'banget', 'di', 'daerah', 'sidoarjo', 'apalagi', 'kalo', 'masuk', 'jam', 'jam', 'prime', 'time', 'di', 'jam', 'keatas', 'saya', 'gamasalah', 'loh', 'sbeulan', 'bayar', 'mahal', 'yg', 'penting', 'kualitas', 'bisa', 'dioertanggung', 'jawabkan', 'jangan', 'kaya', 'gini']</t>
  </si>
  <si>
    <t>['hai', 'telkomsel', 'kenapa', 'ya', 'sinyal', 'kamu', 'buruk', 'banget', 'di', 'daerah', 'sidoarjo', 'apalagi', 'kalo', 'masuk', 'jam', 'jam', 'prime', 'time', 'di', 'jam', 'keatas', 'saya', 'boleh', 'loh', 'sbeulan', 'bayar', 'mahal', 'yg', 'penting', 'kualitas', 'bisa', 'dioertanggung', 'jawabkan', 'jangan', 'kaya', 'begini']</t>
  </si>
  <si>
    <t>['hai', 'telkomsel', 'ya', 'sinyal', 'buruk', 'banget', 'daerah', 'sidoarjo', 'kalo', 'masuk', 'jam', 'jam', 'prime', 'time', 'jam', 'keatas', 'loh', 'sbeulan', 'bayar', 'mahal', 'kualitas', 'dioertanggung', 'jawabkan', 'kaya']</t>
  </si>
  <si>
    <t>['hai', 'telkomsel', 'ya', 'sinyal', 'buruk', 'banget', 'daerah', 'sidoarjo', 'kalo', 'masuk', 'jam', 'jam', 'prime', 'time', 'jam', 'atas', 'loh', 'sbeulan', 'bayar', 'mahal', 'kualitas', 'dioertanggung', 'jawab', 'kaya']</t>
  </si>
  <si>
    <t>history notif hasil kakak muncul notif hasil laman bayar saldo potong</t>
  </si>
  <si>
    <t>@telkomsel di history engga ada notif berhasil kak, tapi sebelumnya udah muncul notif berhasil di laman pembayaran dan saldonya udah ke potong</t>
  </si>
  <si>
    <t>di history engga ada notif berhasil kak tapi sebelumnya udah muncul notif berhasil di laman pembayaran dan saldonya udah ke potong</t>
  </si>
  <si>
    <t>['di', 'history', 'engga', 'ada', 'notif', 'berhasil', 'kak', 'tapi', 'sebelumnya', 'udah', 'muncul', 'notif', 'berhasil', 'di', 'laman', 'pembayaran', 'dan', 'saldonya', 'udah', 'ke', 'potong']</t>
  </si>
  <si>
    <t>['di', 'history', 'tidak', 'ada', 'notif', 'berhasil', 'kakak', 'tapi', 'sebelumnya', 'sudah', 'muncul', 'notif', 'berhasil', 'di', 'laman', 'pembayaran', 'dan', 'saldonya', 'sudah', 'ke', 'potong']</t>
  </si>
  <si>
    <t>['history', 'notif', 'berhasil', 'kakak', 'muncul', 'notif', 'berhasil', 'laman', 'pembayaran', 'saldonya', 'potong']</t>
  </si>
  <si>
    <t>['history', 'notif', 'hasil', 'kakak', 'muncul', 'notif', 'hasil', 'laman', 'bayar', 'saldo', 'potong']</t>
  </si>
  <si>
    <t>beli paket super seru gb ribu my telkomsel bayar dana saldo potong kuota masuk riwayat transaksi telkomsel dana hilang dana tolong konfirmasi</t>
  </si>
  <si>
    <t>@telkomsel saya beli paket super seru 50gb 100rb di my telkomsel bayar lewat dana saldo telah terpotong namun kuota belum masuk. sedangkan riwayat transaksi tidak ada baik di telkomsel maupun dana, hilang begitu saja dana saya. tolong konfirmasi</t>
  </si>
  <si>
    <t>saya beli paket super seru gb rb di my telkomsel bayar lewat dana saldo telah terpotong namun kuota belum masuk sedangkan riwayat transaksi tidak ada baik di telkomsel maupun dana hilang begitu saja dana saya tolong konfirmasi</t>
  </si>
  <si>
    <t>['saya', 'beli', 'paket', 'super', 'seru', 'gb', 'rb', 'di', 'my', 'telkomsel', 'bayar', 'lewat', 'dana', 'saldo', 'telah', 'terpotong', 'namun', 'kuota', 'belum', 'masuk', 'sedangkan', 'riwayat', 'transaksi', 'tidak', 'ada', 'baik', 'di', 'telkomsel', 'maupun', 'dana', 'hilang', 'begitu', 'saja', 'dana', 'saya', 'tolong', 'konfirmasi']</t>
  </si>
  <si>
    <t>['saya', 'beli', 'paket', 'super', 'seru', 'gb', 'ribu', 'di', 'my', 'telkomsel', 'bayar', 'lewat', 'dana', 'saldo', 'telah', 'terpotong', 'namun', 'kuota', 'belum', 'masuk', 'sedangkan', 'riwayat', 'transaksi', 'tidak', 'ada', 'baik', 'di', 'telkomsel', 'maupun', 'dana', 'hilang', 'begitu', 'saja', 'dana', 'saya', 'tolong', 'konfirmasi']</t>
  </si>
  <si>
    <t>['beli', 'paket', 'super', 'seru', 'gb', 'ribu', 'my', 'telkomsel', 'bayar', 'dana', 'saldo', 'terpotong', 'kuota', 'masuk', 'riwayat', 'transaksi', 'telkomsel', 'dana', 'hilang', 'dana', 'tolong', 'konfirmasi']</t>
  </si>
  <si>
    <t>['beli', 'paket', 'super', 'seru', 'gb', 'ribu', 'my', 'telkomsel', 'bayar', 'dana', 'saldo', 'potong', 'kuota', 'masuk', 'riwayat', 'transaksi', 'telkomsel', 'dana', 'hilang', 'dana', 'tolong', 'konfirmasi']</t>
  </si>
  <si>
    <t>wish me luck besok test msib telkomsel email test kah telkomsel</t>
  </si>
  <si>
    <t>wish me luck besok test msib telkomsel. ada yang udah dapat email test juga kah dari telkomsel? https://t.co/c9r9ivicyu</t>
  </si>
  <si>
    <t>wish me luck besok test msib telkomsel ada yang udah dapat email test juga kah dari telkomsel</t>
  </si>
  <si>
    <t>['wish', 'me', 'luck', 'besok', 'test', 'msib', 'telkomsel', 'ada', 'yang', 'udah', 'dapat', 'email', 'test', 'juga', 'kah', 'dari', 'telkomsel']</t>
  </si>
  <si>
    <t>['wish', 'me', 'luck', 'besok', 'test', 'msib', 'telkomsel', 'ada', 'yang', 'sudah', 'dapat', 'email', 'test', 'juga', 'kah', 'dari', 'telkomsel']</t>
  </si>
  <si>
    <t>['wish', 'me', 'luck', 'besok', 'test', 'msib', 'telkomsel', 'email', 'test', 'kah', 'telkomsel']</t>
  </si>
  <si>
    <t>jd gak nyaman ya kakak rani cek ulang benefit paket mytelkomsel potong saldo klo refund otomatis coba kakak infoin no hp jenis paket aktif capture terang hasil aktivasi via pesan ya tunggu data zyad</t>
  </si>
  <si>
    <t>@itsranmouri duh, jd gak nyaman ya:( kak rani udh cek ulang benefit paketnya di mytelkomsel dan pemotongan saldonya blm? klo belum ada refund otomatis, coba kakak infoin no hp, jenis paket yg diaktifkan sama capture keterangan berhasil aktivasi via dm ya. ditunggu datanya :) -zyad</t>
  </si>
  <si>
    <t>duh jd gak nyaman ya kak rani udh cek ulang benefit paketnya di mytelkomsel dan pemotongan saldonya blm klo belum ada refund otomatis coba kakak infoin no hp jenis paket yg diaktifkan sama capture keterangan berhasil aktivasi via dm ya ditunggu datanya zyad</t>
  </si>
  <si>
    <t>['duh', 'jd', 'gak', 'nyaman', 'ya', 'kak', 'rani', 'udh', 'cek', 'ulang', 'benefit', 'paketnya', 'di', 'mytelkomsel', 'dan', 'pemotongan', 'saldonya', 'blm', 'klo', 'belum', 'ada', 'refund', 'otomatis', 'coba', 'kakak', 'infoin', 'no', 'hp', 'jenis', 'paket', 'yg', 'diaktifkan', 'sama', 'capture', 'keterangan', 'berhasil', 'aktivasi', 'via', 'dm', 'ya', 'ditunggu', 'datanya', 'zyad']</t>
  </si>
  <si>
    <t>['duh', 'jd', 'gak', 'nyaman', 'ya', 'kakak', 'rani', 'sudah', 'cek', 'ulang', 'benefit', 'paketnya', 'di', 'mytelkomsel', 'dan', 'pemotongan', 'saldonya', 'belum', 'klo', 'belum', 'ada', 'refund', 'otomatis', 'coba', 'kakak', 'infoin', 'no', 'hp', 'jenis', 'paket', 'yg', 'diaktifkan', 'sama', 'capture', 'keterangan', 'berhasil', 'aktivasi', 'via', 'pesan', 'ya', 'ditunggu', 'datanya', 'zyad']</t>
  </si>
  <si>
    <t>['jd', 'gak', 'nyaman', 'ya', 'kakak', 'rani', 'cek', 'ulang', 'benefit', 'paketnya', 'mytelkomsel', 'pemotongan', 'saldonya', 'klo', 'refund', 'otomatis', 'coba', 'kakak', 'infoin', 'no', 'hp', 'jenis', 'paket', 'diaktifkan', 'capture', 'keterangan', 'berhasil', 'aktivasi', 'via', 'pesan', 'ya', 'ditunggu', 'datanya', 'zyad']</t>
  </si>
  <si>
    <t>['jd', 'gak', 'nyaman', 'ya', 'kakak', 'rani', 'cek', 'ulang', 'benefit', 'paket', 'mytelkomsel', 'potong', 'saldo', 'klo', 'refund', 'otomatis', 'coba', 'kakak', 'infoin', 'no', 'hp', 'jenis', 'paket', 'aktif', 'capture', 'terang', 'hasil', 'aktivasi', 'via', 'pesan', 'ya', 'tunggu', 'data', 'zyad']</t>
  </si>
  <si>
    <t>min ya menit tolong solusi</t>
  </si>
  <si>
    <t>@telkomsel min ini kenapa kek gini terus ya? padahal itu masih di menit yang sama. tolong solusinya dong https://t.co/dv6jsz3b0z</t>
  </si>
  <si>
    <t>min ini kenapa kek gini terus ya padahal itu masih di menit yang sama tolong solusinya dong</t>
  </si>
  <si>
    <t>['min', 'ini', 'kenapa', 'kek', 'gini', 'terus', 'ya', 'padahal', 'itu', 'masih', 'di', 'menit', 'yang', 'sama', 'tolong', 'solusinya', 'dong']</t>
  </si>
  <si>
    <t>['min', 'ini', 'kenapa', 'seperti', 'begini', 'terus', 'ya', 'padahal', 'itu', 'masih', 'di', 'menit', 'yang', 'sama', 'tolong', 'solusinya', 'dong']</t>
  </si>
  <si>
    <t>['min', 'ya', 'menit', 'tolong', 'solusinya']</t>
  </si>
  <si>
    <t>['min', 'ya', 'menit', 'tolong', 'solusi']</t>
  </si>
  <si>
    <t>kakak garra kasi diskon kakak</t>
  </si>
  <si>
    <t>@telkomsel sama sama, kak garra. kasi aku banyak diskon dong kak</t>
  </si>
  <si>
    <t>sama sama kak garra kasi aku banyak diskon dong kak</t>
  </si>
  <si>
    <t>['sama', 'sama', 'kak', 'garra', 'kasi', 'aku', 'banyak', 'diskon', 'dong', 'kak']</t>
  </si>
  <si>
    <t>['sama', 'sama', 'kakak', 'garra', 'kasi', 'aku', 'banyak', 'diskon', 'dong', 'kakak']</t>
  </si>
  <si>
    <t>['kakak', 'garra', 'kasi', 'diskon', 'kakak']</t>
  </si>
  <si>
    <t>maaf ya kakak gak nyaman minfren bantu ya maksimal smartfren ayo pesan info nomor smartfrennya kakak klik link terima kasihhilya</t>
  </si>
  <si>
    <t>@adulduldula @idextratime @wkwkbol @smartfrenworld @telkomsel @adulduldula maaf sekali ya kak jadi gak nyaman, minfren bantu ya agar maksimal lagi menggunakan smartfren. yuk ke dm infokan nomor smartfrennya atau kakak bisa klik link  https://t.co/h1awrdiypd  terima kasih-hilya</t>
  </si>
  <si>
    <t>maaf sekali ya kak jadi gak nyaman minfren bantu ya agar maksimal lagi menggunakan smartfren yuk ke dm infokan nomor smartfrennya atau kakak bisa klik link terima kasihhilya</t>
  </si>
  <si>
    <t>['maaf', 'sekali', 'ya', 'kak', 'jadi', 'gak', 'nyaman', 'minfren', 'bantu', 'ya', 'agar', 'maksimal', 'lagi', 'menggunakan', 'smartfren', 'yuk', 'ke', 'dm', 'infokan', 'nomor', 'smartfrennya', 'atau', 'kakak', 'bisa', 'klik', 'link', 'terima', 'kasihhilya']</t>
  </si>
  <si>
    <t>['maaf', 'sekali', 'ya', 'kakak', 'jadi', 'gak', 'nyaman', 'minfren', 'bantu', 'ya', 'agar', 'maksimal', 'lagi', 'menggunakan', 'smartfren', 'ayo', 'ke', 'pesan', 'infokan', 'nomor', 'smartfrennya', 'atau', 'kakak', 'bisa', 'klik', 'link', 'terima', 'kasihhilya']</t>
  </si>
  <si>
    <t>['maaf', 'ya', 'kakak', 'gak', 'nyaman', 'minfren', 'bantu', 'ya', 'maksimal', 'smartfren', 'ayo', 'pesan', 'infokan', 'nomor', 'smartfrennya', 'kakak', 'klik', 'link', 'terima', 'kasihhilya']</t>
  </si>
  <si>
    <t>['maaf', 'ya', 'kakak', 'gak', 'nyaman', 'minfren', 'bantu', 'ya', 'maksimal', 'smartfren', 'ayo', 'pesan', 'info', 'nomor', 'smartfrennya', 'kakak', 'klik', 'link', 'terima', 'kasihhilya']</t>
  </si>
  <si>
    <t>siaap kakak pesan kakak masuk antri tunggu interaksi ya terimakasih zyad</t>
  </si>
  <si>
    <t>@jusstroberi_ @jusstroberi_ siaap kak. dm kakak udah masuk antrian, ditunggu interaksi selanjutnya di ya. makasih :) -zyad</t>
  </si>
  <si>
    <t>siaap kak dm kakak udah masuk antrian ditunggu interaksi selanjutnya di ya makasih zyad</t>
  </si>
  <si>
    <t>['siaap', 'kak', 'dm', 'kakak', 'udah', 'masuk', 'antrian', 'ditunggu', 'interaksi', 'selanjutnya', 'di', 'ya', 'makasih', 'zyad']</t>
  </si>
  <si>
    <t>['siaap', 'kakak', 'pesan', 'kakak', 'sudah', 'masuk', 'antrian', 'ditunggu', 'interaksi', 'selanjutnya', 'di', 'ya', 'terimakasih', 'zyad']</t>
  </si>
  <si>
    <t>['siaap', 'kakak', 'pesan', 'kakak', 'masuk', 'antrian', 'ditunggu', 'interaksi', 'ya', 'terimakasih', 'zyad']</t>
  </si>
  <si>
    <t>['siaap', 'kakak', 'pesan', 'kakak', 'masuk', 'antri', 'tunggu', 'interaksi', 'ya', 'terimakasih', 'zyad']</t>
  </si>
  <si>
    <t>terimakasih kakak pio setia gunain telkomselnya garra</t>
  </si>
  <si>
    <t>@scorpiostra thanks kak pio, udah selalu setia gunain telkomsel-nya 🥰 -garra</t>
  </si>
  <si>
    <t>thanks kak pio udah selalu setia gunain telkomselnya garra</t>
  </si>
  <si>
    <t>['thanks', 'kak', 'pio', 'udah', 'selalu', 'setia', 'gunain', 'telkomselnya', 'garra']</t>
  </si>
  <si>
    <t>['terimakasih', 'kakak', 'pio', 'sudah', 'selalu', 'setia', 'gunain', 'telkomselnya', 'garra']</t>
  </si>
  <si>
    <t>['terimakasih', 'kakak', 'pio', 'setia', 'gunain', 'telkomselnya', 'garra']</t>
  </si>
  <si>
    <t>min ya beli kuota hasil masuk kuota tolong banget kuota besok</t>
  </si>
  <si>
    <t>min kenapa ya beli kuota udh berhasil tapi ga masuk kuotanya, tolong bgt ini penting kuotanya buat besok @telkomsel</t>
  </si>
  <si>
    <t>min kenapa ya beli kuota udh berhasil tapi ga masuk kuotanya tolong bgt ini penting kuotanya buat besok</t>
  </si>
  <si>
    <t>['min', 'kenapa', 'ya', 'beli', 'kuota', 'udh', 'berhasil', 'tapi', 'ga', 'masuk', 'kuotanya', 'tolong', 'bgt', 'ini', 'penting', 'kuotanya', 'buat', 'besok']</t>
  </si>
  <si>
    <t>['min', 'kenapa', 'ya', 'beli', 'kuota', 'sudah', 'berhasil', 'tapi', 'tidak', 'masuk', 'kuotanya', 'tolong', 'banget', 'ini', 'penting', 'kuotanya', 'buat', 'besok']</t>
  </si>
  <si>
    <t>['min', 'ya', 'beli', 'kuota', 'berhasil', 'masuk', 'kuotanya', 'tolong', 'banget', 'kuotanya', 'besok']</t>
  </si>
  <si>
    <t>['min', 'ya', 'beli', 'kuota', 'hasil', 'masuk', 'kuota', 'tolong', 'banget', 'kuota', 'besok']</t>
  </si>
  <si>
    <t>haloo min tolong cek pesan ya issue nih urgent thank</t>
  </si>
  <si>
    <t>haloo min @telkomsel, boleh minta tolong cek dm ya? saya ada issue nih, urgent. thank u</t>
  </si>
  <si>
    <t xml:space="preserve">haloo min boleh minta tolong cek dm ya saya ada issue nih urgent thank </t>
  </si>
  <si>
    <t>['haloo', 'min', 'boleh', 'minta', 'tolong', 'cek', 'dm', 'ya', 'saya', 'ada', 'issue', 'nih', 'urgent', 'thank']</t>
  </si>
  <si>
    <t>['haloo', 'min', 'boleh', 'minta', 'tolong', 'cek', 'pesan', 'ya', 'saya', 'ada', 'issue', 'nih', 'urgent', 'thank']</t>
  </si>
  <si>
    <t>['haloo', 'min', 'tolong', 'cek', 'pesan', 'ya', 'issue', 'nih', 'urgent', 'thank']</t>
  </si>
  <si>
    <t>kakak mohon tunggu interaksi pesan ya darlan</t>
  </si>
  <si>
    <t>@awzhb @awzhb siapp, kak. mohon ditunggu interaksinya lewat dm ya 😊 -darlan</t>
  </si>
  <si>
    <t>siapp kak mohon ditunggu interaksinya lewat dm ya darlan</t>
  </si>
  <si>
    <t>['siapp', 'kak', 'mohon', 'ditunggu', 'interaksinya', 'lewat', 'dm', 'ya', 'darlan']</t>
  </si>
  <si>
    <t>['siap', 'kakak', 'mohon', 'ditunggu', 'interaksinya', 'lewat', 'pesan', 'ya', 'darlan']</t>
  </si>
  <si>
    <t>['kakak', 'mohon', 'ditunggu', 'interaksinya', 'pesan', 'ya', 'darlan']</t>
  </si>
  <si>
    <t>['kakak', 'mohon', 'tunggu', 'interaksi', 'pesan', 'ya', 'darlan']</t>
  </si>
  <si>
    <t>cek benefit paket potong saldo refund transaksi coba infoin nomor capture terang hasil pesan jovan</t>
  </si>
  <si>
    <t>@neraqapanas @neraqapanas apakah sebelumnya udah di cek benefit paketnya, pemotongan saldonya atau apakah ada refund dari transaksinya? coba infoin juga nomor, capture keterangan berhasil ke dm :) -jovan</t>
  </si>
  <si>
    <t>apakah sebelumnya udah di cek benefit paketnya pemotongan saldonya atau apakah ada refund dari transaksinya coba infoin juga nomor capture keterangan berhasil ke dm jovan</t>
  </si>
  <si>
    <t>['apakah', 'sebelumnya', 'udah', 'di', 'cek', 'benefit', 'paketnya', 'pemotongan', 'saldonya', 'atau', 'apakah', 'ada', 'refund', 'dari', 'transaksinya', 'coba', 'infoin', 'juga', 'nomor', 'capture', 'keterangan', 'berhasil', 'ke', 'dm', 'jovan']</t>
  </si>
  <si>
    <t>['apakah', 'sebelumnya', 'sudah', 'di', 'cek', 'benefit', 'paketnya', 'pemotongan', 'saldonya', 'atau', 'apakah', 'ada', 'refund', 'dari', 'transaksinya', 'coba', 'infoin', 'juga', 'nomor', 'capture', 'keterangan', 'berhasil', 'ke', 'pesan', 'jovan']</t>
  </si>
  <si>
    <t>['cek', 'benefit', 'paketnya', 'pemotongan', 'saldonya', 'refund', 'transaksinya', 'coba', 'infoin', 'nomor', 'capture', 'keterangan', 'berhasil', 'pesan', 'jovan']</t>
  </si>
  <si>
    <t>['cek', 'benefit', 'paket', 'potong', 'saldo', 'refund', 'transaksi', 'coba', 'infoin', 'nomor', 'capture', 'terang', 'hasil', 'pesan', 'jovan']</t>
  </si>
  <si>
    <t>tukar tarik loh kakak aplikasi mytelkomsel kuliner shopping jalanjalan yuukk ganti habis telkomsel poin garra</t>
  </si>
  <si>
    <t>@yoyofuno banyak penukaran menarik loh kak di aplikasi mytelkomsel, bisa buat kulineran, shopping, jalan-jalan dan lainnya. yuukk sebelum ganti tahun bisa abisin semua telkomsel poin-nya 🥰 -garra</t>
  </si>
  <si>
    <t>banyak penukaran menarik loh kak di aplikasi mytelkomsel bisa buat kulineran shopping jalanjalan dan lainnya yuukk sebelum ganti tahun bisa abisin semua telkomsel poinnya garra</t>
  </si>
  <si>
    <t>['banyak', 'penukaran', 'menarik', 'loh', 'kak', 'di', 'aplikasi', 'mytelkomsel', 'bisa', 'buat', 'kulineran', 'shopping', 'jalanjalan', 'dan', 'lainnya', 'yuukk', 'sebelum', 'ganti', 'tahun', 'bisa', 'abisin', 'semua', 'telkomsel', 'poinnya', 'garra']</t>
  </si>
  <si>
    <t>['banyak', 'penukaran', 'menarik', 'loh', 'kakak', 'di', 'aplikasi', 'mytelkomsel', 'bisa', 'buat', 'kulineran', 'shopping', 'jalanjalan', 'dan', 'lainnya', 'yuukk', 'sebelum', 'ganti', 'tahun', 'bisa', 'menghabiskan', 'semua', 'telkomsel', 'poinnya', 'garra']</t>
  </si>
  <si>
    <t>['penukaran', 'menarik', 'loh', 'kakak', 'aplikasi', 'mytelkomsel', 'kulineran', 'shopping', 'jalanjalan', 'yuukk', 'ganti', 'menghabiskan', 'telkomsel', 'poinnya', 'garra']</t>
  </si>
  <si>
    <t>['tukar', 'tarik', 'loh', 'kakak', 'aplikasi', 'mytelkomsel', 'kuliner', 'shopping', 'jalanjalan', 'yuukk', 'ganti', 'habis', 'telkomsel', 'poin', 'garra']</t>
  </si>
  <si>
    <t>cussss pesan nih kakak mohon tunggu balesannya iya darlan</t>
  </si>
  <si>
    <t>@misterex2000 @misterex2000 cussss ke dm nih, kak. mohon ditunggu balesannya yaa 😊 -darlan</t>
  </si>
  <si>
    <t>cussss ke dm nih kak mohon ditunggu balesannya yaa darlan</t>
  </si>
  <si>
    <t>['cussss', 'ke', 'dm', 'nih', 'kak', 'mohon', 'ditunggu', 'balesannya', 'yaa', 'darlan']</t>
  </si>
  <si>
    <t>['cussss', 'ke', 'pesan', 'nih', 'kakak', 'mohon', 'ditunggu', 'balesannya', 'iya', 'darlan']</t>
  </si>
  <si>
    <t>['cussss', 'pesan', 'nih', 'kakak', 'mohon', 'ditunggu', 'balesannya', 'iya', 'darlan']</t>
  </si>
  <si>
    <t>['cussss', 'pesan', 'nih', 'kakak', 'mohon', 'tunggu', 'balesannya', 'iya', 'darlan']</t>
  </si>
  <si>
    <t>kaaaaa</t>
  </si>
  <si>
    <t>@pyeepwacket @fr4ppuchino @jchahope_ @discountfess @telkomsel aku juga gini kaaaaa</t>
  </si>
  <si>
    <t>aku juga gini kaaaaa</t>
  </si>
  <si>
    <t>['aku', 'juga', 'gini', 'kaaaaa']</t>
  </si>
  <si>
    <t>['aku', 'juga', 'begini', 'kaaaaa']</t>
  </si>
  <si>
    <t>['kaaaaa']</t>
  </si>
  <si>
    <t>payah</t>
  </si>
  <si>
    <t>@telkomsel payah 👎</t>
  </si>
  <si>
    <t>['payah']</t>
  </si>
  <si>
    <t>min aja isi paket dana saldo potong paket aktif ya</t>
  </si>
  <si>
    <t>@telkomsel min saya baru aja isi paket lewat dana, saldonya udah ke potong, tapi paketnya belum aktif, ini gimana ya?</t>
  </si>
  <si>
    <t>min saya baru aja isi paket lewat dana saldonya udah ke potong tapi paketnya belum aktif ini gimana ya</t>
  </si>
  <si>
    <t>['min', 'saya', 'baru', 'aja', 'isi', 'paket', 'lewat', 'dana', 'saldonya', 'udah', 'ke', 'potong', 'tapi', 'paketnya', 'belum', 'aktif', 'ini', 'gimana', 'ya']</t>
  </si>
  <si>
    <t>['min', 'saya', 'baru', 'aja', 'isi', 'paket', 'lewat', 'dana', 'saldonya', 'sudah', 'ke', 'potong', 'tapi', 'paketnya', 'belum', 'aktif', 'ini', 'bagaimana', 'ya']</t>
  </si>
  <si>
    <t>['min', 'aja', 'isi', 'paket', 'dana', 'saldonya', 'potong', 'paketnya', 'aktif', 'ya']</t>
  </si>
  <si>
    <t>['min', 'aja', 'isi', 'paket', 'dana', 'saldo', 'potong', 'paket', 'aktif', 'ya']</t>
  </si>
  <si>
    <t>ran tuh kuota bahagia desember des poin banyak hangus des januari krn poin alhasil orang top up utk tukar kuota bahagia nya</t>
  </si>
  <si>
    <t>@widyatara_ran20 @telkomsel dari taon ke taon ga ada tuh kuota hepi d bln desember. soalnya bulan des itu poinnya sedang banyak2nya karena akan hangus di 31 des. pasti januari ada lagi krn poin msh pd sedikit. alhasil org pd top up utk bs ditukarkan kuota hepi nya</t>
  </si>
  <si>
    <t>ran dari taon ke taon ga ada tuh kuota hepi  bln desember soalnya bulan des itu poinnya sedang banyaknya karena akan hangus di des pasti januari ada lagi krn poin msh pd sedikit alhasil org pd top up utk bs ditukarkan kuota hepi nya</t>
  </si>
  <si>
    <t>['ran', 'dari', 'taon', 'ke', 'taon', 'ga', 'ada', 'tuh', 'kuota', 'hepi', 'bln', 'desember', 'soalnya', 'bulan', 'des', 'itu', 'poinnya', 'sedang', 'banyaknya', 'karena', 'akan', 'hangus', 'di', 'des', 'pasti', 'januari', 'ada', 'lagi', 'krn', 'poin', 'msh', 'pd', 'sedikit', 'alhasil', 'org', 'pd', 'top', 'up', 'utk', 'bs', 'ditukarkan', 'kuota', 'hepi', 'nya']</t>
  </si>
  <si>
    <t>['ran', 'dari', 'tahun', 'ke', 'tahun', 'tidak', 'ada', 'tuh', 'kuota', 'bahagia', 'bulan', 'desember', 'soalnya', 'bulan', 'des', 'itu', 'poinnya', 'sedang', 'banyaknya', 'karena', 'akan', 'hangus', 'di', 'des', 'pasti', 'januari', 'ada', 'lagi', 'krn', 'poin', 'masih', 'pada', 'sedikit', 'alhasil', 'orang', 'pada', 'top', 'up', 'utk', 'bisa', 'ditukarkan', 'kuota', 'bahagia', 'nya']</t>
  </si>
  <si>
    <t>['ran', 'tuh', 'kuota', 'bahagia', 'desember', 'des', 'poinnya', 'banyaknya', 'hangus', 'des', 'januari', 'krn', 'poin', 'alhasil', 'orang', 'top', 'up', 'utk', 'ditukarkan', 'kuota', 'bahagia', 'nya']</t>
  </si>
  <si>
    <t>['ran', 'tuh', 'kuota', 'bahagia', 'desember', 'des', 'poin', 'banyak', 'hangus', 'des', 'januari', 'krn', 'poin', 'alhasil', 'orang', 'top', 'up', 'utk', 'tukar', 'kuota', 'bahagia', 'nya']</t>
  </si>
  <si>
    <t>minimal cek pesan min</t>
  </si>
  <si>
    <t>@telkomsel minimal cek dm lah min</t>
  </si>
  <si>
    <t>minimal cek dm lah min</t>
  </si>
  <si>
    <t>['minimal', 'cek', 'dm', 'lah', 'min']</t>
  </si>
  <si>
    <t>['minimal', 'cek', 'pesan', 'lah', 'min']</t>
  </si>
  <si>
    <t>['minimal', 'cek', 'pesan', 'min']</t>
  </si>
  <si>
    <t>maaf kakak lucu tempat sinyal bapuk bangat buka gambar aja mutar halo niat turunin harga paket nih biar alih</t>
  </si>
  <si>
    <t>@idextratime @wkwkbol maaf bang ga lucu soalnya ditempat gue sinyal @smartfrenworld lg bapuk bangat  buka gambar aja mutar2. halo @telkomsel ga ada niat turunin harga paket nih biar pd beralih dr @smartfrenworld</t>
  </si>
  <si>
    <t>maaf bang ga lucu soalnya ditempat gue sinyal lg bapuk bangat buka gambar aja mutar halo ga ada niat turunin harga paket nih biar pd beralih dr</t>
  </si>
  <si>
    <t>['maaf', 'bang', 'ga', 'lucu', 'soalnya', 'ditempat', 'gue', 'sinyal', 'lg', 'bapuk', 'bangat', 'buka', 'gambar', 'aja', 'mutar', 'halo', 'ga', 'ada', 'niat', 'turunin', 'harga', 'paket', 'nih', 'biar', 'pd', 'beralih', 'dr']</t>
  </si>
  <si>
    <t>['maaf', 'kakak', 'tidak', 'lucu', 'soalnya', 'ditempat', 'aku', 'sinyal', 'lagi', 'bapuk', 'bangat', 'buka', 'gambar', 'aja', 'mutar', 'halo', 'tidak', 'ada', 'niat', 'turunin', 'harga', 'paket', 'nih', 'biar', 'pada', 'beralih', 'dari']</t>
  </si>
  <si>
    <t>['maaf', 'kakak', 'lucu', 'ditempat', 'sinyal', 'bapuk', 'bangat', 'buka', 'gambar', 'aja', 'mutar', 'halo', 'niat', 'turunin', 'harga', 'paket', 'nih', 'biar', 'beralih']</t>
  </si>
  <si>
    <t>['maaf', 'kakak', 'lucu', 'tempat', 'sinyal', 'bapuk', 'bangat', 'buka', 'gambar', 'aja', 'mutar', 'halo', 'niat', 'turunin', 'harga', 'paket', 'nih', 'biar', 'alih']</t>
  </si>
  <si>
    <t>listaa listaa harga paket variasi kakak maya kakak beli paket data mudah aplikasi mytelkomsel promo tarik dapat jovan</t>
  </si>
  <si>
    <t>@maya_listaa @maya_listaa harga paket bervariasi kok kak maya. kakak bisa beli paket data dengan mudah di aplikasi mytelkomsel. banyak promo menarik yang bisa didapatkan di https://t.co/db9dvy7sst :) -jovan</t>
  </si>
  <si>
    <t>listaa listaa harga paket bervariasi kok kak maya kakak bisa beli paket data dengan mudah di aplikasi mytelkomsel banyak promo menarik yang bisa didapatkan di jovan</t>
  </si>
  <si>
    <t>['listaa', 'listaa', 'harga', 'paket', 'bervariasi', 'kok', 'kak', 'maya', 'kakak', 'bisa', 'beli', 'paket', 'data', 'dengan', 'mudah', 'di', 'aplikasi', 'mytelkomsel', 'banyak', 'promo', 'menarik', 'yang', 'bisa', 'didapatkan', 'di', 'jovan']</t>
  </si>
  <si>
    <t>['listaa', 'listaa', 'harga', 'paket', 'bervariasi', 'kok', 'kakak', 'maya', 'kakak', 'bisa', 'beli', 'paket', 'data', 'dengan', 'mudah', 'di', 'aplikasi', 'mytelkomsel', 'banyak', 'promo', 'menarik', 'yang', 'bisa', 'didapatkan', 'di', 'jovan']</t>
  </si>
  <si>
    <t>['listaa', 'listaa', 'harga', 'paket', 'bervariasi', 'kakak', 'maya', 'kakak', 'beli', 'paket', 'data', 'mudah', 'aplikasi', 'mytelkomsel', 'promo', 'menarik', 'didapatkan', 'jovan']</t>
  </si>
  <si>
    <t>['listaa', 'listaa', 'harga', 'paket', 'variasi', 'kakak', 'maya', 'kakak', 'beli', 'paket', 'data', 'mudah', 'aplikasi', 'mytelkomsel', 'promo', 'tarik', 'dapat', 'jovan']</t>
  </si>
  <si>
    <t>kakak pesan kakak masuk antri tunggu balesan pesan ya terimakasih zyad</t>
  </si>
  <si>
    <t>@yestargazing @yestargazing siap kak, dm kakak udah masuk antrian kok. ditunggu balesan selanjutnya di dm ya. makasih :) -zyad</t>
  </si>
  <si>
    <t>siap kak dm kakak udah masuk antrian kok ditunggu balesan selanjutnya di dm ya makasih zyad</t>
  </si>
  <si>
    <t>['siap', 'kak', 'dm', 'kakak', 'udah', 'masuk', 'antrian', 'kok', 'ditunggu', 'balesan', 'selanjutnya', 'di', 'dm', 'ya', 'makasih', 'zyad']</t>
  </si>
  <si>
    <t>['siap', 'kakak', 'pesan', 'kakak', 'sudah', 'masuk', 'antrian', 'kok', 'ditunggu', 'balesan', 'selanjutnya', 'di', 'pesan', 'ya', 'terimakasih', 'zyad']</t>
  </si>
  <si>
    <t>['kakak', 'pesan', 'kakak', 'masuk', 'antrian', 'ditunggu', 'balesan', 'pesan', 'ya', 'terimakasih', 'zyad']</t>
  </si>
  <si>
    <t>['kakak', 'pesan', 'kakak', 'masuk', 'antri', 'tunggu', 'balesan', 'pesan', 'ya', 'terimakasih', 'zyad']</t>
  </si>
  <si>
    <t>okaay kakak marschee tunggu ya balesan pesan nya jovan</t>
  </si>
  <si>
    <t>@jaemintomato @jaemintomato okaay kak marschee ditunggu ya balesan dm nya :) -jovan</t>
  </si>
  <si>
    <t>okaay kak marschee ditunggu ya balesan dm nya jovan</t>
  </si>
  <si>
    <t>['okaay', 'kak', 'marschee', 'ditunggu', 'ya', 'balesan', 'dm', 'nya', 'jovan']</t>
  </si>
  <si>
    <t>['okaay', 'kakak', 'marschee', 'ditunggu', 'ya', 'balesan', 'pesan', 'nya', 'jovan']</t>
  </si>
  <si>
    <t>['okaay', 'kakak', 'marschee', 'tunggu', 'ya', 'balesan', 'pesan', 'nya', 'jovan']</t>
  </si>
  <si>
    <t>harga gak ngotaklah anjingggg</t>
  </si>
  <si>
    <t>@telkomsel harganya gak ngotaklah anjingggg</t>
  </si>
  <si>
    <t>harganya gak ngotaklah anjingggg</t>
  </si>
  <si>
    <t>['harganya', 'gak', 'ngotaklah', 'anjingggg']</t>
  </si>
  <si>
    <t>['harga', 'gak', 'ngotaklah', 'anjingggg']</t>
  </si>
  <si>
    <t>oke kakak iqbal tungguin balesan pesan ya terimakasih zidane</t>
  </si>
  <si>
    <t>@yumnaapril71539 @yumnaapril71539 okey siap kak iqbal. tungguin balesan dari kami di dm ya. makasih :) -zidane</t>
  </si>
  <si>
    <t>okey siap kak iqbal tungguin balesan dari kami di dm ya makasih zidane</t>
  </si>
  <si>
    <t>['okey', 'siap', 'kak', 'iqbal', 'tungguin', 'balesan', 'dari', 'kami', 'di', 'dm', 'ya', 'makasih', 'zidane']</t>
  </si>
  <si>
    <t>['oke', 'siap', 'kakak', 'iqbal', 'tungguin', 'balesan', 'dari', 'kami', 'di', 'pesan', 'ya', 'terimakasih', 'zidane']</t>
  </si>
  <si>
    <t>['oke', 'kakak', 'iqbal', 'tungguin', 'balesan', 'pesan', 'ya', 'terimakasih', 'zidane']</t>
  </si>
  <si>
    <t>sila info lengkap data pesan ya kakak satoru biar dibantuin jaring terimakasih zidane</t>
  </si>
  <si>
    <t>@jogedters @jogedters silakan infokan dan lengkapi datanya ke dm ya kak satoru biar dibantuin lebih lanjut jaringannya. makasih :) -zidane</t>
  </si>
  <si>
    <t>silakan infokan dan lengkapi datanya ke dm ya kak satoru biar dibantuin lebih lanjut jaringannya makasih zidane</t>
  </si>
  <si>
    <t>['silakan', 'infokan', 'dan', 'lengkapi', 'datanya', 'ke', 'dm', 'ya', 'kak', 'satoru', 'biar', 'dibantuin', 'lebih', 'lanjut', 'jaringannya', 'makasih', 'zidane']</t>
  </si>
  <si>
    <t>['silakan', 'infokan', 'dan', 'lengkapi', 'datanya', 'ke', 'pesan', 'ya', 'kakak', 'satoru', 'biar', 'dibantuin', 'lebih', 'lanjut', 'jaringannya', 'terimakasih', 'zidane']</t>
  </si>
  <si>
    <t>['silakan', 'infokan', 'lengkapi', 'datanya', 'pesan', 'ya', 'kakak', 'satoru', 'biar', 'dibantuin', 'jaringannya', 'terimakasih', 'zidane']</t>
  </si>
  <si>
    <t>['sila', 'info', 'lengkap', 'data', 'pesan', 'ya', 'kakak', 'satoru', 'biar', 'dibantuin', 'jaring', 'terimakasih', 'zidane']</t>
  </si>
  <si>
    <t>iya kakak voucher blibli cashback nya voucher telkomsel kepakee</t>
  </si>
  <si>
    <t>@btgrkuah @discountfess ohh iya kakk, ini udah bisaa, tpi ternyata dpt voucher dri blibli cashback 35k jdi nya yg voucher telkomsel ga kepakee:((</t>
  </si>
  <si>
    <t>ohh iya kakk ini udah bisaa tpi ternyata dpt voucher dri blibli cashback  jdi nya yg voucher telkomsel ga kepakee</t>
  </si>
  <si>
    <t>['ohh', 'iya', 'kakk', 'ini', 'udah', 'bisaa', 'tpi', 'ternyata', 'dpt', 'voucher', 'dri', 'blibli', 'cashback', 'jdi', 'nya', 'yg', 'voucher', 'telkomsel', 'ga', 'kepakee']</t>
  </si>
  <si>
    <t>['ohh', 'iya', 'kakak', 'ini', 'sudah', 'bisa', 'tapi', 'ternyata', 'dapat', 'voucher', 'dari', 'blibli', 'cashback', 'jadi', 'nya', 'yg', 'voucher', 'telkomsel', 'tidak', 'kepakee']</t>
  </si>
  <si>
    <t>['iya', 'kakak', 'voucher', 'blibli', 'cashback', 'nya', 'voucher', 'telkomsel', 'kepakee']</t>
  </si>
  <si>
    <t>beli kuota tanggal desember uang sedot kuota pakai apklikasi tera kuota tolong bantu cek pesan</t>
  </si>
  <si>
    <t>beli kuota tanggal 25 desember, uangnya udah kesedot tapi kuotanya ngga bisa dipakai dan di apklikasi tertera kalau kuota yang saya punya 0. tolong bantuannya @telkomsel cek dm saya🙏 https://t.co/6k8mfzdu1w</t>
  </si>
  <si>
    <t>beli kuota tanggal desember uangnya udah kesedot tapi kuotanya ngga bisa dipakai dan di apklikasi tertera kalau kuota yang saya punya tolong bantuannya cek dm saya</t>
  </si>
  <si>
    <t>['beli', 'kuota', 'tanggal', 'desember', 'uangnya', 'udah', 'kesedot', 'tapi', 'kuotanya', 'ngga', 'bisa', 'dipakai', 'dan', 'di', 'apklikasi', 'tertera', 'kalau', 'kuota', 'yang', 'saya', 'punya', 'tolong', 'bantuannya', 'cek', 'dm', 'saya']</t>
  </si>
  <si>
    <t>['beli', 'kuota', 'tanggal', 'desember', 'uangnya', 'sudah', 'kesedot', 'tapi', 'kuotanya', 'tidak', 'bisa', 'dipakai', 'dan', 'di', 'apklikasi', 'tertera', 'kalau', 'kuota', 'yang', 'saya', 'punya', 'tolong', 'bantuannya', 'cek', 'pesan', 'saya']</t>
  </si>
  <si>
    <t>['beli', 'kuota', 'tanggal', 'desember', 'uangnya', 'kesedot', 'kuotanya', 'dipakai', 'apklikasi', 'tertera', 'kuota', 'tolong', 'bantuannya', 'cek', 'pesan']</t>
  </si>
  <si>
    <t>['beli', 'kuota', 'tanggal', 'desember', 'uang', 'sedot', 'kuota', 'pakai', 'apklikasi', 'tera', 'kuota', 'tolong', 'bantu', 'cek', 'pesan']</t>
  </si>
  <si>
    <t>@woopienie telkomsel</t>
  </si>
  <si>
    <t>jaring penis fuck</t>
  </si>
  <si>
    <t>@telkomsel jaringan kontol asu</t>
  </si>
  <si>
    <t>jaringan kontol asu</t>
  </si>
  <si>
    <t>['jaringan', 'kontol', 'asu']</t>
  </si>
  <si>
    <t>['jaringan', 'penis', 'fuck']</t>
  </si>
  <si>
    <t>['jaring', 'penis', 'fuck']</t>
  </si>
  <si>
    <t>gak internetan ya kakak kakak tenang aja zyad cek pesan kakak masuk antri tunggu balesan pesan ya kakak sehat zyad</t>
  </si>
  <si>
    <t>@mcdollars_ @mcdollars_ waduh jadi gak bisa internetan ya kak:( tapi kakak tenang aja, saat ini zyad cek dm kakak udah masuk antrian ko. ditunggu balesan selanjutnya di dm ya kak. sehat selalu :) -zyad</t>
  </si>
  <si>
    <t>waduh jadi gak bisa internetan ya kak tapi kakak tenang aja saat ini zyad cek dm kakak udah masuk antrian ko ditunggu balesan selanjutnya di dm ya kak sehat selalu zyad</t>
  </si>
  <si>
    <t>['waduh', 'jadi', 'gak', 'bisa', 'internetan', 'ya', 'kak', 'tapi', 'kakak', 'tenang', 'aja', 'saat', 'ini', 'zyad', 'cek', 'dm', 'kakak', 'udah', 'masuk', 'antrian', 'ko', 'ditunggu', 'balesan', 'selanjutnya', 'di', 'dm', 'ya', 'kak', 'sehat', 'selalu', 'zyad']</t>
  </si>
  <si>
    <t>['waduh', 'jadi', 'gak', 'bisa', 'internetan', 'ya', 'kakak', 'tapi', 'kakak', 'tenang', 'aja', 'saat', 'ini', 'zyad', 'cek', 'pesan', 'kakak', 'sudah', 'masuk', 'antrian', 'kok', 'ditunggu', 'balesan', 'selanjutnya', 'di', 'pesan', 'ya', 'kakak', 'sehat', 'selalu', 'zyad']</t>
  </si>
  <si>
    <t>['gak', 'internetan', 'ya', 'kakak', 'kakak', 'tenang', 'aja', 'zyad', 'cek', 'pesan', 'kakak', 'masuk', 'antrian', 'ditunggu', 'balesan', 'pesan', 'ya', 'kakak', 'sehat', 'zyad']</t>
  </si>
  <si>
    <t>['gak', 'internetan', 'ya', 'kakak', 'kakak', 'tenang', 'aja', 'zyad', 'cek', 'pesan', 'kakak', 'masuk', 'antri', 'tunggu', 'balesan', 'pesan', 'ya', 'kakak', 'sehat', 'zyad']</t>
  </si>
  <si>
    <t>jaring kakak stabil kah maaf ya biar kendala jaring tangan ayo infoin nomor telkomselnya pesan infoin jadi lokasi lengkap nomor telkomsel kendala ya tunggu rai</t>
  </si>
  <si>
    <t>@jogedters @jogedters jaringannya kenapa emang, kak? ga stabil kah? maaf ya :( biar kendala jaringannya bisa ditangani, yuk infoin nomor telkomselnya ke dm. infoin juga waktu kejadian, lokasi lengkap, dan nomor telkomsel lain yg berkendala sama jika ada ya. ditunggu :) -rai</t>
  </si>
  <si>
    <t>jaringannya kenapa emang kak ga stabil kah maaf ya biar kendala jaringannya bisa ditangani yuk infoin nomor telkomselnya ke dm infoin juga waktu kejadian lokasi lengkap dan nomor telkomsel lain yg berkendala sama jika ada ya ditunggu rai</t>
  </si>
  <si>
    <t>['jaringannya', 'kenapa', 'emang', 'kak', 'ga', 'stabil', 'kah', 'maaf', 'ya', 'biar', 'kendala', 'jaringannya', 'bisa', 'ditangani', 'yuk', 'infoin', 'nomor', 'telkomselnya', 'ke', 'dm', 'infoin', 'juga', 'waktu', 'kejadian', 'lokasi', 'lengkap', 'dan', 'nomor', 'telkomsel', 'lain', 'yg', 'berkendala', 'sama', 'jika', 'ada', 'ya', 'ditunggu', 'rai']</t>
  </si>
  <si>
    <t>['jaringannya', 'kenapa', 'memang', 'kakak', 'tidak', 'stabil', 'kah', 'maaf', 'ya', 'biar', 'kendala', 'jaringannya', 'bisa', 'ditangani', 'ayo', 'infoin', 'nomor', 'telkomselnya', 'ke', 'pesan', 'infoin', 'juga', 'waktu', 'kejadian', 'lokasi', 'lengkap', 'dan', 'nomor', 'telkomsel', 'lain', 'yg', 'berkendala', 'sama', 'jika', 'ada', 'ya', 'ditunggu', 'rai']</t>
  </si>
  <si>
    <t>['jaringannya', 'kakak', 'stabil', 'kah', 'maaf', 'ya', 'biar', 'kendala', 'jaringannya', 'ditangani', 'ayo', 'infoin', 'nomor', 'telkomselnya', 'pesan', 'infoin', 'kejadian', 'lokasi', 'lengkap', 'nomor', 'telkomsel', 'berkendala', 'ya', 'ditunggu', 'rai']</t>
  </si>
  <si>
    <t>['jaring', 'kakak', 'stabil', 'kah', 'maaf', 'ya', 'biar', 'kendala', 'jaring', 'tangan', 'ayo', 'infoin', 'nomor', 'telkomselnya', 'pesan', 'infoin', 'jadi', 'lokasi', 'lengkap', 'nomor', 'telkomsel', 'kendala', 'ya', 'tunggu', 'rai']</t>
  </si>
  <si>
    <t>nyaman kendala sinyal ya kakak coba infoin nomor hp tanggal jadi lokasi lurah camat kota nomor telkomsel kendala pesan bantu cek ya darlan</t>
  </si>
  <si>
    <t>@bellahadiod @bellahadiod kurang nyaman karena kendala sinyal ya, kak 😌 coba infoin nomor hp, tanggal kejadian, lokasi (kelurahan, kecamatan, kota) dan nomor telkomsel lain berkendala sama lewat dm. nanti dibantu cek ya 😊 -darlan</t>
  </si>
  <si>
    <t>kurang nyaman karena kendala sinyal ya kak coba infoin nomor hp tanggal kejadian lokasi kelurahan kecamatan kota dan nomor telkomsel lain berkendala sama lewat dm nanti dibantu cek ya darlan</t>
  </si>
  <si>
    <t>['kurang', 'nyaman', 'karena', 'kendala', 'sinyal', 'ya', 'kak', 'coba', 'infoin', 'nomor', 'hp', 'tanggal', 'kejadian', 'lokasi', 'kelurahan', 'kecamatan', 'kota', 'dan', 'nomor', 'telkomsel', 'lain', 'berkendala', 'sama', 'lewat', 'dm', 'nanti', 'dibantu', 'cek', 'ya', 'darlan']</t>
  </si>
  <si>
    <t>['kurang', 'nyaman', 'karena', 'kendala', 'sinyal', 'ya', 'kakak', 'coba', 'infoin', 'nomor', 'hp', 'tanggal', 'kejadian', 'lokasi', 'kelurahan', 'kecamatan', 'kota', 'dan', 'nomor', 'telkomsel', 'lain', 'berkendala', 'sama', 'lewat', 'pesan', 'nanti', 'dibantu', 'cek', 'ya', 'darlan']</t>
  </si>
  <si>
    <t>['nyaman', 'kendala', 'sinyal', 'ya', 'kakak', 'coba', 'infoin', 'nomor', 'hp', 'tanggal', 'kejadian', 'lokasi', 'kelurahan', 'kecamatan', 'kota', 'nomor', 'telkomsel', 'berkendala', 'pesan', 'dibantu', 'cek', 'ya', 'darlan']</t>
  </si>
  <si>
    <t>['nyaman', 'kendala', 'sinyal', 'ya', 'kakak', 'coba', 'infoin', 'nomor', 'hp', 'tanggal', 'jadi', 'lokasi', 'lurah', 'camat', 'kota', 'nomor', 'telkomsel', 'kendala', 'pesan', 'bantu', 'cek', 'ya', 'darlan']</t>
  </si>
  <si>
    <t>tunggu ya kakak rai cek pesan kakak masuk antri bentar pesan kakak balas rai</t>
  </si>
  <si>
    <t>@liujenoo @liujenoo ditunggu ya kak. rai cek dm kakak udah masuk antrian ko. bentar lagi dm kakak pasti ada yang balas :) -rai</t>
  </si>
  <si>
    <t>ditunggu ya kak rai cek dm kakak udah masuk antrian ko bentar lagi dm kakak pasti ada yang balas rai</t>
  </si>
  <si>
    <t>['ditunggu', 'ya', 'kak', 'rai', 'cek', 'dm', 'kakak', 'udah', 'masuk', 'antrian', 'ko', 'bentar', 'lagi', 'dm', 'kakak', 'pasti', 'ada', 'yang', 'balas', 'rai']</t>
  </si>
  <si>
    <t>['ditunggu', 'ya', 'kakak', 'rai', 'cek', 'pesan', 'kakak', 'sudah', 'masuk', 'antrian', 'kok', 'bentar', 'lagi', 'pesan', 'kakak', 'pasti', 'ada', 'yang', 'balas', 'rai']</t>
  </si>
  <si>
    <t>['ditunggu', 'ya', 'kakak', 'rai', 'cek', 'pesan', 'kakak', 'masuk', 'antrian', 'bentar', 'pesan', 'kakak', 'balas', 'rai']</t>
  </si>
  <si>
    <t>['tunggu', 'ya', 'kakak', 'rai', 'cek', 'pesan', 'kakak', 'masuk', 'antri', 'bentar', 'pesan', 'kakak', 'balas', 'rai']</t>
  </si>
  <si>
    <t>tuh suka min kemarin hari btw coba pesan min gabisa send</t>
  </si>
  <si>
    <t>@telkomsel jadi ini tuh, suka tiba² gtu min. udah dari beberapa hari yg lalu, cuma kemarin² sehari masih 1-2x. tp hari ini udh 5x lebih. btw aku udh coba dm min, tp gabisa ke send 😔</t>
  </si>
  <si>
    <t>jadi ini tuh suka tiba gtu min udah dari beberapa hari yg lalu cuma kemarin sehari masih  tp hari ini udh  lebih btw aku udh coba dm min tp gabisa ke send</t>
  </si>
  <si>
    <t>['jadi', 'ini', 'tuh', 'suka', 'tiba', 'gtu', 'min', 'udah', 'dari', 'beberapa', 'hari', 'yg', 'lalu', 'cuma', 'kemarin', 'sehari', 'masih', 'tp', 'hari', 'ini', 'udh', 'lebih', 'btw', 'aku', 'udh', 'coba', 'dm', 'min', 'tp', 'gabisa', 'ke', 'send']</t>
  </si>
  <si>
    <t>['jadi', 'ini', 'tuh', 'suka', 'tiba', 'begitu', 'min', 'sudah', 'dari', 'beberapa', 'hari', 'yg', 'lalu', 'cuma', 'kemarin', 'sehari', 'masih', 'tapi', 'hari', 'ini', 'sudah', 'lebih', 'btw', 'aku', 'sudah', 'coba', 'pesan', 'min', 'tapi', 'gabisa', 'ke', 'send']</t>
  </si>
  <si>
    <t>['tuh', 'suka', 'min', 'kemarin', 'sehari', 'btw', 'coba', 'pesan', 'min', 'gabisa', 'send']</t>
  </si>
  <si>
    <t>['tuh', 'suka', 'min', 'kemarin', 'hari', 'btw', 'coba', 'pesan', 'min', 'gabisa', 'send']</t>
  </si>
  <si>
    <t>siaap kakak tunggu ya balesan pesan nya jovan</t>
  </si>
  <si>
    <t>@yestargazing @yestargazing siaap kak ditunggu ya balesan dm nya :) -jovan</t>
  </si>
  <si>
    <t>siaap kak ditunggu ya balesan dm nya jovan</t>
  </si>
  <si>
    <t>['siaap', 'kak', 'ditunggu', 'ya', 'balesan', 'dm', 'nya', 'jovan']</t>
  </si>
  <si>
    <t>['siaap', 'kakak', 'ditunggu', 'ya', 'balesan', 'pesan', 'nya', 'jovan']</t>
  </si>
  <si>
    <t>['siaap', 'kakak', 'tunggu', 'ya', 'balesan', 'pesan', 'nya', 'jovan']</t>
  </si>
  <si>
    <t>oke kakak anita mohon tunggu respons dmnya iya darlan</t>
  </si>
  <si>
    <t>@semongkodez @semongkodez oke, kak anita. mohon ditunggu respons dm-nya yaa 😊 -darlan</t>
  </si>
  <si>
    <t>oke kak anita mohon ditunggu respons dmnya yaa darlan</t>
  </si>
  <si>
    <t>['oke', 'kak', 'anita', 'mohon', 'ditunggu', 'respons', 'dmnya', 'yaa', 'darlan']</t>
  </si>
  <si>
    <t>['oke', 'kakak', 'anita', 'mohon', 'ditunggu', 'respons', 'dmnya', 'iya', 'darlan']</t>
  </si>
  <si>
    <t>['oke', 'kakak', 'anita', 'mohon', 'tunggu', 'respons', 'dmnya', 'iya', 'darlan']</t>
  </si>
  <si>
    <t>jaring jawa lonte stres bunuh</t>
  </si>
  <si>
    <t>@telkomsel jaringan jawa tengah kok kayak lonte  stress gw pengen bunuh diri saja</t>
  </si>
  <si>
    <t>jaringan jawa tengah kok kayak lonte stress gw pengen bunuh diri saja</t>
  </si>
  <si>
    <t>['jaringan', 'jawa', 'tengah', 'kok', 'kayak', 'lonte', 'stress', 'gw', 'pengen', 'bunuh', 'diri', 'saja']</t>
  </si>
  <si>
    <t>['jaringan', 'jawa', 'tengah', 'kok', 'seperti', 'lonte', 'stres', 'aku', 'ingin', 'bunuh', 'diri', 'saja']</t>
  </si>
  <si>
    <t>['jaringan', 'jawa', 'lonte', 'stres', 'bunuh']</t>
  </si>
  <si>
    <t>['jaring', 'jawa', 'lonte', 'stres', 'bunuh']</t>
  </si>
  <si>
    <t>hi sinyal jelek banget ya gak nyaman banget</t>
  </si>
  <si>
    <t>hi @telkomsel kenapa sinyal akhir akhir ini jelek banget ya. gak nyaman bgt😵‍💫</t>
  </si>
  <si>
    <t>hi kenapa sinyal akhir akhir ini jelek banget ya gak nyaman bgt</t>
  </si>
  <si>
    <t>['hi', 'kenapa', 'sinyal', 'akhir', 'akhir', 'ini', 'jelek', 'banget', 'ya', 'gak', 'nyaman', 'bgt']</t>
  </si>
  <si>
    <t>['hi', 'kenapa', 'sinyal', 'akhir', 'akhir', 'ini', 'jelek', 'banget', 'ya', 'gak', 'nyaman', 'banget']</t>
  </si>
  <si>
    <t>['hi', 'sinyal', 'jelek', 'banget', 'ya', 'gak', 'nyaman', 'banget']</t>
  </si>
  <si>
    <t>nih kakak akses internetnya coba infoin nomer lokasi detail pesan jovan</t>
  </si>
  <si>
    <t>@mcdollars_ @mcdollars_  waduh dari kapan nih kak ga bisa akses internetnya? coba infoin nomer, lokasi detail ke dm :) -jovan</t>
  </si>
  <si>
    <t>waduh dari kapan nih kak ga bisa akses internetnya coba infoin nomer lokasi detail ke dm jovan</t>
  </si>
  <si>
    <t>['waduh', 'dari', 'kapan', 'nih', 'kak', 'ga', 'bisa', 'akses', 'internetnya', 'coba', 'infoin', 'nomer', 'lokasi', 'detail', 'ke', 'dm', 'jovan']</t>
  </si>
  <si>
    <t>['waduh', 'dari', 'kapan', 'nih', 'kakak', 'tidak', 'bisa', 'akses', 'internetnya', 'coba', 'infoin', 'nomer', 'lokasi', 'detail', 'ke', 'pesan', 'jovan']</t>
  </si>
  <si>
    <t>['nih', 'kakak', 'akses', 'internetnya', 'coba', 'infoin', 'nomer', 'lokasi', 'detail', 'pesan', 'jovan']</t>
  </si>
  <si>
    <t>cek pesan maniesz</t>
  </si>
  <si>
    <t>@telkomsel cek dm maniesz</t>
  </si>
  <si>
    <t>cek dm maniesz</t>
  </si>
  <si>
    <t>['cek', 'dm', 'maniesz']</t>
  </si>
  <si>
    <t>['cek', 'pesan', 'maniesz']</t>
  </si>
  <si>
    <t>kaya kakak connect</t>
  </si>
  <si>
    <t>@telkomsel kaya gini terus kak, ga connect https://t.co/mlgtfr2gxf</t>
  </si>
  <si>
    <t>kaya gini terus kak ga connect</t>
  </si>
  <si>
    <t>['kaya', 'gini', 'terus', 'kak', 'ga', 'connect']</t>
  </si>
  <si>
    <t>['kaya', 'begini', 'terus', 'kakak', 'tidak', 'connect']</t>
  </si>
  <si>
    <t>['kaya', 'kakak', 'connect']</t>
  </si>
  <si>
    <t>terima kasih kakak rere setia langgan produk telkomsel sila pantau timeline informasi tarik rizara</t>
  </si>
  <si>
    <t>@rbadrya terima kasih kak rere sudah setia berlangganan produk telkomsel, silakan pantau timeline kami untuk informasi menarik lainnya. -rizara</t>
  </si>
  <si>
    <t>terima kasih kak rere sudah setia berlangganan produk telkomsel silakan pantau timeline kami untuk informasi menarik lainnya rizara</t>
  </si>
  <si>
    <t>['terima', 'kasih', 'kak', 'rere', 'sudah', 'setia', 'berlangganan', 'produk', 'telkomsel', 'silakan', 'pantau', 'timeline', 'kami', 'untuk', 'informasi', 'menarik', 'lainnya', 'rizara']</t>
  </si>
  <si>
    <t>['terima', 'kasih', 'kakak', 'rere', 'sudah', 'setia', 'berlangganan', 'produk', 'telkomsel', 'silakan', 'pantau', 'timeline', 'kami', 'untuk', 'informasi', 'menarik', 'lainnya', 'rizara']</t>
  </si>
  <si>
    <t>['terima', 'kasih', 'kakak', 'rere', 'setia', 'berlangganan', 'produk', 'telkomsel', 'silakan', 'pantau', 'timeline', 'informasi', 'menarik', 'rizara']</t>
  </si>
  <si>
    <t>['terima', 'kasih', 'kakak', 'rere', 'setia', 'langgan', 'produk', 'telkomsel', 'sila', 'pantau', 'timeline', 'informasi', 'tarik', 'rizara']</t>
  </si>
  <si>
    <t>dana error topup bca isi pulsa via my telkomsel payment dana hasil tulisanny bca topup hasil pulsa gamasuk dana gaada historynya min</t>
  </si>
  <si>
    <t>dana lagi error? gua topup dr bca, terus isi pulsa via my telkomsel payment dana. berhasil tulisanny, di bca jg topup berhasil. tp pulsa gamasuk, di dana jg gaada historynya. ini gmn min :( @danawallet</t>
  </si>
  <si>
    <t>dana lagi error gua topup dr bca terus isi pulsa via my telkomsel payment dana berhasil tulisanny di bca jg topup berhasil tp pulsa gamasuk di dana jg gaada historynya ini gmn min</t>
  </si>
  <si>
    <t>['dana', 'lagi', 'error', 'gua', 'topup', 'dr', 'bca', 'terus', 'isi', 'pulsa', 'via', 'my', 'telkomsel', 'payment', 'dana', 'berhasil', 'tulisanny', 'di', 'bca', 'jg', 'topup', 'berhasil', 'tp', 'pulsa', 'gamasuk', 'di', 'dana', 'jg', 'gaada', 'historynya', 'ini', 'gmn', 'min']</t>
  </si>
  <si>
    <t>['dana', 'lagi', 'error', 'aku', 'topup', 'dari', 'bca', 'terus', 'isi', 'pulsa', 'via', 'my', 'telkomsel', 'payment', 'dana', 'berhasil', 'tulisanny', 'di', 'bca', 'juga', 'topup', 'berhasil', 'tapi', 'pulsa', 'gamasuk', 'di', 'dana', 'juga', 'gaada', 'historynya', 'ini', 'bagaimana', 'min']</t>
  </si>
  <si>
    <t>['dana', 'error', 'topup', 'bca', 'isi', 'pulsa', 'via', 'my', 'telkomsel', 'payment', 'dana', 'berhasil', 'tulisanny', 'bca', 'topup', 'berhasil', 'pulsa', 'gamasuk', 'dana', 'gaada', 'historynya', 'min']</t>
  </si>
  <si>
    <t>['dana', 'error', 'topup', 'bca', 'isi', 'pulsa', 'via', 'my', 'telkomsel', 'payment', 'dana', 'hasil', 'tulisanny', 'bca', 'topup', 'hasil', 'pulsa', 'gamasuk', 'dana', 'gaada', 'historynya', 'min']</t>
  </si>
  <si>
    <t>sieep kakak tunggu ya balesan pesan nya jovan</t>
  </si>
  <si>
    <t>@diiiiirrrrra @diiiiirrrrra sieep kakak ditunggu ya balesan dm nya :) -jovan</t>
  </si>
  <si>
    <t>sieep kakak ditunggu ya balesan dm nya jovan</t>
  </si>
  <si>
    <t>['sieep', 'kakak', 'ditunggu', 'ya', 'balesan', 'dm', 'nya', 'jovan']</t>
  </si>
  <si>
    <t>['sieep', 'kakak', 'ditunggu', 'ya', 'balesan', 'pesan', 'nya', 'jovan']</t>
  </si>
  <si>
    <t>['sieep', 'kakak', 'tunggu', 'ya', 'balesan', 'pesan', 'nya', 'jovan']</t>
  </si>
  <si>
    <t>gyuvin kakak kalo gyuvin telkomsel kalo kakak xl</t>
  </si>
  <si>
    <t>@gyujinddanz keinget gyuvin aku ka, kalo gyuvin kan telkomsel kalo ka yara xl</t>
  </si>
  <si>
    <t>keinget gyuvin aku ka kalo gyuvin kan telkomsel kalo ka yara xl</t>
  </si>
  <si>
    <t>['keinget', 'gyuvin', 'aku', 'ka', 'kalo', 'gyuvin', 'kan', 'telkomsel', 'kalo', 'ka', 'yara', 'xl']</t>
  </si>
  <si>
    <t>['teringat', 'gyuvin', 'aku', 'kakak', 'kalo', 'gyuvin', 'kan', 'telkomsel', 'kalo', 'kakak', 'yara', 'xl']</t>
  </si>
  <si>
    <t>['gyuvin', 'kakak', 'kalo', 'gyuvin', 'telkomsel', 'kalo', 'kakak', 'xl']</t>
  </si>
  <si>
    <t>pesan kakak aduhhhh</t>
  </si>
  <si>
    <t>@telkomsel udah di dm kak aduhhhh hhhh</t>
  </si>
  <si>
    <t>udah di dm kak aduhhhh hhhh</t>
  </si>
  <si>
    <t>['udah', 'di', 'dm', 'kak', 'aduhhhh', 'hhhh']</t>
  </si>
  <si>
    <t>['sudah', 'di', 'pesan', 'kakak', 'aduhhhh', 'hhhh']</t>
  </si>
  <si>
    <t>['pesan', 'kakak', 'aduhhhh']</t>
  </si>
  <si>
    <t>amin moga telkomsel gak ampas ngelag ngegame</t>
  </si>
  <si>
    <t>@geracrdway aamiin, semoga telkomsel gak ampas, ngelag mulu pas nge-game</t>
  </si>
  <si>
    <t>aamiin semoga telkomsel gak ampas ngelag mulu pas ngegame</t>
  </si>
  <si>
    <t>['aamiin', 'semoga', 'telkomsel', 'gak', 'ampas', 'ngelag', 'mulu', 'pas', 'ngegame']</t>
  </si>
  <si>
    <t>['amin', 'semoga', 'telkomsel', 'gak', 'ampas', 'ngelag', 'selalu', 'saat', 'ngegame']</t>
  </si>
  <si>
    <t>['amin', 'semoga', 'telkomsel', 'gak', 'ampas', 'ngelag', 'ngegame']</t>
  </si>
  <si>
    <t>['amin', 'moga', 'telkomsel', 'gak', 'ampas', 'ngelag', 'ngegame']</t>
  </si>
  <si>
    <t>gak nyaman ya kakak dira perihal aktivasi paket hasil paket terima konfirmasi kakak pesan interaksi pesan ya kakak biar bantu follow up terimakasih zyad</t>
  </si>
  <si>
    <t>@diiiiirrrrra @diiiiirrrrra duh jadi gak nyaman ya kak dira:( perihal aktivasi paket berhasil namun paket belum diterima. saat ini udah ada konfirmasi lagi dari kakak di dm. lanjut interaksinya di dm ya kak biar dibantu follow up lebih lanjut lagi. makasih :) -zyad</t>
  </si>
  <si>
    <t>duh jadi gak nyaman ya kak dira perihal aktivasi paket berhasil namun paket belum diterima saat ini udah ada konfirmasi lagi dari kakak di dm lanjut interaksinya di dm ya kak biar dibantu follow up lebih lanjut lagi makasih zyad</t>
  </si>
  <si>
    <t>['duh', 'jadi', 'gak', 'nyaman', 'ya', 'kak', 'dira', 'perihal', 'aktivasi', 'paket', 'berhasil', 'namun', 'paket', 'belum', 'diterima', 'saat', 'ini', 'udah', 'ada', 'konfirmasi', 'lagi', 'dari', 'kakak', 'di', 'dm', 'lanjut', 'interaksinya', 'di', 'dm', 'ya', 'kak', 'biar', 'dibantu', 'follow', 'up', 'lebih', 'lanjut', 'lagi', 'makasih', 'zyad']</t>
  </si>
  <si>
    <t>['duh', 'jadi', 'gak', 'nyaman', 'ya', 'kakak', 'dira', 'perihal', 'aktivasi', 'paket', 'berhasil', 'namun', 'paket', 'belum', 'diterima', 'saat', 'ini', 'sudah', 'ada', 'konfirmasi', 'lagi', 'dari', 'kakak', 'di', 'pesan', 'lanjut', 'interaksinya', 'di', 'pesan', 'ya', 'kakak', 'biar', 'dibantu', 'follow', 'up', 'lebih', 'lanjut', 'lagi', 'terimakasih', 'zyad']</t>
  </si>
  <si>
    <t>['gak', 'nyaman', 'ya', 'kakak', 'dira', 'perihal', 'aktivasi', 'paket', 'berhasil', 'paket', 'diterima', 'konfirmasi', 'kakak', 'pesan', 'interaksinya', 'pesan', 'ya', 'kakak', 'biar', 'dibantu', 'follow', 'up', 'terimakasih', 'zyad']</t>
  </si>
  <si>
    <t>['gak', 'nyaman', 'ya', 'kakak', 'dira', 'perihal', 'aktivasi', 'paket', 'hasil', 'paket', 'terima', 'konfirmasi', 'kakak', 'pesan', 'interaksi', 'pesan', 'ya', 'kakak', 'biar', 'bantu', 'follow', 'up', 'terimakasih', 'zyad']</t>
  </si>
  <si>
    <t>ve ve terimakasih konfirmasi kakak ve coba infoin nomer tanggal jadi nomer kendala pesan jovan</t>
  </si>
  <si>
    <t>@avifah_ve @avifah_ve makasih banyak konfirmasinya kak ve, coba infoin juga nomer, tanggal kejadian, nomer lain yang berkendala sama jika ada ke dm :) -jovan</t>
  </si>
  <si>
    <t>ve ve makasih banyak konfirmasinya kak ve coba infoin juga nomer tanggal kejadian nomer lain yang berkendala sama jika ada ke dm jovan</t>
  </si>
  <si>
    <t>['ve', 've', 'makasih', 'banyak', 'konfirmasinya', 'kak', 've', 'coba', 'infoin', 'juga', 'nomer', 'tanggal', 'kejadian', 'nomer', 'lain', 'yang', 'berkendala', 'sama', 'jika', 'ada', 'ke', 'dm', 'jovan']</t>
  </si>
  <si>
    <t>['ve', 've', 'terimakasih', 'banyak', 'konfirmasinya', 'kakak', 've', 'coba', 'infoin', 'juga', 'nomer', 'tanggal', 'kejadian', 'nomer', 'lain', 'yang', 'berkendala', 'sama', 'jika', 'ada', 'ke', 'pesan', 'jovan']</t>
  </si>
  <si>
    <t>['ve', 've', 'terimakasih', 'konfirmasinya', 'kakak', 've', 'coba', 'infoin', 'nomer', 'tanggal', 'kejadian', 'nomer', 'berkendala', 'pesan', 'jovan']</t>
  </si>
  <si>
    <t>['ve', 've', 'terimakasih', 'konfirmasi', 'kakak', 've', 'coba', 'infoin', 'nomer', 'tanggal', 'jadi', 'nomer', 'kendala', 'pesan', 'jovan']</t>
  </si>
  <si>
    <t>kakak coba bicara biar dibantuin garra</t>
  </si>
  <si>
    <t>@mcdollars_ kenapa kak? coba ngobrol disini, biar dibantuin juga 😊 -garra</t>
  </si>
  <si>
    <t>kenapa kak coba ngobrol disini biar dibantuin juga garra</t>
  </si>
  <si>
    <t>['kenapa', 'kak', 'coba', 'ngobrol', 'disini', 'biar', 'dibantuin', 'juga', 'garra']</t>
  </si>
  <si>
    <t>['kenapa', 'kakak', 'coba', 'berbicara', 'disini', 'biar', 'dibantuin', 'juga', 'garra']</t>
  </si>
  <si>
    <t>['kakak', 'coba', 'berbicara', 'biar', 'dibantuin', 'garra']</t>
  </si>
  <si>
    <t>['kakak', 'coba', 'bicara', 'biar', 'dibantuin', 'garra']</t>
  </si>
  <si>
    <t>ya allah orbit telkomsel si</t>
  </si>
  <si>
    <t>ya allah orbit telkomsel ni kenapa si</t>
  </si>
  <si>
    <t>['ya', 'allah', 'orbit', 'telkomsel', 'ni', 'kenapa', 'si']</t>
  </si>
  <si>
    <t>['ya', 'allah', 'orbit', 'telkomsel', 'ini', 'kenapa', 'si']</t>
  </si>
  <si>
    <t>['ya', 'allah', 'orbit', 'telkomsel', 'si']</t>
  </si>
  <si>
    <t>need pulsa telkomsel pulsa tf bole aza</t>
  </si>
  <si>
    <t>need pulsa telkomsel, pulsa tf bole atau apa aza #zonauang</t>
  </si>
  <si>
    <t>need pulsa telkomsel pulsa tf bole atau apa aza</t>
  </si>
  <si>
    <t>['need', 'pulsa', 'telkomsel', 'pulsa', 'tf', 'bole', 'atau', 'apa', 'aza']</t>
  </si>
  <si>
    <t>['need', 'pulsa', 'telkomsel', 'pulsa', 'tf', 'bole', 'aza']</t>
  </si>
  <si>
    <t>sunten banguntapan yogyakarta buka shopee aja mesti kamar harga paket mahal</t>
  </si>
  <si>
    <t>@telkomsel sunten, banguntapan, yogyakarta. masa buka shopee aja mesti ke luar kamar 😒 dahlah harga paketannya mahal pula.</t>
  </si>
  <si>
    <t>sunten banguntapan yogyakarta masa buka shopee aja mesti ke luar kamar dahlah harga paketannya mahal pula</t>
  </si>
  <si>
    <t>['sunten', 'banguntapan', 'yogyakarta', 'masa', 'buka', 'shopee', 'aja', 'mesti', 'ke', 'luar', 'kamar', 'dahlah', 'harga', 'paketannya', 'mahal', 'pula']</t>
  </si>
  <si>
    <t>['sunten', 'banguntapan', 'yogyakarta', 'masa', 'buka', 'shopee', 'aja', 'mesti', 'ke', 'luar', 'kamar', 'sudah', 'harga', 'paketannya', 'mahal', 'pula']</t>
  </si>
  <si>
    <t>['sunten', 'banguntapan', 'yogyakarta', 'buka', 'shopee', 'aja', 'mesti', 'kamar', 'harga', 'paketannya', 'mahal']</t>
  </si>
  <si>
    <t>['sunten', 'banguntapan', 'yogyakarta', 'buka', 'shopee', 'aja', 'mesti', 'kamar', 'harga', 'paket', 'mahal']</t>
  </si>
  <si>
    <t>amazon primenya kakak za infoin detail sabil biar cek ya terimakasih sabil</t>
  </si>
  <si>
    <t>@aaiaaii1 @aaiaaii1 duh amazon primenya kenapa, kak za? boleh infoin detailnya ke sabil biar dicek ya, makasih😊 -sabil</t>
  </si>
  <si>
    <t>duh amazon primenya kenapa kak za boleh infoin detailnya ke sabil biar dicek ya makasih sabil</t>
  </si>
  <si>
    <t>['duh', 'amazon', 'primenya', 'kenapa', 'kak', 'za', 'boleh', 'infoin', 'detailnya', 'ke', 'sabil', 'biar', 'dicek', 'ya', 'makasih', 'sabil']</t>
  </si>
  <si>
    <t>['duh', 'amazon', 'primenya', 'kenapa', 'kakak', 'za', 'boleh', 'infoin', 'detailnya', 'ke', 'sabil', 'biar', 'dicek', 'ya', 'terimakasih', 'sabil']</t>
  </si>
  <si>
    <t>['amazon', 'primenya', 'kakak', 'za', 'infoin', 'detailnya', 'sabil', 'biar', 'dicek', 'ya', 'terimakasih', 'sabil']</t>
  </si>
  <si>
    <t>['amazon', 'primenya', 'kakak', 'za', 'infoin', 'detail', 'sabil', 'biar', 'cek', 'ya', 'terimakasih', 'sabil']</t>
  </si>
  <si>
    <t>@itsmerayyi @discountfess @telkomsel sama</t>
  </si>
  <si>
    <t>sama</t>
  </si>
  <si>
    <t>['sama']</t>
  </si>
  <si>
    <t>gagal si minnnn</t>
  </si>
  <si>
    <t>@discountfess ko gagal terus si minnnn @telkomsel</t>
  </si>
  <si>
    <t>ko gagal terus si minnnn</t>
  </si>
  <si>
    <t>['ko', 'gagal', 'terus', 'si', 'minnnn']</t>
  </si>
  <si>
    <t>['kok', 'gagal', 'terus', 'si', 'minnnn']</t>
  </si>
  <si>
    <t>['gagal', 'si', 'minnnn']</t>
  </si>
  <si>
    <t>amazon prime jelek jelek jelek jelek jelek bawa bundling amazon prime</t>
  </si>
  <si>
    <t>amazon prime jelek jelek jelek jelek jelek @telkomsel bawa lagi bundling yang lain selain amazon prime</t>
  </si>
  <si>
    <t>amazon prime jelek jelek jelek jelek jelek bawa lagi bundling yang lain selain amazon prime</t>
  </si>
  <si>
    <t>['amazon', 'prime', 'jelek', 'jelek', 'jelek', 'jelek', 'jelek', 'bawa', 'lagi', 'bundling', 'yang', 'lain', 'selain', 'amazon', 'prime']</t>
  </si>
  <si>
    <t>['amazon', 'prime', 'jelek', 'jelek', 'jelek', 'jelek', 'jelek', 'bawa', 'bundling', 'amazon', 'prime']</t>
  </si>
  <si>
    <t>yahh aplikasi mytelkomselnya kendala ya biar kendala tangan ayo infoin nomor hp pesan kakak infoin versi aplikasi mytelkomsel versi osios perangkat tunggu rai</t>
  </si>
  <si>
    <t>@daapeyy @daapeyy yahh.. aplikasi mytelkomselnya berkendala ya :( biar kendalanya bisa ditangani, yuk infoin nomor hp ke dm kak. infoin juga versi aplikasi mytelkomsel dan versi os/ios pada perangkat yang digunakan. ditunggu :) -rai</t>
  </si>
  <si>
    <t>yahh aplikasi mytelkomselnya berkendala ya biar kendalanya bisa ditangani yuk infoin nomor hp ke dm kak infoin juga versi aplikasi mytelkomsel dan versi osios pada perangkat yang digunakan ditunggu rai</t>
  </si>
  <si>
    <t>['yahh', 'aplikasi', 'mytelkomselnya', 'berkendala', 'ya', 'biar', 'kendalanya', 'bisa', 'ditangani', 'yuk', 'infoin', 'nomor', 'hp', 'ke', 'dm', 'kak', 'infoin', 'juga', 'versi', 'aplikasi', 'mytelkomsel', 'dan', 'versi', 'osios', 'pada', 'perangkat', 'yang', 'digunakan', 'ditunggu', 'rai']</t>
  </si>
  <si>
    <t>['yahh', 'aplikasi', 'mytelkomselnya', 'berkendala', 'ya', 'biar', 'kendalanya', 'bisa', 'ditangani', 'ayo', 'infoin', 'nomor', 'hp', 'ke', 'pesan', 'kakak', 'infoin', 'juga', 'versi', 'aplikasi', 'mytelkomsel', 'dan', 'versi', 'osios', 'pada', 'perangkat', 'yang', 'digunakan', 'ditunggu', 'rai']</t>
  </si>
  <si>
    <t>['yahh', 'aplikasi', 'mytelkomselnya', 'berkendala', 'ya', 'biar', 'kendalanya', 'ditangani', 'ayo', 'infoin', 'nomor', 'hp', 'pesan', 'kakak', 'infoin', 'versi', 'aplikasi', 'mytelkomsel', 'versi', 'osios', 'perangkat', 'ditunggu', 'rai']</t>
  </si>
  <si>
    <t>['yahh', 'aplikasi', 'mytelkomselnya', 'kendala', 'ya', 'biar', 'kendala', 'tangan', 'ayo', 'infoin', 'nomor', 'hp', 'pesan', 'kakak', 'infoin', 'versi', 'aplikasi', 'mytelkomsel', 'versi', 'osios', 'perangkat', 'tunggu', 'rai']</t>
  </si>
  <si>
    <t>mark lee pakai telkomsel axis</t>
  </si>
  <si>
    <t>@powstive mark lee pake telkomsel apa axis</t>
  </si>
  <si>
    <t>mark lee pake telkomsel apa axis</t>
  </si>
  <si>
    <t>['mark', 'lee', 'pake', 'telkomsel', 'apa', 'axis']</t>
  </si>
  <si>
    <t>['mark', 'lee', 'pakai', 'telkomsel', 'apa', 'axis']</t>
  </si>
  <si>
    <t>['mark', 'lee', 'pakai', 'telkomsel', 'axis']</t>
  </si>
  <si>
    <t>gagal muat kakak</t>
  </si>
  <si>
    <t>@telkomsel ini gagal memuat mulu kak https://t.co/cagvmimybm</t>
  </si>
  <si>
    <t>ini gagal memuat mulu kak</t>
  </si>
  <si>
    <t>['ini', 'gagal', 'memuat', 'mulu', 'kak']</t>
  </si>
  <si>
    <t>['ini', 'gagal', 'memuat', 'selalu', 'kakak']</t>
  </si>
  <si>
    <t>['gagal', 'memuat', 'kakak']</t>
  </si>
  <si>
    <t>['gagal', 'muat', 'kakak']</t>
  </si>
  <si>
    <t>kaget kakak diva putar produk layan telkomsel sungkan hubung ya kakak sehat zyad</t>
  </si>
  <si>
    <t>@daapeyy @daapeyy kaget kenapa kak diva? :d kalau ada yang mau ditanya seputar produk dan layanan telkomsel, jangan sungkan hubungi kami ya kak. sehat selalu :) -zyad</t>
  </si>
  <si>
    <t>kaget kenapa kak diva  kalau ada yang mau ditanya seputar produk dan layanan telkomsel jangan sungkan hubungi kami ya kak sehat selalu zyad</t>
  </si>
  <si>
    <t>['kaget', 'kenapa', 'kak', 'diva', 'kalau', 'ada', 'yang', 'mau', 'ditanya', 'seputar', 'produk', 'dan', 'layanan', 'telkomsel', 'jangan', 'sungkan', 'hubungi', 'kami', 'ya', 'kak', 'sehat', 'selalu', 'zyad']</t>
  </si>
  <si>
    <t>['kaget', 'kenapa', 'kakak', 'diva', 'kalau', 'ada', 'yang', 'mau', 'ditanya', 'seputar', 'produk', 'dan', 'layanan', 'telkomsel', 'jangan', 'sungkan', 'hubungi', 'kami', 'ya', 'kakak', 'sehat', 'selalu', 'zyad']</t>
  </si>
  <si>
    <t>['kaget', 'kakak', 'diva', 'seputar', 'produk', 'layanan', 'telkomsel', 'sungkan', 'hubungi', 'ya', 'kakak', 'sehat', 'zyad']</t>
  </si>
  <si>
    <t>['kaget', 'kakak', 'diva', 'putar', 'produk', 'layan', 'telkomsel', 'sungkan', 'hubung', 'ya', 'kakak', 'sehat', 'zyad']</t>
  </si>
  <si>
    <t>oke kakak yulinda rai cek pesan kakak masuk antri ya mohon tunggu interaksi pesan kakak rai</t>
  </si>
  <si>
    <t>@mldyntylnd @mldyntylnd oke, kak yulinda. rai cek dm kakak udah masuk ke antrian ya. mohon ditunggu interaksi selanjutnya di dm kak :) -rai</t>
  </si>
  <si>
    <t>oke kak yulinda rai cek dm kakak udah masuk ke antrian ya mohon ditunggu interaksi selanjutnya di dm kak rai</t>
  </si>
  <si>
    <t>['oke', 'kak', 'yulinda', 'rai', 'cek', 'dm', 'kakak', 'udah', 'masuk', 'ke', 'antrian', 'ya', 'mohon', 'ditunggu', 'interaksi', 'selanjutnya', 'di', 'dm', 'kak', 'rai']</t>
  </si>
  <si>
    <t>['oke', 'kakak', 'yulinda', 'rai', 'cek', 'pesan', 'kakak', 'sudah', 'masuk', 'ke', 'antrian', 'ya', 'mohon', 'ditunggu', 'interaksi', 'selanjutnya', 'di', 'pesan', 'kakak', 'rai']</t>
  </si>
  <si>
    <t>['oke', 'kakak', 'yulinda', 'rai', 'cek', 'pesan', 'kakak', 'masuk', 'antrian', 'ya', 'mohon', 'ditunggu', 'interaksi', 'pesan', 'kakak', 'rai']</t>
  </si>
  <si>
    <t>['oke', 'kakak', 'yulinda', 'rai', 'cek', 'pesan', 'kakak', 'masuk', 'antri', 'ya', 'mohon', 'tunggu', 'interaksi', 'pesan', 'kakak', 'rai']</t>
  </si>
  <si>
    <t>tambah aktif kakak kakak konfirmasi pesan ya biar bantu info detail jovan</t>
  </si>
  <si>
    <t>@jejakaluhur @jejakaluhur  penambahan masa aktif udah ada yang baru lagi kok kak. kakak bisa konfirmasi ke dm ya biar bisa dibantu infokan secara detail :) -jovan</t>
  </si>
  <si>
    <t>penambahan masa aktif udah ada yang baru lagi kok kak kakak bisa konfirmasi ke dm ya biar bisa dibantu infokan secara detail jovan</t>
  </si>
  <si>
    <t>['penambahan', 'masa', 'aktif', 'udah', 'ada', 'yang', 'baru', 'lagi', 'kok', 'kak', 'kakak', 'bisa', 'konfirmasi', 'ke', 'dm', 'ya', 'biar', 'bisa', 'dibantu', 'infokan', 'secara', 'detail', 'jovan']</t>
  </si>
  <si>
    <t>['penambahan', 'masa', 'aktif', 'sudah', 'ada', 'yang', 'baru', 'lagi', 'kok', 'kakak', 'kakak', 'bisa', 'konfirmasi', 'ke', 'pesan', 'ya', 'biar', 'bisa', 'dibantu', 'infokan', 'secara', 'detail', 'jovan']</t>
  </si>
  <si>
    <t>['penambahan', 'aktif', 'kakak', 'kakak', 'konfirmasi', 'pesan', 'ya', 'biar', 'dibantu', 'infokan', 'detail', 'jovan']</t>
  </si>
  <si>
    <t>['tambah', 'aktif', 'kakak', 'kakak', 'konfirmasi', 'pesan', 'ya', 'biar', 'bantu', 'info', 'detail', 'jovan']</t>
  </si>
  <si>
    <t>kaget</t>
  </si>
  <si>
    <t>@telkomsel kagett 😭😭🙏🏻🙏🏻</t>
  </si>
  <si>
    <t>kagett</t>
  </si>
  <si>
    <t>['kagett']</t>
  </si>
  <si>
    <t>['kaget']</t>
  </si>
  <si>
    <t>tunggu ya kakak rusfi balesan pesan nya jovan</t>
  </si>
  <si>
    <t>@rusfi @rusfi ditunggu ya kak rusfi balesan dm nya :) -jovan</t>
  </si>
  <si>
    <t>ditunggu ya kak rusfi balesan dm nya jovan</t>
  </si>
  <si>
    <t>['ditunggu', 'ya', 'kak', 'rusfi', 'balesan', 'dm', 'nya', 'jovan']</t>
  </si>
  <si>
    <t>['ditunggu', 'ya', 'kakak', 'rusfi', 'balesan', 'pesan', 'nya', 'jovan']</t>
  </si>
  <si>
    <t>['tunggu', 'ya', 'kakak', 'rusfi', 'balesan', 'pesan', 'nya', 'jovan']</t>
  </si>
  <si>
    <t>halo kakak maaf kalo lancang putar test telkomsel tes kait bahasa inggris kakak terima kasih kakak</t>
  </si>
  <si>
    <t>@hyunjindovey halo, kak. maaf sebelumnya kalo aku lancang, tapi apa boleh aku tanya seputar test telkomsel yang tesnya berkaitan dengan menjawab menggunakan bahasa inggris kak? terima kasih kakk 🙏🏻</t>
  </si>
  <si>
    <t>halo kak maaf sebelumnya kalo aku lancang tapi apa boleh aku tanya seputar test telkomsel yang tesnya berkaitan dengan menjawab menggunakan bahasa inggris kak terima kasih kakk</t>
  </si>
  <si>
    <t>['halo', 'kak', 'maaf', 'sebelumnya', 'kalo', 'aku', 'lancang', 'tapi', 'apa', 'boleh', 'aku', 'tanya', 'seputar', 'test', 'telkomsel', 'yang', 'tesnya', 'berkaitan', 'dengan', 'menjawab', 'menggunakan', 'bahasa', 'inggris', 'kak', 'terima', 'kasih', 'kakk']</t>
  </si>
  <si>
    <t>['halo', 'kakak', 'maaf', 'sebelumnya', 'kalo', 'aku', 'lancang', 'tapi', 'apa', 'boleh', 'aku', 'tanya', 'seputar', 'test', 'telkomsel', 'yang', 'tesnya', 'berkaitan', 'dengan', 'menjawab', 'menggunakan', 'bahasa', 'inggris', 'kakak', 'terima', 'kasih', 'kakak']</t>
  </si>
  <si>
    <t>['halo', 'kakak', 'maaf', 'kalo', 'lancang', 'seputar', 'test', 'telkomsel', 'tesnya', 'berkaitan', 'bahasa', 'inggris', 'kakak', 'terima', 'kasih', 'kakak']</t>
  </si>
  <si>
    <t>['halo', 'kakak', 'maaf', 'kalo', 'lancang', 'putar', 'test', 'telkomsel', 'tes', 'kait', 'bahasa', 'inggris', 'kakak', 'terima', 'kasih', 'kakak']</t>
  </si>
  <si>
    <t>pakai henti isi pulsakuota semenjak bijak aktif parah urus nomor pindahin provider tenggang hangus tetiba tambah lucu</t>
  </si>
  <si>
    <t>udah 10 tahun lebih pake @telkomsel. sudah berhenti isi pulsa/kuota semenjak kebijakan masa aktif yg makin parah. urusan nomor udah pindahin ke provider baru. udah lewat masa tenggang, udah mau hangus, eh tetiba dikasi bbrp kali tambahan waktu, malah skrang 4 bulan. kocak dah 😂</t>
  </si>
  <si>
    <t>udah tahun lebih pake sudah berhenti isi pulsakuota semenjak kebijakan masa aktif yg makin parah urusan nomor udah pindahin ke provider baru udah lewat masa tenggang udah mau hangus eh tetiba dikasi bbrp kali tambahan waktu malah skrang bulan kocak dah</t>
  </si>
  <si>
    <t>['udah', 'tahun', 'lebih', 'pake', 'sudah', 'berhenti', 'isi', 'pulsakuota', 'semenjak', 'kebijakan', 'masa', 'aktif', 'yg', 'makin', 'parah', 'urusan', 'nomor', 'udah', 'pindahin', 'ke', 'provider', 'baru', 'udah', 'lewat', 'masa', 'tenggang', 'udah', 'mau', 'hangus', 'eh', 'tetiba', 'dikasi', 'bbrp', 'kali', 'tambahan', 'waktu', 'malah', 'skrang', 'bulan', 'kocak', 'dah']</t>
  </si>
  <si>
    <t>['sudah', 'tahun', 'lebih', 'pakai', 'sudah', 'berhenti', 'isi', 'pulsakuota', 'semenjak', 'kebijakan', 'masa', 'aktif', 'yg', 'makin', 'parah', 'urusan', 'nomor', 'sudah', 'pindahin', 'ke', 'provider', 'baru', 'sudah', 'lewat', 'masa', 'tenggang', 'sudah', 'mau', 'hangus', 'malah', 'tetiba', 'diberi', 'beberapa', 'sepertinya', 'tambahan', 'waktu', 'malah', 'sekarang', 'bulan', 'lucu', 'sudah']</t>
  </si>
  <si>
    <t>['pakai', 'berhenti', 'isi', 'pulsakuota', 'semenjak', 'kebijakan', 'aktif', 'parah', 'urusan', 'nomor', 'pindahin', 'provider', 'tenggang', 'hangus', 'tetiba', 'tambahan', 'lucu']</t>
  </si>
  <si>
    <t>['pakai', 'henti', 'isi', 'pulsakuota', 'semenjak', 'bijak', 'aktif', 'parah', 'urus', 'nomor', 'pindahin', 'provider', 'tenggang', 'hangus', 'tetiba', 'tambah', 'lucu']</t>
  </si>
  <si>
    <t>kakak cerita yuukkk garra</t>
  </si>
  <si>
    <t>@yceobo kenapa kak? cerita sini yuukkk 😊 -garra</t>
  </si>
  <si>
    <t>kenapa kak cerita sini yuukkk garra</t>
  </si>
  <si>
    <t>['kenapa', 'kak', 'cerita', 'sini', 'yuukkk', 'garra']</t>
  </si>
  <si>
    <t>['kenapa', 'kakak', 'cerita', 'sini', 'yuukkk', 'garra']</t>
  </si>
  <si>
    <t>['kakak', 'cerita', 'yuukkk', 'garra']</t>
  </si>
  <si>
    <t>oke</t>
  </si>
  <si>
    <t>@telkomsel oke</t>
  </si>
  <si>
    <t>['oke']</t>
  </si>
  <si>
    <t>maaf banget ya kakak yulinda sinyal jelek coba deh infoin nomer lokasi detail nomer kendala pesan jovan</t>
  </si>
  <si>
    <t>@mldyntylnd @mldyntylnd maaf banget ya kak yulinda kalau sinyalnya jelek, coba deh infoin nomer, lokasi detail, nomer lain yang berkendala sama jika ada ke dm :) -jovan</t>
  </si>
  <si>
    <t>maaf banget ya kak yulinda kalau sinyalnya jelek coba deh infoin nomer lokasi detail nomer lain yang berkendala sama jika ada ke dm jovan</t>
  </si>
  <si>
    <t>['maaf', 'banget', 'ya', 'kak', 'yulinda', 'kalau', 'sinyalnya', 'jelek', 'coba', 'deh', 'infoin', 'nomer', 'lokasi', 'detail', 'nomer', 'lain', 'yang', 'berkendala', 'sama', 'jika', 'ada', 'ke', 'dm', 'jovan']</t>
  </si>
  <si>
    <t>['maaf', 'banget', 'ya', 'kakak', 'yulinda', 'kalau', 'sinyalnya', 'jelek', 'coba', 'deh', 'infoin', 'nomer', 'lokasi', 'detail', 'nomer', 'lain', 'yang', 'berkendala', 'sama', 'jika', 'ada', 'ke', 'pesan', 'jovan']</t>
  </si>
  <si>
    <t>['maaf', 'banget', 'ya', 'kakak', 'yulinda', 'sinyalnya', 'jelek', 'coba', 'deh', 'infoin', 'nomer', 'lokasi', 'detail', 'nomer', 'berkendala', 'pesan', 'jovan']</t>
  </si>
  <si>
    <t>['maaf', 'banget', 'ya', 'kakak', 'yulinda', 'sinyal', 'jelek', 'coba', 'deh', 'infoin', 'nomer', 'lokasi', 'detail', 'nomer', 'kendala', 'pesan', 'jovan']</t>
  </si>
  <si>
    <t>sinyal stabil ya kakak coba infoin nomor hp tanggal jadi lokasi lurah camat kota nomor telkomsel kendala pesan bantu cek ya darlan</t>
  </si>
  <si>
    <t>@syikno_76 @syikno_76 sinyalnya lagi kurang stabil ya, kak. coba infoin nomor hp, tanggal kejadian, lokasi (kelurahan, kecamatan, kota) dan nomor telkomsel lain berkendala sama lewat dm. nanti dibantu cek ya 😊 -darlan</t>
  </si>
  <si>
    <t>sinyalnya lagi kurang stabil ya kak coba infoin nomor hp tanggal kejadian lokasi kelurahan kecamatan kota dan nomor telkomsel lain berkendala sama lewat dm nanti dibantu cek ya darlan</t>
  </si>
  <si>
    <t>['sinyalnya', 'lagi', 'kurang', 'stabil', 'ya', 'kak', 'coba', 'infoin', 'nomor', 'hp', 'tanggal', 'kejadian', 'lokasi', 'kelurahan', 'kecamatan', 'kota', 'dan', 'nomor', 'telkomsel', 'lain', 'berkendala', 'sama', 'lewat', 'dm', 'nanti', 'dibantu', 'cek', 'ya', 'darlan']</t>
  </si>
  <si>
    <t>['sinyalnya', 'lagi', 'kurang', 'stabil', 'ya', 'kakak', 'coba', 'infoin', 'nomor', 'hp', 'tanggal', 'kejadian', 'lokasi', 'kelurahan', 'kecamatan', 'kota', 'dan', 'nomor', 'telkomsel', 'lain', 'berkendala', 'sama', 'lewat', 'pesan', 'nanti', 'dibantu', 'cek', 'ya', 'darlan']</t>
  </si>
  <si>
    <t>['sinyalnya', 'stabil', 'ya', 'kakak', 'coba', 'infoin', 'nomor', 'hp', 'tanggal', 'kejadian', 'lokasi', 'kelurahan', 'kecamatan', 'kota', 'nomor', 'telkomsel', 'berkendala', 'pesan', 'dibantu', 'cek', 'ya', 'darlan']</t>
  </si>
  <si>
    <t>['sinyal', 'stabil', 'ya', 'kakak', 'coba', 'infoin', 'nomor', 'hp', 'tanggal', 'jadi', 'lokasi', 'lurah', 'camat', 'kota', 'nomor', 'telkomsel', 'kendala', 'pesan', 'bantu', 'cek', 'ya', 'darlan']</t>
  </si>
  <si>
    <t>oke maaf isu guna telkomsel halo rute hari mobile lrt jatibening lrt cikoko kereta cawang kereta tanjung barat jalur putar youtube minimal spotify</t>
  </si>
  <si>
    <t>@telkomsel oke, sorry baru jawab tapi ini isunya.  saya pengguna telkomsel halo.  rute harian saya untuk menggunakan mobile: lrt jatibening baru - lrt cikoko + krl cawang - krl tanjung barat.   selama di kedua jalur tersebut tidak bisa memutar youtube, minimal spotify saja tidak bisa.</t>
  </si>
  <si>
    <t>oke sorry baru jawab tapi ini isunya saya pengguna telkomsel halo rute harian saya untuk menggunakan mobile lrt jatibening baru lrt cikoko krl cawang krl tanjung barat selama di kedua jalur tersebut tidak bisa memutar youtube minimal spotify saja tidak bisa</t>
  </si>
  <si>
    <t>['oke', 'sorry', 'baru', 'jawab', 'tapi', 'ini', 'isunya', 'saya', 'pengguna', 'telkomsel', 'halo', 'rute', 'harian', 'saya', 'untuk', 'menggunakan', 'mobile', 'lrt', 'jatibening', 'baru', 'lrt', 'cikoko', 'krl', 'cawang', 'krl', 'tanjung', 'barat', 'selama', 'di', 'kedua', 'jalur', 'tersebut', 'tidak', 'bisa', 'memutar', 'youtube', 'minimal', 'spotify', 'saja', 'tidak', 'bisa']</t>
  </si>
  <si>
    <t>['oke', 'maaf', 'baru', 'jawab', 'tapi', 'ini', 'isunya', 'saya', 'pengguna', 'telkomsel', 'halo', 'rute', 'harian', 'saya', 'untuk', 'menggunakan', 'mobile', 'lrt', 'jatibening', 'baru', 'lrt', 'cikoko', 'kereta', 'cawang', 'kereta', 'tanjung', 'barat', 'selama', 'di', 'kedua', 'jalur', 'tersebut', 'tidak', 'bisa', 'memutar', 'youtube', 'minimal', 'spotify', 'saja', 'tidak', 'bisa']</t>
  </si>
  <si>
    <t>['oke', 'maaf', 'isunya', 'pengguna', 'telkomsel', 'halo', 'rute', 'harian', 'mobile', 'lrt', 'jatibening', 'lrt', 'cikoko', 'kereta', 'cawang', 'kereta', 'tanjung', 'barat', 'jalur', 'memutar', 'youtube', 'minimal', 'spotify']</t>
  </si>
  <si>
    <t>['oke', 'maaf', 'isu', 'guna', 'telkomsel', 'halo', 'rute', 'hari', 'mobile', 'lrt', 'jatibening', 'lrt', 'cikoko', 'kereta', 'cawang', 'kereta', 'tanjung', 'barat', 'jalur', 'putar', 'youtube', 'minimal', 'spotify']</t>
  </si>
  <si>
    <t>preet banget gak siih signal aja kembang kempis</t>
  </si>
  <si>
    <t>@telkomsel preet bgt gak siih, signal 4g aja masih kembang kempis</t>
  </si>
  <si>
    <t>preet bgt gak siih signal  aja masih kembang kempis</t>
  </si>
  <si>
    <t>['preet', 'bgt', 'gak', 'siih', 'signal', 'aja', 'masih', 'kembang', 'kempis']</t>
  </si>
  <si>
    <t>['preet', 'banget', 'gak', 'siih', 'signal', 'aja', 'masih', 'kembang', 'kempis']</t>
  </si>
  <si>
    <t>['preet', 'banget', 'gak', 'siih', 'signal', 'aja', 'kembang', 'kempis']</t>
  </si>
  <si>
    <t>klaim vouchernya my telkomsel barusan akun blibli pakai vouchernya</t>
  </si>
  <si>
    <t>@discountfess klaim vouchernya dulu di my telkomsel, barusan tadi buat akun blibli dan bisa pake vouchernya</t>
  </si>
  <si>
    <t>klaim vouchernya dulu di my telkomsel barusan tadi buat akun blibli dan bisa pake vouchernya</t>
  </si>
  <si>
    <t>['klaim', 'vouchernya', 'dulu', 'di', 'my', 'telkomsel', 'barusan', 'tadi', 'buat', 'akun', 'blibli', 'dan', 'bisa', 'pake', 'vouchernya']</t>
  </si>
  <si>
    <t>['klaim', 'vouchernya', 'dulu', 'di', 'my', 'telkomsel', 'barusan', 'tadi', 'buat', 'akun', 'blibli', 'dan', 'bisa', 'pakai', 'vouchernya']</t>
  </si>
  <si>
    <t>['klaim', 'vouchernya', 'my', 'telkomsel', 'barusan', 'akun', 'blibli', 'pakai', 'vouchernya']</t>
  </si>
  <si>
    <t>waah tunggu nih kakak ngecek hihiii garra</t>
  </si>
  <si>
    <t>@daapeyy waah nungguin apa nih kak ngecek terus? hihiii  🫢 -garra</t>
  </si>
  <si>
    <t>waah nungguin apa nih kak ngecek terus hihiii garra</t>
  </si>
  <si>
    <t>['waah', 'nungguin', 'apa', 'nih', 'kak', 'ngecek', 'terus', 'hihiii', 'garra']</t>
  </si>
  <si>
    <t>['waah', 'menunggu', 'apa', 'nih', 'kakak', 'ngecek', 'terus', 'hihiii', 'garra']</t>
  </si>
  <si>
    <t>['waah', 'menunggu', 'nih', 'kakak', 'ngecek', 'hihiii', 'garra']</t>
  </si>
  <si>
    <t>['waah', 'tunggu', 'nih', 'kakak', 'ngecek', 'hihiii', 'garra']</t>
  </si>
  <si>
    <t>segera nonton kakak jgn lupa aktifin bonus ya garra</t>
  </si>
  <si>
    <t>@shahellooo gass nonton kak, jgn lupa aktifin dulu bonusnya ya 😊 -garra</t>
  </si>
  <si>
    <t>gass nonton kak jgn lupa aktifin dulu bonusnya ya garra</t>
  </si>
  <si>
    <t>['gass', 'nonton', 'kak', 'jgn', 'lupa', 'aktifin', 'dulu', 'bonusnya', 'ya', 'garra']</t>
  </si>
  <si>
    <t>['segerakan', 'nonton', 'kakak', 'jgn', 'lupa', 'aktifin', 'dulu', 'bonusnya', 'ya', 'garra']</t>
  </si>
  <si>
    <t>['segerakan', 'nonton', 'kakak', 'jgn', 'lupa', 'aktifin', 'bonusnya', 'ya', 'garra']</t>
  </si>
  <si>
    <t>['segera', 'nonton', 'kakak', 'jgn', 'lupa', 'aktifin', 'bonus', 'ya', 'garra']</t>
  </si>
  <si>
    <t>lokasi nih kakak garra</t>
  </si>
  <si>
    <t>@soxxxami lagi di lokasi mana nih kak? 🥺 -garra</t>
  </si>
  <si>
    <t>lagi di lokasi mana nih kak garra</t>
  </si>
  <si>
    <t>['lagi', 'di', 'lokasi', 'mana', 'nih', 'kak', 'garra']</t>
  </si>
  <si>
    <t>['lagi', 'di', 'lokasi', 'mana', 'nih', 'kakak', 'garra']</t>
  </si>
  <si>
    <t>['lokasi', 'nih', 'kakak', 'garra']</t>
  </si>
  <si>
    <t>ve lokasi rumah mana tuh kakak garra</t>
  </si>
  <si>
    <t>@avifah_ve lokasi rumahnya dimana tuh kak?? 😭 -garra</t>
  </si>
  <si>
    <t>ve lokasi rumahnya dimana tuh kak garra</t>
  </si>
  <si>
    <t>['ve', 'lokasi', 'rumahnya', 'dimana', 'tuh', 'kak', 'garra']</t>
  </si>
  <si>
    <t>['ve', 'lokasi', 'rumahnya', 'dimana', 'tuh', 'kakak', 'garra']</t>
  </si>
  <si>
    <t>['ve', 'lokasi', 'rumah', 'mana', 'tuh', 'kakak', 'garra']</t>
  </si>
  <si>
    <t>@nuhbatr @nuhbatr makasih ya, kak. mohon ditunggu balesan dm-nya 😊 -darlan</t>
  </si>
  <si>
    <t>kalo hangus kakak reaktivasi mandiri dial ya pasti data registrasi sesuai data kakak daftar kalo kendala sila konfirmasi nomor hp pesan biar cek status kartu ya rai</t>
  </si>
  <si>
    <t>@lucelince @lucelince kalo hangusnya belum lama, kakak bisa reaktivasi mandiri melalui dial *888*89# ya. namun pastikan data registrasi sesuai dengan data nik dan kk yang di daftarkan sebelumnya. kalo ada kendala, silakan konfirmasi nomor hp ke dm biar di cek dulu status kartunya ya :) -rai</t>
  </si>
  <si>
    <t>kalo hangusnya belum lama kakak bisa reaktivasi mandiri melalui dial ya namun pastikan data registrasi sesuai dengan data nik dan kk yang di daftarkan sebelumnya kalo ada kendala silakan konfirmasi nomor hp ke dm biar di cek dulu status kartunya ya rai</t>
  </si>
  <si>
    <t>['kalo', 'hangusnya', 'belum', 'lama', 'kakak', 'bisa', 'reaktivasi', 'mandiri', 'melalui', 'dial', 'ya', 'namun', 'pastikan', 'data', 'registrasi', 'sesuai', 'dengan', 'data', 'nik', 'dan', 'kk', 'yang', 'di', 'daftarkan', 'sebelumnya', 'kalo', 'ada', 'kendala', 'silakan', 'konfirmasi', 'nomor', 'hp', 'ke', 'dm', 'biar', 'di', 'cek', 'dulu', 'status', 'kartunya', 'ya', 'rai']</t>
  </si>
  <si>
    <t>['kalo', 'hangusnya', 'belum', 'lama', 'kakak', 'bisa', 'reaktivasi', 'mandiri', 'melalui', 'dial', 'ya', 'namun', 'pastikan', 'data', 'registrasi', 'sesuai', 'dengan', 'data', 'nik', 'dan', 'kakak', 'yang', 'di', 'daftarkan', 'sebelumnya', 'kalo', 'ada', 'kendala', 'silakan', 'konfirmasi', 'nomor', 'hp', 'ke', 'pesan', 'biar', 'di', 'cek', 'dulu', 'status', 'kartunya', 'ya', 'rai']</t>
  </si>
  <si>
    <t>['kalo', 'hangusnya', 'kakak', 'reaktivasi', 'mandiri', 'dial', 'ya', 'pastikan', 'data', 'registrasi', 'sesuai', 'data', 'kakak', 'daftarkan', 'kalo', 'kendala', 'silakan', 'konfirmasi', 'nomor', 'hp', 'pesan', 'biar', 'cek', 'status', 'kartunya', 'ya', 'rai']</t>
  </si>
  <si>
    <t>['kalo', 'hangus', 'kakak', 'reaktivasi', 'mandiri', 'dial', 'ya', 'pasti', 'data', 'registrasi', 'sesuai', 'data', 'kakak', 'daftar', 'kalo', 'kendala', 'sila', 'konfirmasi', 'nomor', 'hp', 'pesan', 'biar', 'cek', 'status', 'kartu', 'ya', 'rai']</t>
  </si>
  <si>
    <t>nasteung kakak banung wkwkwkwkw</t>
  </si>
  <si>
    <t>@kadalindia @telkomsel nasteung pisan teh di ban'ung wkwkwkwkw</t>
  </si>
  <si>
    <t>nasteung pisan teh di banung wkwkwkwkw</t>
  </si>
  <si>
    <t>['nasteung', 'pisan', 'teh', 'di', 'banung', 'wkwkwkwkw']</t>
  </si>
  <si>
    <t>['nasteung', 'sangat', 'kakak', 'di', 'banung', 'wkwkwkwkw']</t>
  </si>
  <si>
    <t>['nasteung', 'kakak', 'banung', 'wkwkwkwkw']</t>
  </si>
  <si>
    <t>myvoucher kakak beli paket aplikasi mytelkomsel ya myvouchernya otomatis potong harga paket kakak pilih bayar pulsa potong pulsa proses beli hasil kakak</t>
  </si>
  <si>
    <t>@kindlymat myvoucher tersebut dapat kakak gunakan untuk pembelian paket melalui aplikasi mytelkomsel ya. myvouchernya nanti akan otomatis memotong harga paket jika kakak memilih pembayaran pulsa dan pemotongan pulsa akan dilakukan setelah proses pembelian berhasil, sehingga kakak harus…</t>
  </si>
  <si>
    <t>myvoucher tersebut dapat kakak gunakan untuk pembelian paket melalui aplikasi mytelkomsel ya myvouchernya nanti akan otomatis memotong harga paket jika kakak memilih pembayaran pulsa dan pemotongan pulsa akan dilakukan setelah proses pembelian berhasil sehingga kakak harus</t>
  </si>
  <si>
    <t>['myvoucher', 'tersebut', 'dapat', 'kakak', 'gunakan', 'untuk', 'pembelian', 'paket', 'melalui', 'aplikasi', 'mytelkomsel', 'ya', 'myvouchernya', 'nanti', 'akan', 'otomatis', 'memotong', 'harga', 'paket', 'jika', 'kakak', 'memilih', 'pembayaran', 'pulsa', 'dan', 'pemotongan', 'pulsa', 'akan', 'dilakukan', 'setelah', 'proses', 'pembelian', 'berhasil', 'sehingga', 'kakak', 'harus']</t>
  </si>
  <si>
    <t>['myvoucher', 'kakak', 'pembelian', 'paket', 'aplikasi', 'mytelkomsel', 'ya', 'myvouchernya', 'otomatis', 'memotong', 'harga', 'paket', 'kakak', 'memilih', 'pembayaran', 'pulsa', 'pemotongan', 'pulsa', 'proses', 'pembelian', 'berhasil', 'kakak']</t>
  </si>
  <si>
    <t>['myvoucher', 'kakak', 'beli', 'paket', 'aplikasi', 'mytelkomsel', 'ya', 'myvouchernya', 'otomatis', 'potong', 'harga', 'paket', 'kakak', 'pilih', 'bayar', 'pulsa', 'potong', 'pulsa', 'proses', 'beli', 'hasil', 'kakak']</t>
  </si>
  <si>
    <t>edwinn edwinn yah ganggu kakak joseph setting atur handphone panggil block from unknown numberfrom stranger aktif biar depan nomor nali kontak hubung kakak ya terimakasih zidane</t>
  </si>
  <si>
    <t>@joseph_edwinn @joseph_edwinn yah pasti terganggu :( kak joseph bisa setting di pengaturan handphone - panggilan - block from unknown number/from stranger (aktifkan) biar kedepannya nomor yang tidak dikenali dan tidak ada dikontak ga bisa menghubungi kakak ya. makasih :) -zidane</t>
  </si>
  <si>
    <t>edwinn edwinn yah pasti terganggu kak joseph bisa setting di pengaturan handphone panggilan block from unknown numberfrom stranger aktifkan biar kedepannya nomor yang tidak dikenali dan tidak ada dikontak ga bisa menghubungi kakak ya makasih zidane</t>
  </si>
  <si>
    <t>['edwinn', 'edwinn', 'yah', 'pasti', 'terganggu', 'kak', 'joseph', 'bisa', 'setting', 'di', 'pengaturan', 'handphone', 'panggilan', 'block', 'from', 'unknown', 'numberfrom', 'stranger', 'aktifkan', 'biar', 'kedepannya', 'nomor', 'yang', 'tidak', 'dikenali', 'dan', 'tidak', 'ada', 'dikontak', 'ga', 'bisa', 'menghubungi', 'kakak', 'ya', 'makasih', 'zidane']</t>
  </si>
  <si>
    <t>['edwinn', 'edwinn', 'yah', 'pasti', 'terganggu', 'kakak', 'joseph', 'bisa', 'setting', 'di', 'pengaturan', 'handphone', 'panggilan', 'block', 'from', 'unknown', 'numberfrom', 'stranger', 'aktifkan', 'biar', 'kedepannya', 'nomor', 'yang', 'tidak', 'dikenali', 'dan', 'tidak', 'ada', 'dikontak', 'tidak', 'bisa', 'menghubungi', 'kakak', 'ya', 'terimakasih', 'zidane']</t>
  </si>
  <si>
    <t>['edwinn', 'edwinn', 'yah', 'terganggu', 'kakak', 'joseph', 'setting', 'pengaturan', 'handphone', 'panggilan', 'block', 'from', 'unknown', 'numberfrom', 'stranger', 'aktifkan', 'biar', 'kedepannya', 'nomor', 'dikenali', 'dikontak', 'menghubungi', 'kakak', 'ya', 'terimakasih', 'zidane']</t>
  </si>
  <si>
    <t>['edwinn', 'edwinn', 'yah', 'ganggu', 'kakak', 'joseph', 'setting', 'atur', 'handphone', 'panggil', 'block', 'from', 'unknown', 'numberfrom', 'stranger', 'aktif', 'biar', 'depan', 'nomor', 'nali', 'kontak', 'hubung', 'kakak', 'ya', 'terimakasih', 'zidane']</t>
  </si>
  <si>
    <t>done minn</t>
  </si>
  <si>
    <t>@telkomsel done minn</t>
  </si>
  <si>
    <t>['done', 'minn']</t>
  </si>
  <si>
    <t>harga telkomsel</t>
  </si>
  <si>
    <t>@dhrabelivia wah seharga telkomsel https://t.co/nryiwaq2ij</t>
  </si>
  <si>
    <t>wah seharga telkomsel</t>
  </si>
  <si>
    <t>['wah', 'seharga', 'telkomsel']</t>
  </si>
  <si>
    <t>['seharga', 'telkomsel']</t>
  </si>
  <si>
    <t>['harga', 'telkomsel']</t>
  </si>
  <si>
    <t>utama voucher telkom min</t>
  </si>
  <si>
    <t>guna utama voucher telkom tu apa min @telkomsel ?? https://t.co/szoocvakb1</t>
  </si>
  <si>
    <t>guna utama voucher telkom tu apa min</t>
  </si>
  <si>
    <t>['guna', 'utama', 'voucher', 'telkom', 'tu', 'apa', 'min']</t>
  </si>
  <si>
    <t>['guna', 'utama', 'voucher', 'telkom', 'itu', 'apa', 'min']</t>
  </si>
  <si>
    <t>['utama', 'voucher', 'telkom', 'min']</t>
  </si>
  <si>
    <t>sinyal kakak stabil kah maaf ya biar kendala sinyal tangan ayo infoin nomor telkomselnya pesan infoin jadi lokasi lengkap nomor telkomsel kendala ya tunggu rai</t>
  </si>
  <si>
    <t>@gomawojk @gomawojk sinyalnya kenapa kak? ga stabil kah? maaf ya :( biar kendala sinyalnya bisa ditangani, yuk infoin nomor telkomselnya ke dm. infoin juga waktu kejadian, lokasi lengkap, dan nomor telkomsel lain yg berkendala sama jika ada ya. ditunggu :) -rai</t>
  </si>
  <si>
    <t>sinyalnya kenapa kak ga stabil kah maaf ya biar kendala sinyalnya bisa ditangani yuk infoin nomor telkomselnya ke dm infoin juga waktu kejadian lokasi lengkap dan nomor telkomsel lain yg berkendala sama jika ada ya ditunggu rai</t>
  </si>
  <si>
    <t>['sinyalnya', 'kenapa', 'kak', 'ga', 'stabil', 'kah', 'maaf', 'ya', 'biar', 'kendala', 'sinyalnya', 'bisa', 'ditangani', 'yuk', 'infoin', 'nomor', 'telkomselnya', 'ke', 'dm', 'infoin', 'juga', 'waktu', 'kejadian', 'lokasi', 'lengkap', 'dan', 'nomor', 'telkomsel', 'lain', 'yg', 'berkendala', 'sama', 'jika', 'ada', 'ya', 'ditunggu', 'rai']</t>
  </si>
  <si>
    <t>['sinyalnya', 'kenapa', 'kakak', 'tidak', 'stabil', 'kah', 'maaf', 'ya', 'biar', 'kendala', 'sinyalnya', 'bisa', 'ditangani', 'ayo', 'infoin', 'nomor', 'telkomselnya', 'ke', 'pesan', 'infoin', 'juga', 'waktu', 'kejadian', 'lokasi', 'lengkap', 'dan', 'nomor', 'telkomsel', 'lain', 'yg', 'berkendala', 'sama', 'jika', 'ada', 'ya', 'ditunggu', 'rai']</t>
  </si>
  <si>
    <t>['sinyalnya', 'kakak', 'stabil', 'kah', 'maaf', 'ya', 'biar', 'kendala', 'sinyalnya', 'ditangani', 'ayo', 'infoin', 'nomor', 'telkomselnya', 'pesan', 'infoin', 'kejadian', 'lokasi', 'lengkap', 'nomor', 'telkomsel', 'berkendala', 'ya', 'ditunggu', 'rai']</t>
  </si>
  <si>
    <t>['sinyal', 'kakak', 'stabil', 'kah', 'maaf', 'ya', 'biar', 'kendala', 'sinyal', 'tangan', 'ayo', 'infoin', 'nomor', 'telkomselnya', 'pesan', 'infoin', 'jadi', 'lokasi', 'lengkap', 'nomor', 'telkomsel', 'kendala', 'ya', 'tunggu', 'rai']</t>
  </si>
  <si>
    <t>yah benefitnya beda coba kakak nunn infoin nomor telepon pesan biar dibantuin ya zidane</t>
  </si>
  <si>
    <t>@nuhbatr @nuhbatr yah kok benefitnya beda :( coba kak nunn infoin nomor hpnya ke dm biar dibantuin ya :) -zidane</t>
  </si>
  <si>
    <t>yah kok benefitnya beda coba kak nunn infoin nomor hpnya ke dm biar dibantuin ya zidane</t>
  </si>
  <si>
    <t>['yah', 'kok', 'benefitnya', 'beda', 'coba', 'kak', 'nunn', 'infoin', 'nomor', 'hpnya', 'ke', 'dm', 'biar', 'dibantuin', 'ya', 'zidane']</t>
  </si>
  <si>
    <t>['yah', 'kok', 'benefitnya', 'beda', 'coba', 'kakak', 'nunn', 'infoin', 'nomor', 'teleponnya', 'ke', 'pesan', 'biar', 'dibantuin', 'ya', 'zidane']</t>
  </si>
  <si>
    <t>['yah', 'benefitnya', 'beda', 'coba', 'kakak', 'nunn', 'infoin', 'nomor', 'teleponnya', 'pesan', 'biar', 'dibantuin', 'ya', 'zidane']</t>
  </si>
  <si>
    <t>['yah', 'benefitnya', 'beda', 'coba', 'kakak', 'nunn', 'infoin', 'nomor', 'telepon', 'pesan', 'biar', 'dibantuin', 'ya', 'zidane']</t>
  </si>
  <si>
    <t>pesan nya bantu cepat tunggu balas teman sabil ya sabil</t>
  </si>
  <si>
    <t>@zaraaurora_ @zaraaurora_  dm nya dibantu percepatan, tunggu balasan temen sabil ya :) -sabil</t>
  </si>
  <si>
    <t>dm nya dibantu percepatan tunggu balasan temen sabil ya sabil</t>
  </si>
  <si>
    <t>['dm', 'nya', 'dibantu', 'percepatan', 'tunggu', 'balasan', 'temen', 'sabil', 'ya', 'sabil']</t>
  </si>
  <si>
    <t>['pesan', 'nya', 'dibantu', 'percepatan', 'tunggu', 'balasan', 'teman', 'sabil', 'ya', 'sabil']</t>
  </si>
  <si>
    <t>['pesan', 'nya', 'bantu', 'cepat', 'tunggu', 'balas', 'teman', 'sabil', 'ya', 'sabil']</t>
  </si>
  <si>
    <t>oke kakak rai cek pesan kakak masuk antri ya mohon tunggu interaksi pesan kakak rai</t>
  </si>
  <si>
    <t>@hesudaze @hesudaze oke, kak. rai cek dm kakak udah masuk ke antrian ya. mohon ditunggu interaksi selanjutnya di dm kak :) -rai</t>
  </si>
  <si>
    <t>oke kak rai cek dm kakak udah masuk ke antrian ya mohon ditunggu interaksi selanjutnya di dm kak rai</t>
  </si>
  <si>
    <t>['oke', 'kak', 'rai', 'cek', 'dm', 'kakak', 'udah', 'masuk', 'ke', 'antrian', 'ya', 'mohon', 'ditunggu', 'interaksi', 'selanjutnya', 'di', 'dm', 'kak', 'rai']</t>
  </si>
  <si>
    <t>['oke', 'kakak', 'rai', 'cek', 'pesan', 'kakak', 'sudah', 'masuk', 'ke', 'antrian', 'ya', 'mohon', 'ditunggu', 'interaksi', 'selanjutnya', 'di', 'pesan', 'kakak', 'rai']</t>
  </si>
  <si>
    <t>['oke', 'kakak', 'rai', 'cek', 'pesan', 'kakak', 'masuk', 'antrian', 'ya', 'mohon', 'ditunggu', 'interaksi', 'pesan', 'kakak', 'rai']</t>
  </si>
  <si>
    <t>['oke', 'kakak', 'rai', 'cek', 'pesan', 'kakak', 'masuk', 'antri', 'ya', 'mohon', 'tunggu', 'interaksi', 'pesan', 'kakak', 'rai']</t>
  </si>
  <si>
    <t>tunggu ya kakak pesan kakak masuk rekan pesan balas cakap rai</t>
  </si>
  <si>
    <t>@zaraaurora_ @zaraaurora_ ditunggu ya kak. dm kakak udah masuk ko. nanti rekan di dm pasti balas chat-nya segera :) -rai</t>
  </si>
  <si>
    <t>ditunggu ya kak dm kakak udah masuk ko nanti rekan di dm pasti balas chatnya segera rai</t>
  </si>
  <si>
    <t>['ditunggu', 'ya', 'kak', 'dm', 'kakak', 'udah', 'masuk', 'ko', 'nanti', 'rekan', 'di', 'dm', 'pasti', 'balas', 'chatnya', 'segera', 'rai']</t>
  </si>
  <si>
    <t>['ditunggu', 'ya', 'kakak', 'pesan', 'kakak', 'sudah', 'masuk', 'kok', 'nanti', 'rekan', 'di', 'pesan', 'pasti', 'balas', 'percakapannya', 'segera', 'rai']</t>
  </si>
  <si>
    <t>['ditunggu', 'ya', 'kakak', 'pesan', 'kakak', 'masuk', 'rekan', 'pesan', 'balas', 'percakapannya', 'rai']</t>
  </si>
  <si>
    <t>['tunggu', 'ya', 'kakak', 'pesan', 'kakak', 'masuk', 'rekan', 'pesan', 'balas', 'cakap', 'rai']</t>
  </si>
  <si>
    <t>injun telkomsel sih</t>
  </si>
  <si>
    <t>@kaihyuening @re_injun telkomsel mana sih?</t>
  </si>
  <si>
    <t>injun telkomsel mana sih</t>
  </si>
  <si>
    <t>['injun', 'telkomsel', 'mana', 'sih']</t>
  </si>
  <si>
    <t>['injun', 'telkomsel', 'sih']</t>
  </si>
  <si>
    <t>parah banget signal tsel bawa emosi</t>
  </si>
  <si>
    <t>@telkomsel parah banget signal tsel sekarang... bawaannya emosi😭</t>
  </si>
  <si>
    <t>parah banget signal tsel sekarang bawaannya emosi</t>
  </si>
  <si>
    <t>['parah', 'banget', 'signal', 'tsel', 'sekarang', 'bawaannya', 'emosi']</t>
  </si>
  <si>
    <t>['parah', 'banget', 'signal', 'tsel', 'bawaannya', 'emosi']</t>
  </si>
  <si>
    <t>['parah', 'banget', 'signal', 'tsel', 'bawa', 'emosi']</t>
  </si>
  <si>
    <t>mohon cek pesan</t>
  </si>
  <si>
    <t>@telkomsel sudah, please cek dm.</t>
  </si>
  <si>
    <t>sudah please cek dm</t>
  </si>
  <si>
    <t>['sudah', 'please', 'cek', 'dm']</t>
  </si>
  <si>
    <t>['sudah', 'mohon', 'cek', 'pesan']</t>
  </si>
  <si>
    <t>['mohon', 'cek', 'pesan']</t>
  </si>
  <si>
    <t>minnn beli paket beda sih gb</t>
  </si>
  <si>
    <t>minnn @telkomsel aku tadi beli paket yg ini ko malah jadi beda sih, malah jadi 24gb? https://t.co/skumtcfmh6</t>
  </si>
  <si>
    <t>minnn aku tadi beli paket yg ini ko malah jadi beda sih malah jadi gb</t>
  </si>
  <si>
    <t>['minnn', 'aku', 'tadi', 'beli', 'paket', 'yg', 'ini', 'ko', 'malah', 'jadi', 'beda', 'sih', 'malah', 'jadi', 'gb']</t>
  </si>
  <si>
    <t>['minnn', 'aku', 'tadi', 'beli', 'paket', 'yg', 'ini', 'kok', 'malah', 'jadi', 'beda', 'sih', 'malah', 'jadi', 'gb']</t>
  </si>
  <si>
    <t>['minnn', 'beli', 'paket', 'beda', 'sih', 'gb']</t>
  </si>
  <si>
    <t>operasional layan grapari siaga natal wilayah jakarta barat grapari central park ya kakak lokasi tepat mall central park lt lot jl letjen parman jakarta barat tanggal jam</t>
  </si>
  <si>
    <t>@eddywilliamtwit untuk operasional layanan grapari siaga natal 2023 dan tahun baru 2024, di wilayah jakarta barat ada grapari central park ya kak. lokasi tepatnya ada di mall central park lt. 3 lot 116-118, jl. letjen s. parman, jakarta barat. dan untuk tanggal 01/01/2024 nanti, jam…</t>
  </si>
  <si>
    <t>untuk operasional layanan grapari siaga natal dan tahun baru di wilayah jakarta barat ada grapari central park ya kak lokasi tepatnya ada di mall central park lt lot jl letjen  parman jakarta barat dan untuk tanggal nanti jam</t>
  </si>
  <si>
    <t>['untuk', 'operasional', 'layanan', 'grapari', 'siaga', 'natal', 'dan', 'tahun', 'baru', 'di', 'wilayah', 'jakarta', 'barat', 'ada', 'grapari', 'central', 'park', 'ya', 'kak', 'lokasi', 'tepatnya', 'ada', 'di', 'mall', 'central', 'park', 'lt', 'lot', 'jl', 'letjen', 'parman', 'jakarta', 'barat', 'dan', 'untuk', 'tanggal', 'nanti', 'jam']</t>
  </si>
  <si>
    <t>['untuk', 'operasional', 'layanan', 'grapari', 'siaga', 'natal', 'dan', 'tahun', 'baru', 'di', 'wilayah', 'jakarta', 'barat', 'ada', 'grapari', 'central', 'park', 'ya', 'kakak', 'lokasi', 'tepatnya', 'ada', 'di', 'mall', 'central', 'park', 'lt', 'lot', 'jl', 'letjen', 'parman', 'jakarta', 'barat', 'dan', 'untuk', 'tanggal', 'nanti', 'jam']</t>
  </si>
  <si>
    <t>['operasional', 'layanan', 'grapari', 'siaga', 'natal', 'wilayah', 'jakarta', 'barat', 'grapari', 'central', 'park', 'ya', 'kakak', 'lokasi', 'tepatnya', 'mall', 'central', 'park', 'lt', 'lot', 'jl', 'letjen', 'parman', 'jakarta', 'barat', 'tanggal', 'jam']</t>
  </si>
  <si>
    <t>['operasional', 'layan', 'grapari', 'siaga', 'natal', 'wilayah', 'jakarta', 'barat', 'grapari', 'central', 'park', 'ya', 'kakak', 'lokasi', 'tepat', 'mall', 'central', 'park', 'lt', 'lot', 'jl', 'letjen', 'parman', 'jakarta', 'barat', 'tanggal', 'jam']</t>
  </si>
  <si>
    <t>khawatir ya kakak sabil bantu biar akses sat set infoin nomor hp lokasikelurahan camat kotakabupaten jadi nomor telkomsel kendala via pesan ya terimakasih sabil</t>
  </si>
  <si>
    <t>@hesudaze @hesudaze jangan khawatir ya, kak. sabil bantuin biar aksesnya sat set lagi, infoin nomor hp, lokasi(kelurahan, kecamatan, kota/kabupaten), waktu kejadian dan nomor telkomsel lain yg berkendala sama via dm ya. makasih😊 -sabil</t>
  </si>
  <si>
    <t>jangan khawatir ya kak sabil bantuin biar aksesnya sat set lagi infoin nomor hp lokasikelurahan kecamatan kotakabupaten waktu kejadian dan nomor telkomsel lain yg berkendala sama via dm ya makasih sabil</t>
  </si>
  <si>
    <t>['jangan', 'khawatir', 'ya', 'kak', 'sabil', 'bantuin', 'biar', 'aksesnya', 'sat', 'set', 'lagi', 'infoin', 'nomor', 'hp', 'lokasikelurahan', 'kecamatan', 'kotakabupaten', 'waktu', 'kejadian', 'dan', 'nomor', 'telkomsel', 'lain', 'yg', 'berkendala', 'sama', 'via', 'dm', 'ya', 'makasih', 'sabil']</t>
  </si>
  <si>
    <t>['jangan', 'khawatir', 'ya', 'kakak', 'sabil', 'membantu', 'biar', 'aksesnya', 'sat', 'set', 'lagi', 'infoin', 'nomor', 'hp', 'lokasikelurahan', 'kecamatan', 'kotakabupaten', 'waktu', 'kejadian', 'dan', 'nomor', 'telkomsel', 'lain', 'yg', 'berkendala', 'sama', 'via', 'pesan', 'ya', 'terimakasih', 'sabil']</t>
  </si>
  <si>
    <t>['khawatir', 'ya', 'kakak', 'sabil', 'membantu', 'biar', 'aksesnya', 'sat', 'set', 'infoin', 'nomor', 'hp', 'lokasikelurahan', 'kecamatan', 'kotakabupaten', 'kejadian', 'nomor', 'telkomsel', 'berkendala', 'via', 'pesan', 'ya', 'terimakasih', 'sabil']</t>
  </si>
  <si>
    <t>['khawatir', 'ya', 'kakak', 'sabil', 'bantu', 'biar', 'akses', 'sat', 'set', 'infoin', 'nomor', 'hp', 'lokasikelurahan', 'camat', 'kotakabupaten', 'jadi', 'nomor', 'telkomsel', 'kendala', 'via', 'pesan', 'ya', 'terimakasih', 'sabil']</t>
  </si>
  <si>
    <t>bikin auto sultan kuota harga rp ribu kuota gb tani internetan streamingan ngegame asik aktif mytelkomsel tekan samp laku</t>
  </si>
  <si>
    <t>#superseru dari #telkomselprabayar bikin kamu auto jadi sultan kuota! seharga mulai dari rp150 ribu, bisa dapat kuota 100gb buat nemenin kamu internetan, streaming-an, sampe nge-game, asik kan!  aktifkan di mytelkomsel atau tekan *363#  *s&amp;amp k berlaku https://t.co/n3f6jmziej</t>
  </si>
  <si>
    <t>dari bikin kamu auto jadi sultan kuota seharga mulai dari rp ribu bisa dapat kuota gb buat nemenin kamu internetan streamingan sampe ngegame asik kan aktifkan di mytelkomsel atau tekan samp  berlaku</t>
  </si>
  <si>
    <t>['dari', 'bikin', 'kamu', 'auto', 'jadi', 'sultan', 'kuota', 'seharga', 'mulai', 'dari', 'rp', 'ribu', 'bisa', 'dapat', 'kuota', 'gb', 'buat', 'nemenin', 'kamu', 'internetan', 'streamingan', 'sampe', 'ngegame', 'asik', 'kan', 'aktifkan', 'di', 'mytelkomsel', 'atau', 'tekan', 'samp', 'berlaku']</t>
  </si>
  <si>
    <t>['dari', 'bikin', 'kamu', 'auto', 'jadi', 'sultan', 'kuota', 'seharga', 'mulai', 'dari', 'rp', 'ribu', 'bisa', 'dapat', 'kuota', 'gb', 'buat', 'menemani', 'kamu', 'internetan', 'streamingan', 'sampai', 'ngegame', 'asik', 'kan', 'aktifkan', 'di', 'mytelkomsel', 'atau', 'tekan', 'samp', 'berlaku']</t>
  </si>
  <si>
    <t>['bikin', 'auto', 'sultan', 'kuota', 'seharga', 'rp', 'ribu', 'kuota', 'gb', 'menemani', 'internetan', 'streamingan', 'ngegame', 'asik', 'aktifkan', 'mytelkomsel', 'tekan', 'samp', 'berlaku']</t>
  </si>
  <si>
    <t>['bikin', 'auto', 'sultan', 'kuota', 'harga', 'rp', 'ribu', 'kuota', 'gb', 'tani', 'internetan', 'streamingan', 'ngegame', 'asik', 'aktif', 'mytelkomsel', 'tekan', 'samp', 'laku']</t>
  </si>
  <si>
    <t>adik gabisa tenanggg adik gabisa tenanggggggg kuota nya tip banget tibatiba pulsa ilangggg</t>
  </si>
  <si>
    <t>@telkomsel dedek gabisa tenanggg dedek gabisa tenanggggggg. kuota nya udh menipis bgt malah tbtb pulsa ilangggg</t>
  </si>
  <si>
    <t>dedek gabisa tenanggg dedek gabisa tenanggggggg kuota nya udh menipis bgt malah tbtb pulsa ilangggg</t>
  </si>
  <si>
    <t>['dedek', 'gabisa', 'tenanggg', 'dedek', 'gabisa', 'tenanggggggg', 'kuota', 'nya', 'udh', 'menipis', 'bgt', 'malah', 'tbtb', 'pulsa', 'ilangggg']</t>
  </si>
  <si>
    <t>['adik', 'gabisa', 'tenanggg', 'adik', 'gabisa', 'tenanggggggg', 'kuota', 'nya', 'sudah', 'menipis', 'banget', 'malah', 'tibatiba', 'pulsa', 'ilangggg']</t>
  </si>
  <si>
    <t>['adik', 'gabisa', 'tenanggg', 'adik', 'gabisa', 'tenanggggggg', 'kuota', 'nya', 'menipis', 'banget', 'tibatiba', 'pulsa', 'ilangggg']</t>
  </si>
  <si>
    <t>['adik', 'gabisa', 'tenanggg', 'adik', 'gabisa', 'tenanggggggg', 'kuota', 'nya', 'tip', 'banget', 'tibatiba', 'pulsa', 'ilangggg']</t>
  </si>
  <si>
    <t>sinyal telkomsel kamar</t>
  </si>
  <si>
    <t>sinyal telkomsel di kamarku 📉📉📉📉</t>
  </si>
  <si>
    <t>sinyal telkomsel di kamarku</t>
  </si>
  <si>
    <t>['sinyal', 'telkomsel', 'di', 'kamarku']</t>
  </si>
  <si>
    <t>['sinyal', 'telkomsel', 'kamarku']</t>
  </si>
  <si>
    <t>['sinyal', 'telkomsel', 'kamar']</t>
  </si>
  <si>
    <t>tenang kakak zara pesan nya masuk tunggu balas teman sabil ya sabil</t>
  </si>
  <si>
    <t>@zaraaurora_ @zaraaurora_ tenang, kak zara. dm nya udah masuk, tunggu balasan temen sabil ya😊 -sabil</t>
  </si>
  <si>
    <t>tenang kak zara dm nya udah masuk tunggu balasan temen sabil ya sabil</t>
  </si>
  <si>
    <t>['tenang', 'kak', 'zara', 'dm', 'nya', 'udah', 'masuk', 'tunggu', 'balasan', 'temen', 'sabil', 'ya', 'sabil']</t>
  </si>
  <si>
    <t>['tenang', 'kakak', 'zara', 'pesan', 'nya', 'sudah', 'masuk', 'tunggu', 'balasan', 'teman', 'sabil', 'ya', 'sabil']</t>
  </si>
  <si>
    <t>['tenang', 'kakak', 'zara', 'pesan', 'nya', 'masuk', 'tunggu', 'balasan', 'teman', 'sabil', 'ya', 'sabil']</t>
  </si>
  <si>
    <t>['tenang', 'kakak', 'zara', 'pesan', 'nya', 'masuk', 'tunggu', 'balas', 'teman', 'sabil', 'ya', 'sabil']</t>
  </si>
  <si>
    <t>@telkomsel @telkomsel</t>
  </si>
  <si>
    <t>gabisaa knpaa</t>
  </si>
  <si>
    <t>@itsmerayyi @discountfess @telkomsel aku juga gabisaa, knpaa</t>
  </si>
  <si>
    <t>aku juga gabisaa knpaa</t>
  </si>
  <si>
    <t>['aku', 'juga', 'gabisaa', 'knpaa']</t>
  </si>
  <si>
    <t>['gabisaa', 'knpaa']</t>
  </si>
  <si>
    <t>minimal depo cari google apibet follow instagram promosi bonus deposit deposit pulsa telkomsel xl deposit emoney minimal deposit</t>
  </si>
  <si>
    <t>minimal depo = 10k cari kami di google = 'apibet' follow ig kami untuk mendapatkan promosi  .- bonus deposit 10% - deposit pulsa telkomsel dan xl - deposit emoney - minimal deposit 10.000 https://t.co/zjqogbmqw7   https://t.co/ji3ndsyxgv https://t.co/vahduojgvs</t>
  </si>
  <si>
    <t>minimal depo  cari kami di google apibet follow ig kami untuk mendapatkan promosi bonus deposit deposit pulsa telkomsel dan xl deposit emoney minimal deposit</t>
  </si>
  <si>
    <t>['minimal', 'depo', 'cari', 'kami', 'di', 'google', 'apibet', 'follow', 'ig', 'kami', 'untuk', 'mendapatkan', 'promosi', 'bonus', 'deposit', 'deposit', 'pulsa', 'telkomsel', 'dan', 'xl', 'deposit', 'emoney', 'minimal', 'deposit']</t>
  </si>
  <si>
    <t>['minimal', 'depo', 'cari', 'kami', 'di', 'google', 'apibet', 'follow', 'instagram', 'kami', 'untuk', 'mendapatkan', 'promosi', 'bonus', 'deposit', 'deposit', 'pulsa', 'telkomsel', 'dan', 'xl', 'deposit', 'emoney', 'minimal', 'deposit']</t>
  </si>
  <si>
    <t>['minimal', 'depo', 'cari', 'google', 'apibet', 'follow', 'instagram', 'promosi', 'bonus', 'deposit', 'deposit', 'pulsa', 'telkomsel', 'xl', 'deposit', 'emoney', 'minimal', 'deposit']</t>
  </si>
  <si>
    <t>cv pulsa telkomsel pulsa xl</t>
  </si>
  <si>
    <t>cv pulsa telkomsel ke pulsa xl #zonauang</t>
  </si>
  <si>
    <t>cv pulsa telkomsel ke pulsa xl</t>
  </si>
  <si>
    <t>['cv', 'pulsa', 'telkomsel', 'ke', 'pulsa', 'xl']</t>
  </si>
  <si>
    <t>['cv', 'pulsa', 'telkomsel', 'pulsa', 'xl']</t>
  </si>
  <si>
    <t>min pulsa potong transaksi gagal direspon pesan nyaaaaaaaaa</t>
  </si>
  <si>
    <t>@telkomsel gmn min? ini jdnya pulsa saya kepotong pdhl transaksi gagal apa gmn ga direspon2 dm nyaaaaaaaaa</t>
  </si>
  <si>
    <t>gmn min ini jdnya pulsa saya kepotong pdhl transaksi gagal apa gmn ga direspon dm nyaaaaaaaaa</t>
  </si>
  <si>
    <t>['gmn', 'min', 'ini', 'jdnya', 'pulsa', 'saya', 'kepotong', 'pdhl', 'transaksi', 'gagal', 'apa', 'gmn', 'ga', 'direspon', 'dm', 'nyaaaaaaaaa']</t>
  </si>
  <si>
    <t>['bagaimana', 'min', 'ini', 'jadinya', 'pulsa', 'saya', 'kepotong', 'padahal', 'transaksi', 'gagal', 'apa', 'bagaimana', 'tidak', 'direspon', 'pesan', 'nyaaaaaaaaa']</t>
  </si>
  <si>
    <t>['min', 'pulsa', 'kepotong', 'transaksi', 'gagal', 'direspon', 'pesan', 'nyaaaaaaaaa']</t>
  </si>
  <si>
    <t>['min', 'pulsa', 'potong', 'transaksi', 'gagal', 'direspon', 'pesan', 'nyaaaaaaaaa']</t>
  </si>
  <si>
    <t>oke kakak lanjut pesan ya kakak balas pesan nya ardhan</t>
  </si>
  <si>
    <t>@imamabdulrohm13 @imamabdulrohm13 oke kak dilanjut di dm ya kak. pasti di bales kok dm nya :) -ardhan</t>
  </si>
  <si>
    <t>oke kak dilanjut di dm ya kak pasti di bales kok dm nya ardhan</t>
  </si>
  <si>
    <t>['oke', 'kak', 'dilanjut', 'di', 'dm', 'ya', 'kak', 'pasti', 'di', 'bales', 'kok', 'dm', 'nya', 'ardhan']</t>
  </si>
  <si>
    <t>['oke', 'kakak', 'dilanjut', 'di', 'pesan', 'ya', 'kakak', 'pasti', 'di', 'balas', 'kok', 'pesan', 'nya', 'ardhan']</t>
  </si>
  <si>
    <t>['oke', 'kakak', 'dilanjut', 'pesan', 'ya', 'kakak', 'balas', 'pesan', 'nya', 'ardhan']</t>
  </si>
  <si>
    <t>['oke', 'kakak', 'lanjut', 'pesan', 'ya', 'kakak', 'balas', 'pesan', 'nya', 'ardhan']</t>
  </si>
  <si>
    <t>terimakasih telkomsel</t>
  </si>
  <si>
    <t>terimakasih telkomsel baik https://t.co/prfdakqd2p</t>
  </si>
  <si>
    <t>terimakasih telkomsel baik</t>
  </si>
  <si>
    <t>['terimakasih', 'telkomsel', 'baik']</t>
  </si>
  <si>
    <t>['terimakasih', 'telkomsel']</t>
  </si>
  <si>
    <t>pakai telkomsel kuota youtube pakai youtube kuota youtube nya kurang</t>
  </si>
  <si>
    <t>masa ak pake telkomsel ada kuota youtube tapi waktu aku pake untuk youtube kuota youtube nya ngga berkurang 😫😫😫😫</t>
  </si>
  <si>
    <t>masa ak pake telkomsel ada kuota youtube tapi waktu aku pake untuk youtube kuota youtube nya ngga berkurang</t>
  </si>
  <si>
    <t>['masa', 'ak', 'pake', 'telkomsel', 'ada', 'kuota', 'youtube', 'tapi', 'waktu', 'aku', 'pake', 'untuk', 'youtube', 'kuota', 'youtube', 'nya', 'ngga', 'berkurang']</t>
  </si>
  <si>
    <t>['masa', 'aku', 'pakai', 'telkomsel', 'ada', 'kuota', 'youtube', 'tapi', 'waktu', 'aku', 'pakai', 'untuk', 'youtube', 'kuota', 'youtube', 'nya', 'tidak', 'berkurang']</t>
  </si>
  <si>
    <t>['pakai', 'telkomsel', 'kuota', 'youtube', 'pakai', 'youtube', 'kuota', 'youtube', 'nya', 'berkurang']</t>
  </si>
  <si>
    <t>['pakai', 'telkomsel', 'kuota', 'youtube', 'pakai', 'youtube', 'kuota', 'youtube', 'nya', 'kurang']</t>
  </si>
  <si>
    <t>min balas pesan</t>
  </si>
  <si>
    <t>@telkomsel min bales dm saya</t>
  </si>
  <si>
    <t>min bales dm saya</t>
  </si>
  <si>
    <t>['min', 'bales', 'dm', 'saya']</t>
  </si>
  <si>
    <t>['min', 'balas', 'pesan', 'saya']</t>
  </si>
  <si>
    <t>['min', 'balas', 'pesan']</t>
  </si>
  <si>
    <t>putraaditama putraaditama aduh ganggu sinyal kakak putra sabil bantu biar sinyal normal ya infoin nomor hp lokasikelurahan camat kotakabupaten jadi nomor telkomsel kendala via pesan ya terimakasih sabil</t>
  </si>
  <si>
    <t>@h_putra_aditama @h_putra_aditama aduh keganggu sama sinyal, kak putra:( sabil bantuin biar sinyalnya normal lagi ya, infoin nomor hp, lokasi(kelurahan, kecamatan, kota/kabupaten), waktu kejadian dan nomor telkomsel lain yg berkendala sama via dm ya. makasih😊 -sabil</t>
  </si>
  <si>
    <t>putraaditama putraaditama aduh keganggu sama sinyal kak putra sabil bantuin biar sinyalnya normal lagi ya infoin nomor hp lokasikelurahan kecamatan kotakabupaten waktu kejadian dan nomor telkomsel lain yg berkendala sama via dm ya makasih sabil</t>
  </si>
  <si>
    <t>['putraaditama', 'putraaditama', 'aduh', 'keganggu', 'sama', 'sinyal', 'kak', 'putra', 'sabil', 'bantuin', 'biar', 'sinyalnya', 'normal', 'lagi', 'ya', 'infoin', 'nomor', 'hp', 'lokasikelurahan', 'kecamatan', 'kotakabupaten', 'waktu', 'kejadian', 'dan', 'nomor', 'telkomsel', 'lain', 'yg', 'berkendala', 'sama', 'via', 'dm', 'ya', 'makasih', 'sabil']</t>
  </si>
  <si>
    <t>['putraaditama', 'putraaditama', 'aduh', 'keganggu', 'sama', 'sinyal', 'kakak', 'putra', 'sabil', 'membantu', 'biar', 'sinyalnya', 'normal', 'lagi', 'ya', 'infoin', 'nomor', 'hp', 'lokasikelurahan', 'kecamatan', 'kotakabupaten', 'waktu', 'kejadian', 'dan', 'nomor', 'telkomsel', 'lain', 'yg', 'berkendala', 'sama', 'via', 'pesan', 'ya', 'terimakasih', 'sabil']</t>
  </si>
  <si>
    <t>['putraaditama', 'putraaditama', 'aduh', 'keganggu', 'sinyal', 'kakak', 'putra', 'sabil', 'membantu', 'biar', 'sinyalnya', 'normal', 'ya', 'infoin', 'nomor', 'hp', 'lokasikelurahan', 'kecamatan', 'kotakabupaten', 'kejadian', 'nomor', 'telkomsel', 'berkendala', 'via', 'pesan', 'ya', 'terimakasih', 'sabil']</t>
  </si>
  <si>
    <t>['putraaditama', 'putraaditama', 'aduh', 'ganggu', 'sinyal', 'kakak', 'putra', 'sabil', 'bantu', 'biar', 'sinyal', 'normal', 'ya', 'infoin', 'nomor', 'hp', 'lokasikelurahan', 'camat', 'kotakabupaten', 'jadi', 'nomor', 'telkomsel', 'kendala', 'via', 'pesan', 'ya', 'terimakasih', 'sabil']</t>
  </si>
  <si>
    <t>mending pakai telkomsel aja nder mahal lancar jaya</t>
  </si>
  <si>
    <t>@convomfs mending pake telkomsel aja nder, walaupun mahal tapi lancar jaya</t>
  </si>
  <si>
    <t>mending pake telkomsel aja nder walaupun mahal tapi lancar jaya</t>
  </si>
  <si>
    <t>['mending', 'pake', 'telkomsel', 'aja', 'nder', 'walaupun', 'mahal', 'tapi', 'lancar', 'jaya']</t>
  </si>
  <si>
    <t>['mending', 'pakai', 'telkomsel', 'aja', 'nder', 'walaupun', 'mahal', 'tapi', 'lancar', 'jaya']</t>
  </si>
  <si>
    <t>['mending', 'pakai', 'telkomsel', 'aja', 'nder', 'mahal', 'lancar', 'jaya']</t>
  </si>
  <si>
    <t>haagen dazs haagen dazs promonya deh poin telkomsel diskon segimana kalo sih kalo mah coba liat deh buka gawai mixuehehehehehehe</t>
  </si>
  <si>
    <t>*lewat depan haagen dazs 💁‍♀️: kamu mau haagen dazs ga? aku kayanya punya promonya deh dari poin telkomsel 🙋: diskonnya segimana? kalo banyak boleh sih, kalo dikit mah gausah 💁‍♀️: coba kuliat dulu deh... 💁‍♀️: *membuka gawai* 💁‍♀️: ternyata mixuehehehehehehe</t>
  </si>
  <si>
    <t>lewat depan haagen dazs kamu mau haagen dazs ga aku kayanya punya promonya deh dari poin telkomsel diskonnya segimana kalo banyak boleh sih kalo dikit mah gausah coba kuliat dulu deh membuka gawai ternyata mixuehehehehehehe</t>
  </si>
  <si>
    <t>['lewat', 'depan', 'haagen', 'dazs', 'kamu', 'mau', 'haagen', 'dazs', 'ga', 'aku', 'kayanya', 'punya', 'promonya', 'deh', 'dari', 'poin', 'telkomsel', 'diskonnya', 'segimana', 'kalo', 'banyak', 'boleh', 'sih', 'kalo', 'dikit', 'mah', 'gausah', 'coba', 'kuliat', 'dulu', 'deh', 'membuka', 'gawai', 'ternyata', 'mixuehehehehehehe']</t>
  </si>
  <si>
    <t>['lewat', 'depan', 'haagen', 'dazs', 'kamu', 'mau', 'haagen', 'dazs', 'tidak', 'aku', 'sepertinya', 'punya', 'promonya', 'deh', 'dari', 'poin', 'telkomsel', 'diskonnya', 'segimana', 'kalo', 'banyak', 'boleh', 'sih', 'kalo', 'sedikit', 'mah', 'jangan', 'coba', 'kuliat', 'dulu', 'deh', 'membuka', 'gawai', 'ternyata', 'mixuehehehehehehe']</t>
  </si>
  <si>
    <t>['haagen', 'dazs', 'haagen', 'dazs', 'promonya', 'deh', 'poin', 'telkomsel', 'diskonnya', 'segimana', 'kalo', 'sih', 'kalo', 'mah', 'coba', 'kuliat', 'deh', 'membuka', 'gawai', 'mixuehehehehehehe']</t>
  </si>
  <si>
    <t>['haagen', 'dazs', 'haagen', 'dazs', 'promonya', 'deh', 'poin', 'telkomsel', 'diskon', 'segimana', 'kalo', 'sih', 'kalo', 'mah', 'coba', 'liat', 'deh', 'buka', 'gawai', 'mixuehehehehehehe']</t>
  </si>
  <si>
    <t>nih kakak ardhan bantu benerin sinyal share yu nomor hp tanggal jadi lokasi detail kel kec kota nomor kendala pesan bantu cek data aman terimakasih ardhan</t>
  </si>
  <si>
    <t>@onichankimochi_ @onichankimochi_ sejak kapan nih kak? ardhan bantu benerin sinyalnya. share yu nomor hp, tgl dan waktu kejadian, lokasi detail (kel, kec, kota) serta nomor lain berkendala sama jika ada ke dm supaya dibantu cek dan data aman. makasih :) -ardhan</t>
  </si>
  <si>
    <t>sejak kapan nih kak ardhan bantu benerin sinyalnya share yu nomor hp tgl dan waktu kejadian lokasi detail kel kec kota serta nomor lain berkendala sama jika ada ke dm supaya dibantu cek dan data aman makasih ardhan</t>
  </si>
  <si>
    <t>['sejak', 'kapan', 'nih', 'kak', 'ardhan', 'bantu', 'benerin', 'sinyalnya', 'share', 'yu', 'nomor', 'hp', 'tgl', 'dan', 'waktu', 'kejadian', 'lokasi', 'detail', 'kel', 'kec', 'kota', 'serta', 'nomor', 'lain', 'berkendala', 'sama', 'jika', 'ada', 'ke', 'dm', 'supaya', 'dibantu', 'cek', 'dan', 'data', 'aman', 'makasih', 'ardhan']</t>
  </si>
  <si>
    <t>['sejak', 'kapan', 'nih', 'kakak', 'ardhan', 'bantu', 'benerin', 'sinyalnya', 'share', 'yu', 'nomor', 'hp', 'tanggal', 'dan', 'waktu', 'kejadian', 'lokasi', 'detail', 'kel', 'kec', 'kota', 'serta', 'nomor', 'lain', 'berkendala', 'sama', 'jika', 'ada', 'ke', 'pesan', 'supaya', 'dibantu', 'cek', 'dan', 'data', 'aman', 'terimakasih', 'ardhan']</t>
  </si>
  <si>
    <t>['nih', 'kakak', 'ardhan', 'bantu', 'benerin', 'sinyalnya', 'share', 'yu', 'nomor', 'hp', 'tanggal', 'kejadian', 'lokasi', 'detail', 'kel', 'kec', 'kota', 'nomor', 'berkendala', 'pesan', 'dibantu', 'cek', 'data', 'aman', 'terimakasih', 'ardhan']</t>
  </si>
  <si>
    <t>['nih', 'kakak', 'ardhan', 'bantu', 'benerin', 'sinyal', 'share', 'yu', 'nomor', 'hp', 'tanggal', 'jadi', 'lokasi', 'detail', 'kel', 'kec', 'kota', 'nomor', 'kendala', 'pesan', 'bantu', 'cek', 'data', 'aman', 'terimakasih', 'ardhan']</t>
  </si>
  <si>
    <t>coba gabisa huhu tolong tsel</t>
  </si>
  <si>
    <t>@pyeepwacket @fr4ppuchino @jchahope_ @discountfess @telkomsel aku juga baru nyoba gabisaaa huhu :( tolong dong tsel.. @telkomsel</t>
  </si>
  <si>
    <t>aku juga baru nyoba gabisaaa huhu tolong dong tsel</t>
  </si>
  <si>
    <t>['aku', 'juga', 'baru', 'nyoba', 'gabisaaa', 'huhu', 'tolong', 'dong', 'tsel']</t>
  </si>
  <si>
    <t>['aku', 'juga', 'baru', 'mencoba', 'gabisa', 'huhu', 'tolong', 'dong', 'tsel']</t>
  </si>
  <si>
    <t>['mencoba', 'gabisa', 'huhu', 'tolong', 'tsel']</t>
  </si>
  <si>
    <t>['coba', 'gabisa', 'huhu', 'tolong', 'tsel']</t>
  </si>
  <si>
    <t>ihhh yhh</t>
  </si>
  <si>
    <t>@pyeepwacket @fr4ppuchino @jchahope_ @discountfess @telkomsel ihhh sama, kenapa yhh</t>
  </si>
  <si>
    <t>ihhh sama kenapa yhh</t>
  </si>
  <si>
    <t>['ihhh', 'sama', 'kenapa', 'yhh']</t>
  </si>
  <si>
    <t>['ihhh', 'yhh']</t>
  </si>
  <si>
    <t>sinyal berak</t>
  </si>
  <si>
    <t>wahai @telkomsel kenapa sinyalmu seperti berak</t>
  </si>
  <si>
    <t>wahai kenapa sinyalmu seperti berak</t>
  </si>
  <si>
    <t>['wahai', 'kenapa', 'sinyalmu', 'seperti', 'berak']</t>
  </si>
  <si>
    <t>['sinyalmu', 'berak']</t>
  </si>
  <si>
    <t>['sinyal', 'berak']</t>
  </si>
  <si>
    <t>lupa tukar telkomsel poin gaessss</t>
  </si>
  <si>
    <t>jangan lupa tukar telkomsel poin gaessss</t>
  </si>
  <si>
    <t>['jangan', 'lupa', 'tukar', 'telkomsel', 'poin', 'gaessss']</t>
  </si>
  <si>
    <t>['lupa', 'tukar', 'telkomsel', 'poin', 'gaessss']</t>
  </si>
  <si>
    <t>posko siaga telkomsel kota tua jakarta barat lokasi persis belah min</t>
  </si>
  <si>
    <t>@telkomsel posko siaga telkomsel di kota tua jakarta barat, lokasi persisnya ada di sebelah mana, min?</t>
  </si>
  <si>
    <t>posko siaga telkomsel di kota tua jakarta barat lokasi persisnya ada di sebelah mana min</t>
  </si>
  <si>
    <t>['posko', 'siaga', 'telkomsel', 'di', 'kota', 'tua', 'jakarta', 'barat', 'lokasi', 'persisnya', 'ada', 'di', 'sebelah', 'mana', 'min']</t>
  </si>
  <si>
    <t>['posko', 'siaga', 'telkomsel', 'kota', 'tua', 'jakarta', 'barat', 'lokasi', 'persisnya', 'sebelah', 'min']</t>
  </si>
  <si>
    <t>['posko', 'siaga', 'telkomsel', 'kota', 'tua', 'jakarta', 'barat', 'lokasi', 'persis', 'belah', 'min']</t>
  </si>
  <si>
    <t>jengkel parah provider beli paket murah kualitas sampah harga elit sinyal sulit buka yt sosmed sinyal edge buka app my telkomsel nunggu abad fuck anti provider lucu badut</t>
  </si>
  <si>
    <t>bener bener gedek parah sama provider @telkomsel, gw beli paket ga murah dapet kualitas sampah. harga elit sinyal sulit. buat buka yt, dan sosmed lainnya udah kek sinyal edge, even buka app my telkomsel aj kudu nunggu 1 abad ajg. 2024 anti @telkomsel provider lawak badut🤡🤡🤡 https://t.co/mwokhmjr6b</t>
  </si>
  <si>
    <t>bener bener gedek parah sama provider gw beli paket ga murah dapet kualitas sampah harga elit sinyal sulit buat buka yt dan sosmed lainnya udah kek sinyal edge even buka app my telkomsel aj kudu nunggu abad ajg anti provider lawak badut</t>
  </si>
  <si>
    <t>['bener', 'bener', 'gedek', 'parah', 'sama', 'provider', 'gw', 'beli', 'paket', 'ga', 'murah', 'dapet', 'kualitas', 'sampah', 'harga', 'elit', 'sinyal', 'sulit', 'buat', 'buka', 'yt', 'dan', 'sosmed', 'lainnya', 'udah', 'kek', 'sinyal', 'edge', 'even', 'buka', 'app', 'my', 'telkomsel', 'aj', 'kudu', 'nunggu', 'abad', 'ajg', 'anti', 'provider', 'lawak', 'badut']</t>
  </si>
  <si>
    <t>['benar', 'benar', 'jengkel', 'parah', 'sama', 'provider', 'aku', 'beli', 'paket', 'tidak', 'murah', 'dapat', 'kualitas', 'sampah', 'harga', 'elit', 'sinyal', 'sulit', 'buat', 'buka', 'yt', 'dan', 'sosmed', 'lainnya', 'sudah', 'seperti', 'sinyal', 'edge', 'bahkan', 'buka', 'app', 'my', 'telkomsel', 'saja', 'harus', 'nunggu', 'abad', 'fuck', 'anti', 'provider', 'lucu', 'badut']</t>
  </si>
  <si>
    <t>['jengkel', 'parah', 'provider', 'beli', 'paket', 'murah', 'kualitas', 'sampah', 'harga', 'elit', 'sinyal', 'sulit', 'buka', 'yt', 'sosmed', 'sinyal', 'edge', 'buka', 'app', 'my', 'telkomsel', 'nunggu', 'abad', 'fuck', 'anti', 'provider', 'lucu', 'badut']</t>
  </si>
  <si>
    <t>astagfirullah telkomsel sinyal ajak nyeblak</t>
  </si>
  <si>
    <t>astagfirullah telkomsel sinyal ngajak nyeblak!!!!</t>
  </si>
  <si>
    <t>astagfirullah telkomsel sinyal ngajak nyeblak</t>
  </si>
  <si>
    <t>['astagfirullah', 'telkomsel', 'sinyal', 'ngajak', 'nyeblak']</t>
  </si>
  <si>
    <t>['astagfirullah', 'telkomsel', 'sinyal', 'mengajak', 'nyeblak']</t>
  </si>
  <si>
    <t>['astagfirullah', 'telkomsel', 'sinyal', 'ajak', 'nyeblak']</t>
  </si>
  <si>
    <t>gabisa</t>
  </si>
  <si>
    <t>@itsmerayyi @discountfess @telkomsel sama, gabisa terus:(</t>
  </si>
  <si>
    <t>sama gabisa terus</t>
  </si>
  <si>
    <t>['sama', 'gabisa', 'terus']</t>
  </si>
  <si>
    <t>['gabisa']</t>
  </si>
  <si>
    <t>min tolong cek pesan</t>
  </si>
  <si>
    <t>@telkomsel min tolong cek dm</t>
  </si>
  <si>
    <t>min tolong cek dm</t>
  </si>
  <si>
    <t>['min', 'tolong', 'cek', 'dm']</t>
  </si>
  <si>
    <t>['min', 'tolong', 'cek', 'pesan']</t>
  </si>
  <si>
    <t>tenang kakak karal cerita detail sabil cek ya terimakasih sabil</t>
  </si>
  <si>
    <t>@karalsitanggang @rachelia87 @karalsitanggang tenang, kak karal. boleh ceritain detailnya ke sabil agar dicek ya, makasih😊 -sabil</t>
  </si>
  <si>
    <t>tenang kak karal boleh ceritain detailnya ke sabil agar dicek ya makasih sabil</t>
  </si>
  <si>
    <t>['tenang', 'kak', 'karal', 'boleh', 'ceritain', 'detailnya', 'ke', 'sabil', 'agar', 'dicek', 'ya', 'makasih', 'sabil']</t>
  </si>
  <si>
    <t>['tenang', 'kakak', 'karal', 'boleh', 'ceritakan', 'detailnya', 'ke', 'sabil', 'agar', 'dicek', 'ya', 'terimakasih', 'sabil']</t>
  </si>
  <si>
    <t>['tenang', 'kakak', 'karal', 'ceritakan', 'detailnya', 'sabil', 'dicek', 'ya', 'terimakasih', 'sabil']</t>
  </si>
  <si>
    <t>['tenang', 'kakak', 'karal', 'cerita', 'detail', 'sabil', 'cek', 'ya', 'terimakasih', 'sabil']</t>
  </si>
  <si>
    <t>@donatnomboloni @donatnomboloni oke, kak. mohon ditunggu interaksi selanjutnya di dm ya :) -rai</t>
  </si>
  <si>
    <t>oke kakak lanjut pesan ya ardhan</t>
  </si>
  <si>
    <t>@elwanhrefa @elwanhrefa oke kak siap. dilanjut di dm ya :) -ardhan</t>
  </si>
  <si>
    <t>oke kak siap dilanjut di dm ya ardhan</t>
  </si>
  <si>
    <t>['oke', 'kak', 'siap', 'dilanjut', 'di', 'dm', 'ya', 'ardhan']</t>
  </si>
  <si>
    <t>['oke', 'kakak', 'siap', 'dilanjut', 'di', 'pesan', 'ya', 'ardhan']</t>
  </si>
  <si>
    <t>['oke', 'kakak', 'dilanjut', 'pesan', 'ya', 'ardhan']</t>
  </si>
  <si>
    <t>['oke', 'kakak', 'lanjut', 'pesan', 'ya', 'ardhan']</t>
  </si>
  <si>
    <t>pesan kakak masuk antri nih sila tunggu balesan rekan sana ya biar dibantuin cek zidane</t>
  </si>
  <si>
    <t>@kylepatricklov1 @kylepatricklov1 untuk dm dari kakak udah masuk antrian nih. silakan tunggu balesan dari rekan kami disana ya biar dibantuin cek lebih lanjut :) -zidane</t>
  </si>
  <si>
    <t>untuk dm dari kakak udah masuk antrian nih silakan tunggu balesan dari rekan kami disana ya biar dibantuin cek lebih lanjut zidane</t>
  </si>
  <si>
    <t>['untuk', 'dm', 'dari', 'kakak', 'udah', 'masuk', 'antrian', 'nih', 'silakan', 'tunggu', 'balesan', 'dari', 'rekan', 'kami', 'disana', 'ya', 'biar', 'dibantuin', 'cek', 'lebih', 'lanjut', 'zidane']</t>
  </si>
  <si>
    <t>['untuk', 'pesan', 'dari', 'kakak', 'sudah', 'masuk', 'antrian', 'nih', 'silakan', 'tunggu', 'balesan', 'dari', 'rekan', 'kami', 'disana', 'ya', 'biar', 'dibantuin', 'cek', 'lebih', 'lanjut', 'zidane']</t>
  </si>
  <si>
    <t>['pesan', 'kakak', 'masuk', 'antrian', 'nih', 'silakan', 'tunggu', 'balesan', 'rekan', 'disana', 'ya', 'biar', 'dibantuin', 'cek', 'zidane']</t>
  </si>
  <si>
    <t>['pesan', 'kakak', 'masuk', 'antri', 'nih', 'sila', 'tunggu', 'balesan', 'rekan', 'sana', 'ya', 'biar', 'dibantuin', 'cek', 'zidane']</t>
  </si>
  <si>
    <t>min tunggu pesan</t>
  </si>
  <si>
    <t>@telkomsel siap min, saya tunggu di dm</t>
  </si>
  <si>
    <t>siap min saya tunggu di dm</t>
  </si>
  <si>
    <t>['siap', 'min', 'saya', 'tunggu', 'di', 'dm']</t>
  </si>
  <si>
    <t>['siap', 'min', 'saya', 'tunggu', 'di', 'pesan']</t>
  </si>
  <si>
    <t>['min', 'tunggu', 'pesan']</t>
  </si>
  <si>
    <t>mohon tunggu ya kakak rai cek pesan kakak masuk antri pesan kakak balas rai</t>
  </si>
  <si>
    <t>@haegalli @haegalli mohon ditunggu ya kak. rai cek dm kakak udah masuk ke antrian ko. dm kakak pasti dibalas :) -rai</t>
  </si>
  <si>
    <t>mohon ditunggu ya kak rai cek dm kakak udah masuk ke antrian ko dm kakak pasti dibalas rai</t>
  </si>
  <si>
    <t>['mohon', 'ditunggu', 'ya', 'kak', 'rai', 'cek', 'dm', 'kakak', 'udah', 'masuk', 'ke', 'antrian', 'ko', 'dm', 'kakak', 'pasti', 'dibalas', 'rai']</t>
  </si>
  <si>
    <t>['mohon', 'ditunggu', 'ya', 'kakak', 'rai', 'cek', 'pesan', 'kakak', 'sudah', 'masuk', 'ke', 'antrian', 'kok', 'pesan', 'kakak', 'pasti', 'dibalas', 'rai']</t>
  </si>
  <si>
    <t>['mohon', 'ditunggu', 'ya', 'kakak', 'rai', 'cek', 'pesan', 'kakak', 'masuk', 'antrian', 'pesan', 'kakak', 'dibalas', 'rai']</t>
  </si>
  <si>
    <t>['mohon', 'tunggu', 'ya', 'kakak', 'rai', 'cek', 'pesan', 'kakak', 'masuk', 'antri', 'pesan', 'kakak', 'balas', 'rai']</t>
  </si>
  <si>
    <t>okaay kakak zara jovan bantu cepat balesan pesan nya ya jovan</t>
  </si>
  <si>
    <t>@zaraaurora_ @zaraaurora_ okaay kak zara, jovan bantu percepatan balesan dm nya ya :) -jovan</t>
  </si>
  <si>
    <t>okaay kak zara jovan bantu percepatan balesan dm nya ya jovan</t>
  </si>
  <si>
    <t>['okaay', 'kak', 'zara', 'jovan', 'bantu', 'percepatan', 'balesan', 'dm', 'nya', 'ya', 'jovan']</t>
  </si>
  <si>
    <t>['okaay', 'kakak', 'zara', 'jovan', 'bantu', 'percepatan', 'balesan', 'pesan', 'nya', 'ya', 'jovan']</t>
  </si>
  <si>
    <t>['okaay', 'kakak', 'zara', 'jovan', 'bantu', 'cepat', 'balesan', 'pesan', 'nya', 'ya', 'jovan']</t>
  </si>
  <si>
    <t>yuhuu kakak ya sehat keluarga sana ardhan</t>
  </si>
  <si>
    <t>@sopitokped @sopitokped yuhuu kak. sama-sama ya. sehat selalu buat keluarga disana :) -ardhan</t>
  </si>
  <si>
    <t>yuhuu kak samasama ya sehat selalu buat keluarga disana ardhan</t>
  </si>
  <si>
    <t>['yuhuu', 'kak', 'samasama', 'ya', 'sehat', 'selalu', 'buat', 'keluarga', 'disana', 'ardhan']</t>
  </si>
  <si>
    <t>['yuhuu', 'kakak', 'sama', 'ya', 'sehat', 'selalu', 'buat', 'keluarga', 'disana', 'ardhan']</t>
  </si>
  <si>
    <t>['yuhuu', 'kakak', 'ya', 'sehat', 'keluarga', 'disana', 'ardhan']</t>
  </si>
  <si>
    <t>['yuhuu', 'kakak', 'ya', 'sehat', 'keluarga', 'sana', 'ardhan']</t>
  </si>
  <si>
    <t>iya cek kuota my telkomsel aja mesti wifian cek kuota</t>
  </si>
  <si>
    <t>@rachelia87 @telkomsel iya. sampai mau cek kuota di my telkomsel aja mesti wifi-an dulu. pas dicek kuota masih banyak.</t>
  </si>
  <si>
    <t>iya sampai mau cek kuota di my telkomsel aja mesti wifian dulu pas dicek kuota masih banyak</t>
  </si>
  <si>
    <t>['iya', 'sampai', 'mau', 'cek', 'kuota', 'di', 'my', 'telkomsel', 'aja', 'mesti', 'wifian', 'dulu', 'pas', 'dicek', 'kuota', 'masih', 'banyak']</t>
  </si>
  <si>
    <t>['iya', 'sampai', 'mau', 'cek', 'kuota', 'di', 'my', 'telkomsel', 'aja', 'mesti', 'wifian', 'dulu', 'saat', 'dicek', 'kuota', 'masih', 'banyak']</t>
  </si>
  <si>
    <t>['iya', 'cek', 'kuota', 'my', 'telkomsel', 'aja', 'mesti', 'wifian', 'dicek', 'kuota']</t>
  </si>
  <si>
    <t>['iya', 'cek', 'kuota', 'my', 'telkomsel', 'aja', 'mesti', 'wifian', 'cek', 'kuota']</t>
  </si>
  <si>
    <t>aja rt rw karangtaruna ya bro</t>
  </si>
  <si>
    <t>sekalian aja nanya rt rw sama ikut karangtaruna apa engga ya bro @telkomsel https://t.co/6he24k3xd5</t>
  </si>
  <si>
    <t>sekalian aja nanya rt rw sama ikut karangtaruna apa engga ya bro</t>
  </si>
  <si>
    <t>['sekalian', 'aja', 'nanya', 'rt', 'rw', 'sama', 'ikut', 'karangtaruna', 'apa', 'engga', 'ya', 'bro']</t>
  </si>
  <si>
    <t>['sekalian', 'aja', 'bertanya', 'rt', 'rw', 'sama', 'ikut', 'karangtaruna', 'apa', 'tidak', 'ya', 'bro']</t>
  </si>
  <si>
    <t>['aja', 'rt', 'rw', 'karangtaruna', 'ya', 'bro']</t>
  </si>
  <si>
    <t>tolong cek pesan terimakasih</t>
  </si>
  <si>
    <t>@telkomsel bisa tolong cek dm saya? terimakasih 🙏🏻</t>
  </si>
  <si>
    <t>bisa tolong cek dm saya terimakasih</t>
  </si>
  <si>
    <t>['bisa', 'tolong', 'cek', 'dm', 'saya', 'terimakasih']</t>
  </si>
  <si>
    <t>['bisa', 'tolong', 'cek', 'pesan', 'saya', 'terimakasih']</t>
  </si>
  <si>
    <t>['tolong', 'cek', 'pesan', 'terimakasih']</t>
  </si>
  <si>
    <t>seenggggg pakai idza telkomsel kah ganti kartu nomor baruu</t>
  </si>
  <si>
    <t>@stroberidza seenggggg 🥺🫶🏻🫶🏻 km dah ga pake dn idza telkomsel lagi kah???? atau udah ganti kartu??? nomor baruu????</t>
  </si>
  <si>
    <t>seenggggg km dah ga pake dn idza telkomsel lagi kah atau udah ganti kartu nomor baruu</t>
  </si>
  <si>
    <t>['seenggggg', 'km', 'dah', 'ga', 'pake', 'dn', 'idza', 'telkomsel', 'lagi', 'kah', 'atau', 'udah', 'ganti', 'kartu', 'nomor', 'baruu']</t>
  </si>
  <si>
    <t>['seenggggg', 'kamu', 'sudah', 'tidak', 'pakai', 'dan', 'idza', 'telkomsel', 'lagi', 'kah', 'atau', 'sudah', 'ganti', 'kartu', 'nomor', 'baruu']</t>
  </si>
  <si>
    <t>['seenggggg', 'pakai', 'idza', 'telkomsel', 'kah', 'ganti', 'kartu', 'nomor', 'baruu']</t>
  </si>
  <si>
    <t>samaa</t>
  </si>
  <si>
    <t>@itsmerayyi @discountfess @telkomsel samaa</t>
  </si>
  <si>
    <t>['samaa']</t>
  </si>
  <si>
    <t>min kuota buru habis</t>
  </si>
  <si>
    <t>@telkomsel min cepetan ini kuotanya udh keburu abis</t>
  </si>
  <si>
    <t>min cepetan ini kuotanya udh keburu abis</t>
  </si>
  <si>
    <t>['min', 'cepetan', 'ini', 'kuotanya', 'udh', 'keburu', 'abis']</t>
  </si>
  <si>
    <t>['min', 'segera', 'ini', 'kuotanya', 'sudah', 'terburu', 'habis']</t>
  </si>
  <si>
    <t>['min', 'kuotanya', 'terburu', 'habis']</t>
  </si>
  <si>
    <t>['min', 'kuota', 'buru', 'habis']</t>
  </si>
  <si>
    <t>gratis telkomsel alfamart beli paket telkomsel aja rpribu alfamart sahabat alfamart gratis pcs sari gandum sunlight lho samp laku periode sd desember</t>
  </si>
  <si>
    <t>✨ ada yang gratis dari telkomsel x alfamart 😍😍  hanya dengan beli paket telkomsel apa aja mulai rp50ribu di alfamart, sahabat alfamart bisa mendapatkan gratis 1 pcs sari gandum atau sunlight lho🥰   *s&amp;amp k berlaku  periode : s/d 31 desember 2023 https://t.co/wchxh7ggwg</t>
  </si>
  <si>
    <t>ada yang gratis dari telkomsel  alfamart hanya dengan beli paket telkomsel apa aja mulai rpribu di alfamart sahabat alfamart bisa mendapatkan gratis pcs sari gandum atau sunlight lho samp  berlaku periode sd desember</t>
  </si>
  <si>
    <t>['ada', 'yang', 'gratis', 'dari', 'telkomsel', 'alfamart', 'hanya', 'dengan', 'beli', 'paket', 'telkomsel', 'apa', 'aja', 'mulai', 'rpribu', 'di', 'alfamart', 'sahabat', 'alfamart', 'bisa', 'mendapatkan', 'gratis', 'pcs', 'sari', 'gandum', 'atau', 'sunlight', 'lho', 'samp', 'berlaku', 'periode', 'sd', 'desember']</t>
  </si>
  <si>
    <t>['gratis', 'telkomsel', 'alfamart', 'beli', 'paket', 'telkomsel', 'aja', 'rpribu', 'alfamart', 'sahabat', 'alfamart', 'gratis', 'pcs', 'sari', 'gandum', 'sunlight', 'lho', 'samp', 'berlaku', 'periode', 'sd', 'desember']</t>
  </si>
  <si>
    <t>['gratis', 'telkomsel', 'alfamart', 'beli', 'paket', 'telkomsel', 'aja', 'rpribu', 'alfamart', 'sahabat', 'alfamart', 'gratis', 'pcs', 'sari', 'gandum', 'sunlight', 'lho', 'samp', 'laku', 'periode', 'sd', 'desember']</t>
  </si>
  <si>
    <t>rehat aktivitas streamingan pakai paket gigamax rp ribu kuota gb streamingan terusterusan aktifin paket mytelkomsel</t>
  </si>
  <si>
    <t>rehat dari aktivitas sambil streaming-an udah paling bener, apalagi kalau pakai paket gigamax dari #telkomselprabayar.  mulai dari rp25 ribu, kuota hingga 55gb bisa streaming-an terus-terusan! pengen juga? buruan aktifin paketnya di mytelkomsel atau *363*465# sekarang juga. https://t.co/q1gfv2dulk</t>
  </si>
  <si>
    <t>rehat dari aktivitas sambil streamingan udah paling bener apalagi kalau pakai paket gigamax dari mulai dari rp ribu kuota hingga gb bisa streamingan terusterusan pengen juga buruan aktifin paketnya di mytelkomsel atau sekarang juga</t>
  </si>
  <si>
    <t>['rehat', 'dari', 'aktivitas', 'sambil', 'streamingan', 'udah', 'paling', 'bener', 'apalagi', 'kalau', 'pakai', 'paket', 'gigamax', 'dari', 'mulai', 'dari', 'rp', 'ribu', 'kuota', 'hingga', 'gb', 'bisa', 'streamingan', 'terusterusan', 'pengen', 'juga', 'buruan', 'aktifin', 'paketnya', 'di', 'mytelkomsel', 'atau', 'sekarang', 'juga']</t>
  </si>
  <si>
    <t>['rehat', 'dari', 'aktivitas', 'sambil', 'streamingan', 'sudah', 'paling', 'benar', 'apalagi', 'kalau', 'pakai', 'paket', 'gigamax', 'dari', 'mulai', 'dari', 'rp', 'ribu', 'kuota', 'hingga', 'gb', 'bisa', 'streamingan', 'terusterusan', 'ingin', 'juga', 'segera', 'aktifin', 'paketnya', 'di', 'mytelkomsel', 'atau', 'sekarang', 'juga']</t>
  </si>
  <si>
    <t>['rehat', 'aktivitas', 'streamingan', 'pakai', 'paket', 'gigamax', 'rp', 'ribu', 'kuota', 'gb', 'streamingan', 'terusterusan', 'aktifin', 'paketnya', 'mytelkomsel']</t>
  </si>
  <si>
    <t>['rehat', 'aktivitas', 'streamingan', 'pakai', 'paket', 'gigamax', 'rp', 'ribu', 'kuota', 'gb', 'streamingan', 'terusterusan', 'aktifin', 'paket', 'mytelkomsel']</t>
  </si>
  <si>
    <t>terima magang msib telkomsel</t>
  </si>
  <si>
    <t>ada yang pernah keterima magang msib di telkomsel ga 😭😭😭</t>
  </si>
  <si>
    <t>ada yang pernah keterima magang msib di telkomsel ga</t>
  </si>
  <si>
    <t>['ada', 'yang', 'pernah', 'keterima', 'magang', 'msib', 'di', 'telkomsel', 'ga']</t>
  </si>
  <si>
    <t>['ada', 'yang', 'pernah', 'keterima', 'magang', 'msib', 'di', 'telkomsel', 'tidak']</t>
  </si>
  <si>
    <t>['keterima', 'magang', 'msib', 'telkomsel']</t>
  </si>
  <si>
    <t>['terima', 'magang', 'msib', 'telkomsel']</t>
  </si>
  <si>
    <t>@telkomsel</t>
  </si>
  <si>
    <t>lapakgaming telkomsel</t>
  </si>
  <si>
    <t>@berburusales lapakgaming ga ada telkomsel masa</t>
  </si>
  <si>
    <t>lapakgaming ga ada telkomsel masa</t>
  </si>
  <si>
    <t>['lapakgaming', 'ga', 'ada', 'telkomsel', 'masa']</t>
  </si>
  <si>
    <t>['lapakgaming', 'tidak', 'ada', 'telkomsel', 'masa']</t>
  </si>
  <si>
    <t>['lapakgaming', 'telkomsel']</t>
  </si>
  <si>
    <t>iniratu iniratu mantap kakak selamat aktivitas zidane</t>
  </si>
  <si>
    <t>@_iniratu @_iniratu wah mantap. sama-sama kak. selamat beraktivitas kembali :) -zidane</t>
  </si>
  <si>
    <t>iniratu iniratu wah mantap samasama kak selamat beraktivitas kembali zidane</t>
  </si>
  <si>
    <t>['iniratu', 'iniratu', 'wah', 'mantap', 'samasama', 'kak', 'selamat', 'beraktivitas', 'kembali', 'zidane']</t>
  </si>
  <si>
    <t>['iniratu', 'iniratu', 'wah', 'mantap', 'sama', 'kakak', 'selamat', 'beraktivitas', 'kembali', 'zidane']</t>
  </si>
  <si>
    <t>['iniratu', 'iniratu', 'mantap', 'kakak', 'selamat', 'beraktivitas', 'zidane']</t>
  </si>
  <si>
    <t>['iniratu', 'iniratu', 'mantap', 'kakak', 'selamat', 'aktivitas', 'zidane']</t>
  </si>
  <si>
    <t>masuk nih kakak zara tungguin ya balas dmnya nesya</t>
  </si>
  <si>
    <t>@zaraaurora_ @zaraaurora_ udah masuk nih kak zara. tungguin ya balasan dmnya 😊 -nesya</t>
  </si>
  <si>
    <t>udah masuk nih kak zara tungguin ya balasan dmnya nesya</t>
  </si>
  <si>
    <t>['udah', 'masuk', 'nih', 'kak', 'zara', 'tungguin', 'ya', 'balasan', 'dmnya', 'nesya']</t>
  </si>
  <si>
    <t>['sudah', 'masuk', 'nih', 'kakak', 'zara', 'tungguin', 'ya', 'balasan', 'dmnya', 'nesya']</t>
  </si>
  <si>
    <t>['masuk', 'nih', 'kakak', 'zara', 'tungguin', 'ya', 'balasan', 'dmnya', 'nesya']</t>
  </si>
  <si>
    <t>['masuk', 'nih', 'kakak', 'zara', 'tungguin', 'ya', 'balas', 'dmnya', 'nesya']</t>
  </si>
  <si>
    <t>pakai kartu telkomsel</t>
  </si>
  <si>
    <t>@indihomecare @telkomsel masalahnya pake kartu telkomsel pun jg tidak bisa</t>
  </si>
  <si>
    <t>masalahnya pake kartu telkomsel pun jg tidak bisa</t>
  </si>
  <si>
    <t>['masalahnya', 'pake', 'kartu', 'telkomsel', 'pun', 'jg', 'tidak', 'bisa']</t>
  </si>
  <si>
    <t>['masalahnya', 'pakai', 'kartu', 'telkomsel', 'pun', 'juga', 'tidak', 'bisa']</t>
  </si>
  <si>
    <t>['pakai', 'kartu', 'telkomsel']</t>
  </si>
  <si>
    <t>zidane cek interaksi pesan sila kakak ramdan tunggu balesan rekan sana ya biar dibantuin cek zidane</t>
  </si>
  <si>
    <t>@mramdanf @mramdanf zidane cek udah ada interaksi di dm. silakan kak ramdan tunggu balesan dari rekan kami disana ya biar dibantuin cek lebih lanjut :) -zidane</t>
  </si>
  <si>
    <t>zidane cek udah ada interaksi di dm silakan kak ramdan tunggu balesan dari rekan kami disana ya biar dibantuin cek lebih lanjut zidane</t>
  </si>
  <si>
    <t>['zidane', 'cek', 'udah', 'ada', 'interaksi', 'di', 'dm', 'silakan', 'kak', 'ramdan', 'tunggu', 'balesan', 'dari', 'rekan', 'kami', 'disana', 'ya', 'biar', 'dibantuin', 'cek', 'lebih', 'lanjut', 'zidane']</t>
  </si>
  <si>
    <t>['zidane', 'cek', 'sudah', 'ada', 'interaksi', 'di', 'pesan', 'silakan', 'kakak', 'ramdan', 'tunggu', 'balesan', 'dari', 'rekan', 'kami', 'disana', 'ya', 'biar', 'dibantuin', 'cek', 'lebih', 'lanjut', 'zidane']</t>
  </si>
  <si>
    <t>['zidane', 'cek', 'interaksi', 'pesan', 'silakan', 'kakak', 'ramdan', 'tunggu', 'balesan', 'rekan', 'disana', 'ya', 'biar', 'dibantuin', 'cek', 'zidane']</t>
  </si>
  <si>
    <t>['zidane', 'cek', 'interaksi', 'pesan', 'sila', 'kakak', 'ramdan', 'tunggu', 'balesan', 'rekan', 'sana', 'ya', 'biar', 'dibantuin', 'cek', 'zidane']</t>
  </si>
  <si>
    <t>@itsmerayyi @discountfess @telkomsel samaa😭</t>
  </si>
  <si>
    <t>didm</t>
  </si>
  <si>
    <t>@telkomsel udh didm</t>
  </si>
  <si>
    <t>udh didm</t>
  </si>
  <si>
    <t>['udh', 'didm']</t>
  </si>
  <si>
    <t>['sudah', 'didm']</t>
  </si>
  <si>
    <t>['didm']</t>
  </si>
  <si>
    <t>masuk thank min</t>
  </si>
  <si>
    <t>@telkomsel udah masuk thank u min</t>
  </si>
  <si>
    <t>udah masuk thank  min</t>
  </si>
  <si>
    <t>['udah', 'masuk', 'thank', 'min']</t>
  </si>
  <si>
    <t>['sudah', 'masuk', 'thank', 'min']</t>
  </si>
  <si>
    <t>['masuk', 'thank', 'min']</t>
  </si>
  <si>
    <t>tukar poin program butuh poin ya kakak hae ayo hubung via pesan biar dibantuin cek zidane</t>
  </si>
  <si>
    <t>@haegalli @haegalli untuk tukar poin dengan program tersebut hanya membutuhan 5 poin ya kak hae. yuk hubungi kami via dm biar dibantuin cek :) -zidane</t>
  </si>
  <si>
    <t>untuk tukar poin dengan program tersebut hanya membutuhan poin ya kak hae yuk hubungi kami via dm biar dibantuin cek zidane</t>
  </si>
  <si>
    <t>['untuk', 'tukar', 'poin', 'dengan', 'program', 'tersebut', 'hanya', 'membutuhan', 'poin', 'ya', 'kak', 'hae', 'yuk', 'hubungi', 'kami', 'via', 'dm', 'biar', 'dibantuin', 'cek', 'zidane']</t>
  </si>
  <si>
    <t>['untuk', 'tukar', 'poin', 'dengan', 'program', 'tersebut', 'hanya', 'membutuhan', 'poin', 'ya', 'kakak', 'hae', 'ayo', 'hubungi', 'kami', 'via', 'pesan', 'biar', 'dibantuin', 'cek', 'zidane']</t>
  </si>
  <si>
    <t>['tukar', 'poin', 'program', 'membutuhan', 'poin', 'ya', 'kakak', 'hae', 'ayo', 'hubungi', 'via', 'pesan', 'biar', 'dibantuin', 'cek', 'zidane']</t>
  </si>
  <si>
    <t>['tukar', 'poin', 'program', 'butuh', 'poin', 'ya', 'kakak', 'hae', 'ayo', 'hubung', 'via', 'pesan', 'biar', 'dibantuin', 'cek', 'zidane']</t>
  </si>
  <si>
    <t>okaay kakak zara tunggu ya balesan pesan nya jovan</t>
  </si>
  <si>
    <t>@zaraaurora_ @zaraaurora_  okaay kak zara ditunggu ya balesan dm  nya :) -jovan</t>
  </si>
  <si>
    <t>okaay kak zara ditunggu ya balesan dm nya jovan</t>
  </si>
  <si>
    <t>['okaay', 'kak', 'zara', 'ditunggu', 'ya', 'balesan', 'dm', 'nya', 'jovan']</t>
  </si>
  <si>
    <t>['okaay', 'kakak', 'zara', 'ditunggu', 'ya', 'balesan', 'pesan', 'nya', 'jovan']</t>
  </si>
  <si>
    <t>['okaay', 'kakak', 'zara', 'tunggu', 'ya', 'balesan', 'pesan', 'nya', 'jovan']</t>
  </si>
  <si>
    <t>min jaring ya ngeleg</t>
  </si>
  <si>
    <t>@telkomsel min jaringan ya ngeleg amat</t>
  </si>
  <si>
    <t>min jaringan ya ngeleg amat</t>
  </si>
  <si>
    <t>['min', 'jaringan', 'ya', 'ngeleg', 'amat']</t>
  </si>
  <si>
    <t>['min', 'jaringan', 'ya', 'ngeleg']</t>
  </si>
  <si>
    <t>['min', 'jaring', 'ya', 'ngeleg']</t>
  </si>
  <si>
    <t>kakak konfirmasi nomernya pesan ya jovan</t>
  </si>
  <si>
    <t>@kylepatricklov1 @kylepatricklov1 kakak bisa konfirmasi nomernya ke dm ya :) -jovan</t>
  </si>
  <si>
    <t>kakak bisa konfirmasi nomernya ke dm ya jovan</t>
  </si>
  <si>
    <t>['kakak', 'bisa', 'konfirmasi', 'nomernya', 'ke', 'dm', 'ya', 'jovan']</t>
  </si>
  <si>
    <t>['kakak', 'bisa', 'konfirmasi', 'nomernya', 'ke', 'pesan', 'ya', 'jovan']</t>
  </si>
  <si>
    <t>['kakak', 'konfirmasi', 'nomernya', 'pesan', 'ya', 'jovan']</t>
  </si>
  <si>
    <t>transaksi gagal pulsa sedot gagal</t>
  </si>
  <si>
    <t>@telkomsel udah. transaksinya gagal gimana ini pulsanya kesedot tp gagal</t>
  </si>
  <si>
    <t>udah transaksinya gagal gimana ini pulsanya kesedot tp gagal</t>
  </si>
  <si>
    <t>['udah', 'transaksinya', 'gagal', 'gimana', 'ini', 'pulsanya', 'kesedot', 'tp', 'gagal']</t>
  </si>
  <si>
    <t>['sudah', 'transaksinya', 'gagal', 'bagaimana', 'ini', 'pulsanya', 'kesedot', 'tapi', 'gagal']</t>
  </si>
  <si>
    <t>['transaksinya', 'gagal', 'pulsanya', 'kesedot', 'gagal']</t>
  </si>
  <si>
    <t>['transaksi', 'gagal', 'pulsa', 'sedot', 'gagal']</t>
  </si>
  <si>
    <t>reaktivasi nomor hangus kakak akses dial ya pasti data registrasi sesuai data kakak daftar kendala kakak konfirmasi nomor hp nya pesan biar bantu cek status kartu ya rai</t>
  </si>
  <si>
    <t>@kylepatricklov1 untuk reaktivasi nomor hangus, kakak bisa akses dial *888*89# ya. pastikan data registrasi harus sesuai dengan data nik dan kk yang di daftarkan sebelumnya. jika ada kendala, kakak bisa konfirmasi nomor hp nya ke dm biar dibantu cek dulu status kartunya ya :) -rai</t>
  </si>
  <si>
    <t>untuk reaktivasi nomor hangus kakak bisa akses dial ya pastikan data registrasi harus sesuai dengan data nik dan kk yang di daftarkan sebelumnya jika ada kendala kakak bisa konfirmasi nomor hp nya ke dm biar dibantu cek dulu status kartunya ya rai</t>
  </si>
  <si>
    <t>['untuk', 'reaktivasi', 'nomor', 'hangus', 'kakak', 'bisa', 'akses', 'dial', 'ya', 'pastikan', 'data', 'registrasi', 'harus', 'sesuai', 'dengan', 'data', 'nik', 'dan', 'kk', 'yang', 'di', 'daftarkan', 'sebelumnya', 'jika', 'ada', 'kendala', 'kakak', 'bisa', 'konfirmasi', 'nomor', 'hp', 'nya', 'ke', 'dm', 'biar', 'dibantu', 'cek', 'dulu', 'status', 'kartunya', 'ya', 'rai']</t>
  </si>
  <si>
    <t>['untuk', 'reaktivasi', 'nomor', 'hangus', 'kakak', 'bisa', 'akses', 'dial', 'ya', 'pastikan', 'data', 'registrasi', 'harus', 'sesuai', 'dengan', 'data', 'nik', 'dan', 'kakak', 'yang', 'di', 'daftarkan', 'sebelumnya', 'jika', 'ada', 'kendala', 'kakak', 'bisa', 'konfirmasi', 'nomor', 'hp', 'nya', 'ke', 'pesan', 'biar', 'dibantu', 'cek', 'dulu', 'status', 'kartunya', 'ya', 'rai']</t>
  </si>
  <si>
    <t>['reaktivasi', 'nomor', 'hangus', 'kakak', 'akses', 'dial', 'ya', 'pastikan', 'data', 'registrasi', 'sesuai', 'data', 'kakak', 'daftarkan', 'kendala', 'kakak', 'konfirmasi', 'nomor', 'hp', 'nya', 'pesan', 'biar', 'dibantu', 'cek', 'status', 'kartunya', 'ya', 'rai']</t>
  </si>
  <si>
    <t>['reaktivasi', 'nomor', 'hangus', 'kakak', 'akses', 'dial', 'ya', 'pasti', 'data', 'registrasi', 'sesuai', 'data', 'kakak', 'daftar', 'kendala', 'kakak', 'konfirmasi', 'nomor', 'hp', 'nya', 'pesan', 'biar', 'bantu', 'cek', 'status', 'kartu', 'ya', 'rai']</t>
  </si>
  <si>
    <t>@rosegold99__ @zaraaurora_ @rosegold99__  okaay kak ditunggu ya balesan dm nya :) -jovan</t>
  </si>
  <si>
    <t>bejrit si mamang resing tukang jual telkomsel</t>
  </si>
  <si>
    <t>@clairedelua bejrit sama si mamang resing tukang jual telkomsel</t>
  </si>
  <si>
    <t>bejrit sama si mamang resing tukang jual telkomsel</t>
  </si>
  <si>
    <t>['bejrit', 'sama', 'si', 'mamang', 'resing', 'tukang', 'jual', 'telkomsel']</t>
  </si>
  <si>
    <t>['bejrit', 'si', 'mamang', 'resing', 'tukang', 'jual', 'telkomsel']</t>
  </si>
  <si>
    <t>telkomsel lot banget nomer wahid seindo you should be ashamed with yourself</t>
  </si>
  <si>
    <t>telkomsel lu lemot banget katanya nomer wahid seindo you should be ashamed with yourself</t>
  </si>
  <si>
    <t>['telkomsel', 'lu', 'lemot', 'banget', 'katanya', 'nomer', 'wahid', 'seindo', 'you', 'should', 'be', 'ashamed', 'with', 'yourself']</t>
  </si>
  <si>
    <t>['telkomsel', 'kamu', 'lemot', 'banget', 'katanya', 'nomer', 'wahid', 'seindo', 'you', 'should', 'be', 'ashamed', 'with', 'yourself']</t>
  </si>
  <si>
    <t>['telkomsel', 'lemot', 'banget', 'nomer', 'wahid', 'seindo', 'you', 'should', 'be', 'ashamed', 'with', 'yourself']</t>
  </si>
  <si>
    <t>['telkomsel', 'lot', 'banget', 'nomer', 'wahid', 'seindo', 'you', 'should', 'be', 'ashamed', 'with', 'yourself']</t>
  </si>
  <si>
    <t>space telkomsel ayo</t>
  </si>
  <si>
    <t>@chanycoel space telkomsel gas?</t>
  </si>
  <si>
    <t>space telkomsel gas</t>
  </si>
  <si>
    <t>['space', 'telkomsel', 'gas']</t>
  </si>
  <si>
    <t>['space', 'telkomsel', 'ayo']</t>
  </si>
  <si>
    <t>tuh kalo pakai redeem pakai poin pakai pulsa</t>
  </si>
  <si>
    <t>@telkomsel ini tuh kalo mau pake redeem selain pake poin harus pake pulsa juga ga?</t>
  </si>
  <si>
    <t>ini tuh kalo mau pake redeem selain pake poin harus pake pulsa juga ga</t>
  </si>
  <si>
    <t>['ini', 'tuh', 'kalo', 'mau', 'pake', 'redeem', 'selain', 'pake', 'poin', 'harus', 'pake', 'pulsa', 'juga', 'ga']</t>
  </si>
  <si>
    <t>['ini', 'tuh', 'kalo', 'mau', 'pakai', 'redeem', 'selain', 'pakai', 'poin', 'harus', 'pakai', 'pulsa', 'juga', 'tidak']</t>
  </si>
  <si>
    <t>['tuh', 'kalo', 'pakai', 'redeem', 'pakai', 'poin', 'pakai', 'pulsa']</t>
  </si>
  <si>
    <t>injun what what what si telkomsel</t>
  </si>
  <si>
    <t>@re_injun what what what sejak kapan dekat dengan si telkomsel?</t>
  </si>
  <si>
    <t>injun what what what sejak kapan dekat dengan si telkomsel</t>
  </si>
  <si>
    <t>['injun', 'what', 'what', 'what', 'sejak', 'kapan', 'dekat', 'dengan', 'si', 'telkomsel']</t>
  </si>
  <si>
    <t>['injun', 'what', 'what', 'what', 'si', 'telkomsel']</t>
  </si>
  <si>
    <t>@telkomsel @zaraaurora_ min, cek dm dong</t>
  </si>
  <si>
    <t>min cek dm dong</t>
  </si>
  <si>
    <t>['min', 'cek', 'dm', 'dong']</t>
  </si>
  <si>
    <t>['min', 'cek', 'pesan', 'dong']</t>
  </si>
  <si>
    <t>help butuh telkomselkartu tri guagabisasurvive disumatra</t>
  </si>
  <si>
    <t>help gua butuh telkomsel...kartu tri gua..gabisa...survive disumatra...😢</t>
  </si>
  <si>
    <t>help gua butuh telkomselkartu tri guagabisasurvive disumatra</t>
  </si>
  <si>
    <t>['help', 'gua', 'butuh', 'telkomselkartu', 'tri', 'guagabisasurvive', 'disumatra']</t>
  </si>
  <si>
    <t>['help', 'aku', 'butuh', 'telkomselkartu', 'tri', 'guagabisasurvive', 'disumatra']</t>
  </si>
  <si>
    <t>['help', 'butuh', 'telkomselkartu', 'tri', 'guagabisasurvive', 'disumatra']</t>
  </si>
  <si>
    <t>cek guna trakhir dial kakak zara coba infoin nomernya pesan biar bantu cek guna pulsa jovan</t>
  </si>
  <si>
    <t>@zaraaurora_ @zaraaurora_ udah cek penggunaan trakhir melalui dial *888*77# kak zara? coba infoin juga nomernya ke dm biar bisa dibantu cek penggunaan pulsanya :) -jovan</t>
  </si>
  <si>
    <t>udah cek penggunaan trakhir melalui dial kak zara coba infoin juga nomernya ke dm biar bisa dibantu cek penggunaan pulsanya jovan</t>
  </si>
  <si>
    <t>['udah', 'cek', 'penggunaan', 'trakhir', 'melalui', 'dial', 'kak', 'zara', 'coba', 'infoin', 'juga', 'nomernya', 'ke', 'dm', 'biar', 'bisa', 'dibantu', 'cek', 'penggunaan', 'pulsanya', 'jovan']</t>
  </si>
  <si>
    <t>['sudah', 'cek', 'penggunaan', 'trakhir', 'melalui', 'dial', 'kakak', 'zara', 'coba', 'infoin', 'juga', 'nomernya', 'ke', 'pesan', 'biar', 'bisa', 'dibantu', 'cek', 'penggunaan', 'pulsanya', 'jovan']</t>
  </si>
  <si>
    <t>['cek', 'penggunaan', 'trakhir', 'dial', 'kakak', 'zara', 'coba', 'infoin', 'nomernya', 'pesan', 'biar', 'dibantu', 'cek', 'penggunaan', 'pulsanya', 'jovan']</t>
  </si>
  <si>
    <t>['cek', 'guna', 'trakhir', 'dial', 'kakak', 'zara', 'coba', 'infoin', 'nomernya', 'pesan', 'biar', 'bantu', 'cek', 'guna', 'pulsa', 'jovan']</t>
  </si>
  <si>
    <t>anti paket darurat tsel bjingan</t>
  </si>
  <si>
    <t>@rasakanabadii @telkomsel anti paket darurat. ni tsel bjingan</t>
  </si>
  <si>
    <t>anti paket darurat ni tsel bjingan</t>
  </si>
  <si>
    <t>['anti', 'paket', 'darurat', 'ni', 'tsel', 'bjingan']</t>
  </si>
  <si>
    <t>['anti', 'paket', 'darurat', 'ini', 'tsel', 'bjingan']</t>
  </si>
  <si>
    <t>['anti', 'paket', 'darurat', 'tsel', 'bjingan']</t>
  </si>
  <si>
    <t>lelet proses beli pulsa telkomsel app</t>
  </si>
  <si>
    <t>kenapa ini lelet kali proses pembelian pulsa telkomsel di app @danawallet</t>
  </si>
  <si>
    <t>kenapa ini lelet kali proses pembelian pulsa telkomsel di app</t>
  </si>
  <si>
    <t>['kenapa', 'ini', 'lelet', 'kali', 'proses', 'pembelian', 'pulsa', 'telkomsel', 'di', 'app']</t>
  </si>
  <si>
    <t>['kenapa', 'ini', 'lelet', 'sepertinya', 'proses', 'pembelian', 'pulsa', 'telkomsel', 'di', 'app']</t>
  </si>
  <si>
    <t>['lelet', 'proses', 'pembelian', 'pulsa', 'telkomsel', 'app']</t>
  </si>
  <si>
    <t>['lelet', 'proses', 'beli', 'pulsa', 'telkomsel', 'app']</t>
  </si>
  <si>
    <t>mengaktivasi ulang nomor hangusmohon bantu</t>
  </si>
  <si>
    <t>@telkomsel  bagaimana cara mengaktivasi ulang nomor yang hangus.mohon bantuannya</t>
  </si>
  <si>
    <t>bagaimana cara mengaktivasi ulang nomor yang hangusmohon bantuannya</t>
  </si>
  <si>
    <t>['bagaimana', 'cara', 'mengaktivasi', 'ulang', 'nomor', 'yang', 'hangusmohon', 'bantuannya']</t>
  </si>
  <si>
    <t>['mengaktivasi', 'ulang', 'nomor', 'hangusmohon', 'bantuannya']</t>
  </si>
  <si>
    <t>['mengaktivasi', 'ulang', 'nomor', 'hangusmohon', 'bantu']</t>
  </si>
  <si>
    <t>kakak elwan tungguin pesan ya rekan luncur zidane</t>
  </si>
  <si>
    <t>@elwanhrefa @elwanhrefa siap kak elwan. tungguin di dm ya. rekan kami bakalan segera meluncur :) -zidane</t>
  </si>
  <si>
    <t>siap kak elwan tungguin di dm ya rekan kami bakalan segera meluncur zidane</t>
  </si>
  <si>
    <t>['siap', 'kak', 'elwan', 'tungguin', 'di', 'dm', 'ya', 'rekan', 'kami', 'bakalan', 'segera', 'meluncur', 'zidane']</t>
  </si>
  <si>
    <t>['siap', 'kakak', 'elwan', 'tungguin', 'di', 'pesan', 'ya', 'rekan', 'kami', 'bakalan', 'segera', 'meluncur', 'zidane']</t>
  </si>
  <si>
    <t>['kakak', 'elwan', 'tungguin', 'pesan', 'ya', 'rekan', 'meluncur', 'zidane']</t>
  </si>
  <si>
    <t>['kakak', 'elwan', 'tungguin', 'pesan', 'ya', 'rekan', 'luncur', 'zidane']</t>
  </si>
  <si>
    <t>oke kakak tunggu ya rekan pesan balas cakap nya rai</t>
  </si>
  <si>
    <t>@rahmawma @rahmawma oke, kak. ditunggu ya. rekan di dm pasti balas chat nya segera :) -rai</t>
  </si>
  <si>
    <t>oke kak ditunggu ya rekan di dm pasti balas chat nya segera rai</t>
  </si>
  <si>
    <t>['oke', 'kak', 'ditunggu', 'ya', 'rekan', 'di', 'dm', 'pasti', 'balas', 'chat', 'nya', 'segera', 'rai']</t>
  </si>
  <si>
    <t>['oke', 'kakak', 'ditunggu', 'ya', 'rekan', 'di', 'pesan', 'pasti', 'balas', 'percakapan', 'nya', 'segera', 'rai']</t>
  </si>
  <si>
    <t>['oke', 'kakak', 'ditunggu', 'ya', 'rekan', 'pesan', 'balas', 'percakapan', 'nya', 'rai']</t>
  </si>
  <si>
    <t>['oke', 'kakak', 'tunggu', 'ya', 'rekan', 'pesan', 'balas', 'cakap', 'nya', 'rai']</t>
  </si>
  <si>
    <t>kakak lanjut pesan ya balas pesan nya ardhan</t>
  </si>
  <si>
    <t>@ghakuriketto @ghakuriketto siap kak dilanjut di dm ya. pasti di bales kok dm nya :) -ardhan</t>
  </si>
  <si>
    <t>siap kak dilanjut di dm ya pasti di bales kok dm nya ardhan</t>
  </si>
  <si>
    <t>['siap', 'kak', 'dilanjut', 'di', 'dm', 'ya', 'pasti', 'di', 'bales', 'kok', 'dm', 'nya', 'ardhan']</t>
  </si>
  <si>
    <t>['siap', 'kakak', 'dilanjut', 'di', 'pesan', 'ya', 'pasti', 'di', 'balas', 'kok', 'pesan', 'nya', 'ardhan']</t>
  </si>
  <si>
    <t>['kakak', 'dilanjut', 'pesan', 'ya', 'balas', 'pesan', 'nya', 'ardhan']</t>
  </si>
  <si>
    <t>['kakak', 'lanjut', 'pesan', 'ya', 'balas', 'pesan', 'nya', 'ardhan']</t>
  </si>
  <si>
    <t>iniratu iniratu coba restart hp kakak ratu aktivasi paket coba infoin nomer capture voucher pesan jovan</t>
  </si>
  <si>
    <t>@_iniratu @_iniratu udah coba restart hp kak ratu? kalau udah masih ga bisa aktivasi paket, coba infoin nomer sama capture voucher depan dan belakang ke dm :) -jovan</t>
  </si>
  <si>
    <t>iniratu iniratu udah coba restart hp kak ratu kalau udah masih ga bisa aktivasi paket coba infoin nomer sama capture voucher depan dan belakang ke dm jovan</t>
  </si>
  <si>
    <t>['iniratu', 'iniratu', 'udah', 'coba', 'restart', 'hp', 'kak', 'ratu', 'kalau', 'udah', 'masih', 'ga', 'bisa', 'aktivasi', 'paket', 'coba', 'infoin', 'nomer', 'sama', 'capture', 'voucher', 'depan', 'dan', 'belakang', 'ke', 'dm', 'jovan']</t>
  </si>
  <si>
    <t>['iniratu', 'iniratu', 'sudah', 'coba', 'restart', 'hp', 'kakak', 'ratu', 'kalau', 'sudah', 'masih', 'tidak', 'bisa', 'aktivasi', 'paket', 'coba', 'infoin', 'nomer', 'sama', 'capture', 'voucher', 'depan', 'dan', 'belakang', 'ke', 'pesan', 'jovan']</t>
  </si>
  <si>
    <t>['iniratu', 'iniratu', 'coba', 'restart', 'hp', 'kakak', 'ratu', 'aktivasi', 'paket', 'coba', 'infoin', 'nomer', 'capture', 'voucher', 'pesan', 'jovan']</t>
  </si>
  <si>
    <t>cek dmmmmmm</t>
  </si>
  <si>
    <t>@telkomsel cek dmmmmmm</t>
  </si>
  <si>
    <t>['cek', 'dmmmmmm']</t>
  </si>
  <si>
    <t>mari redeem point an expired salah satu telkomsel point</t>
  </si>
  <si>
    <t>mari kita redeem segala perpoint2 an yg akan expired di 2023, salah satunya telkomsel point</t>
  </si>
  <si>
    <t>mari kita redeem segala perpoint an yg akan expired di salah satunya telkomsel point</t>
  </si>
  <si>
    <t>['mari', 'kita', 'redeem', 'segala', 'perpoint', 'an', 'yg', 'akan', 'expired', 'di', 'salah', 'satunya', 'telkomsel', 'point']</t>
  </si>
  <si>
    <t>['mari', 'redeem', 'perpoint', 'an', 'expired', 'salah', 'satunya', 'telkomsel', 'point']</t>
  </si>
  <si>
    <t>['mari', 'redeem', 'point', 'an', 'expired', 'salah', 'satu', 'telkomsel', 'point']</t>
  </si>
  <si>
    <t>kakak tuker telkomsel poin agam tawar tarik loh produk telkomsel telepon sms internet diskon tarik merchant telkomsel ayo tuker telkomsel poin aplikasi mytelkomsel</t>
  </si>
  <si>
    <t>@shhunshine kakak bisa tuker telkomsel poin tersebut dengan beragam penawaran menarik loh. dari mulai produk telkomsel seperti telepon, sms, dan internet, hingga berbagai diskon menarik dari merchant yang bekerja sama dengan telkomsel. yuk tuker telkomsel poinnya di aplikasi mytelkomsel atau…</t>
  </si>
  <si>
    <t>kakak bisa tuker telkomsel poin tersebut dengan beragam penawaran menarik loh dari mulai produk telkomsel seperti telepon sms dan internet hingga berbagai diskon menarik dari merchant yang bekerja sama dengan telkomsel yuk tuker telkomsel poinnya di aplikasi mytelkomsel atau</t>
  </si>
  <si>
    <t>['kakak', 'bisa', 'tuker', 'telkomsel', 'poin', 'tersebut', 'dengan', 'beragam', 'penawaran', 'menarik', 'loh', 'dari', 'mulai', 'produk', 'telkomsel', 'seperti', 'telepon', 'sms', 'dan', 'internet', 'hingga', 'berbagai', 'diskon', 'menarik', 'dari', 'merchant', 'yang', 'bekerja', 'sama', 'dengan', 'telkomsel', 'yuk', 'tuker', 'telkomsel', 'poinnya', 'di', 'aplikasi', 'mytelkomsel', 'atau']</t>
  </si>
  <si>
    <t>['kakak', 'bisa', 'tuker', 'telkomsel', 'poin', 'tersebut', 'dengan', 'beragam', 'penawaran', 'menarik', 'loh', 'dari', 'mulai', 'produk', 'telkomsel', 'seperti', 'telepon', 'sms', 'dan', 'internet', 'hingga', 'berbagai', 'diskon', 'menarik', 'dari', 'merchant', 'yang', 'bekerja', 'sama', 'dengan', 'telkomsel', 'ayo', 'tuker', 'telkomsel', 'poinnya', 'di', 'aplikasi', 'mytelkomsel', 'atau']</t>
  </si>
  <si>
    <t>['kakak', 'tuker', 'telkomsel', 'poin', 'beragam', 'penawaran', 'menarik', 'loh', 'produk', 'telkomsel', 'telepon', 'sms', 'internet', 'diskon', 'menarik', 'merchant', 'telkomsel', 'ayo', 'tuker', 'telkomsel', 'poinnya', 'aplikasi', 'mytelkomsel']</t>
  </si>
  <si>
    <t>['kakak', 'tuker', 'telkomsel', 'poin', 'agam', 'tawar', 'tarik', 'loh', 'produk', 'telkomsel', 'telepon', 'sms', 'internet', 'diskon', 'tarik', 'merchant', 'telkomsel', 'ayo', 'tuker', 'telkomsel', 'poin', 'aplikasi', 'mytelkomsel']</t>
  </si>
  <si>
    <t>yah redeem poin ayo kakak hae infoin nomor hp tanggal jadi capture gagal pesan biar dibantuin cek terimakasih zidane</t>
  </si>
  <si>
    <t>@haegalli @haegalli yah kok ga bisa redeem poin :( yuk kak hae infoin nomor hp, tanggal kejadian sama capture gagalnya ke dm biar dibantuin cek. makasih :) -zidane</t>
  </si>
  <si>
    <t>yah kok ga bisa redeem poin yuk kak hae infoin nomor hp tanggal kejadian sama capture gagalnya ke dm biar dibantuin cek makasih zidane</t>
  </si>
  <si>
    <t>['yah', 'kok', 'ga', 'bisa', 'redeem', 'poin', 'yuk', 'kak', 'hae', 'infoin', 'nomor', 'hp', 'tanggal', 'kejadian', 'sama', 'capture', 'gagalnya', 'ke', 'dm', 'biar', 'dibantuin', 'cek', 'makasih', 'zidane']</t>
  </si>
  <si>
    <t>['yah', 'kok', 'tidak', 'bisa', 'redeem', 'poin', 'ayo', 'kakak', 'hae', 'infoin', 'nomor', 'hp', 'tanggal', 'kejadian', 'sama', 'capture', 'gagalnya', 'ke', 'pesan', 'biar', 'dibantuin', 'cek', 'terimakasih', 'zidane']</t>
  </si>
  <si>
    <t>['yah', 'redeem', 'poin', 'ayo', 'kakak', 'hae', 'infoin', 'nomor', 'hp', 'tanggal', 'kejadian', 'capture', 'gagalnya', 'pesan', 'biar', 'dibantuin', 'cek', 'terimakasih', 'zidane']</t>
  </si>
  <si>
    <t>['yah', 'redeem', 'poin', 'ayo', 'kakak', 'hae', 'infoin', 'nomor', 'hp', 'tanggal', 'jadi', 'capture', 'gagal', 'pesan', 'biar', 'dibantuin', 'cek', 'terimakasih', 'zidane']</t>
  </si>
  <si>
    <t>balas pesan</t>
  </si>
  <si>
    <t>@telkomsel bales dm woy</t>
  </si>
  <si>
    <t>bales dm woy</t>
  </si>
  <si>
    <t>['bales', 'dm', 'woy']</t>
  </si>
  <si>
    <t>['balas', 'pesan', 'woy']</t>
  </si>
  <si>
    <t>['balas', 'pesan']</t>
  </si>
  <si>
    <t>gabisaaaaa</t>
  </si>
  <si>
    <t>@discountfess @telkomsel knp di aku gabisaaaaa</t>
  </si>
  <si>
    <t>knp di aku gabisaaaaa</t>
  </si>
  <si>
    <t>['knp', 'di', 'aku', 'gabisaaaaa']</t>
  </si>
  <si>
    <t>['kenapa', 'di', 'aku', 'gabisaaaaa']</t>
  </si>
  <si>
    <t>['gabisaaaaa']</t>
  </si>
  <si>
    <t>min aktivasi vocher sistem sibuk butuh banget</t>
  </si>
  <si>
    <t>min ini kenapa mau aktivasi vocher sistem sibuk terus padahal lagi butuh bgt @telkomsel</t>
  </si>
  <si>
    <t>min ini kenapa mau aktivasi vocher sistem sibuk terus padahal lagi butuh bgt</t>
  </si>
  <si>
    <t>['min', 'ini', 'kenapa', 'mau', 'aktivasi', 'vocher', 'sistem', 'sibuk', 'terus', 'padahal', 'lagi', 'butuh', 'bgt']</t>
  </si>
  <si>
    <t>['min', 'ini', 'kenapa', 'mau', 'aktivasi', 'vocher', 'sistem', 'sibuk', 'terus', 'padahal', 'lagi', 'butuh', 'banget']</t>
  </si>
  <si>
    <t>['min', 'aktivasi', 'vocher', 'sistem', 'sibuk', 'butuh', 'banget']</t>
  </si>
  <si>
    <t>minn poin tsel diapain ya biar hangus</t>
  </si>
  <si>
    <t>@telkomsel minn ni poin tsel diapain ya biar ngga hangus sia sia?? https://t.co/1whzbiw4nz</t>
  </si>
  <si>
    <t>minn ni poin tsel diapain ya biar ngga hangus sia sia</t>
  </si>
  <si>
    <t>['minn', 'ni', 'poin', 'tsel', 'diapain', 'ya', 'biar', 'ngga', 'hangus', 'sia', 'sia']</t>
  </si>
  <si>
    <t>['minn', 'ini', 'poin', 'tsel', 'diapain', 'ya', 'biar', 'tidak', 'hangus', 'kamu', 'kamu']</t>
  </si>
  <si>
    <t>['minn', 'poin', 'tsel', 'diapain', 'ya', 'biar', 'hangus']</t>
  </si>
  <si>
    <t>coba telpon no telkomsel blokir jawab veronica kena biaya panggil</t>
  </si>
  <si>
    <t>@shinebieber99 coba telpon no telkomsel yg lg blokir, pasti jawabannya veronica" terus kena biaya panggilan 2000 🤭🤭🤭🤭"</t>
  </si>
  <si>
    <t>coba telpon no telkomsel yg lg blokir pasti jawabannya veronica terus kena biaya panggilan</t>
  </si>
  <si>
    <t>['coba', 'telpon', 'no', 'telkomsel', 'yg', 'lg', 'blokir', 'pasti', 'jawabannya', 'veronica', 'terus', 'kena', 'biaya', 'panggilan']</t>
  </si>
  <si>
    <t>['coba', 'telpon', 'no', 'telkomsel', 'yg', 'lagi', 'blokir', 'pasti', 'jawabannya', 'veronica', 'terus', 'kena', 'biaya', 'panggilan']</t>
  </si>
  <si>
    <t>['coba', 'telpon', 'no', 'telkomsel', 'blokir', 'jawabannya', 'veronica', 'kena', 'biaya', 'panggilan']</t>
  </si>
  <si>
    <t>['coba', 'telpon', 'no', 'telkomsel', 'blokir', 'jawab', 'veronica', 'kena', 'biaya', 'panggil']</t>
  </si>
  <si>
    <t>yahh tukar telkomsel poin gagal ya kakak riri biar kendala tukar telkomsel poin bantu kece sila konfirmasi nomor hp nya pesan ya tunggu rai</t>
  </si>
  <si>
    <t>@ririibigwin @fr4ppuchino @ririibigwin yahh.. penukaran telkomsel poinnya gagal ya kak riri? biar kendala ga bisa tukar telkomsel poinnya bisa dibantu pengecekan lebih lanjut, silakan konfirmasi nomor hp nya ke dm ya. ditunggu :) -rai</t>
  </si>
  <si>
    <t>yahh penukaran telkomsel poinnya gagal ya kak riri biar kendala ga bisa tukar telkomsel poinnya bisa dibantu pengecekan lebih lanjut silakan konfirmasi nomor hp nya ke dm ya ditunggu rai</t>
  </si>
  <si>
    <t>['yahh', 'penukaran', 'telkomsel', 'poinnya', 'gagal', 'ya', 'kak', 'riri', 'biar', 'kendala', 'ga', 'bisa', 'tukar', 'telkomsel', 'poinnya', 'bisa', 'dibantu', 'pengecekan', 'lebih', 'lanjut', 'silakan', 'konfirmasi', 'nomor', 'hp', 'nya', 'ke', 'dm', 'ya', 'ditunggu', 'rai']</t>
  </si>
  <si>
    <t>['yahh', 'penukaran', 'telkomsel', 'poinnya', 'gagal', 'ya', 'kakak', 'riri', 'biar', 'kendala', 'tidak', 'bisa', 'tukar', 'telkomsel', 'poinnya', 'bisa', 'dibantu', 'pengecekan', 'lebih', 'lanjut', 'silakan', 'konfirmasi', 'nomor', 'hp', 'nya', 'ke', 'pesan', 'ya', 'ditunggu', 'rai']</t>
  </si>
  <si>
    <t>['yahh', 'penukaran', 'telkomsel', 'poinnya', 'gagal', 'ya', 'kakak', 'riri', 'biar', 'kendala', 'tukar', 'telkomsel', 'poinnya', 'dibantu', 'pengecekan', 'silakan', 'konfirmasi', 'nomor', 'hp', 'nya', 'pesan', 'ya', 'ditunggu', 'rai']</t>
  </si>
  <si>
    <t>['yahh', 'tukar', 'telkomsel', 'poin', 'gagal', 'ya', 'kakak', 'riri', 'biar', 'kendala', 'tukar', 'telkomsel', 'poin', 'bantu', 'kece', 'sila', 'konfirmasi', 'nomor', 'hp', 'nya', 'pesan', 'ya', 'tunggu', 'rai']</t>
  </si>
  <si>
    <t>@kinoypride @kinoypride okey kak. tungguin balesan dari kami di dm ya. makasih :) -zidane</t>
  </si>
  <si>
    <t>okey kak tungguin balesan dari kami di dm ya makasih zidane</t>
  </si>
  <si>
    <t>['okey', 'kak', 'tungguin', 'balesan', 'dari', 'kami', 'di', 'dm', 'ya', 'makasih', 'zidane']</t>
  </si>
  <si>
    <t>['oke', 'kakak', 'tungguin', 'balesan', 'dari', 'kami', 'di', 'pesan', 'ya', 'terimakasih', 'zidane']</t>
  </si>
  <si>
    <t>oke kakak ardhan</t>
  </si>
  <si>
    <t>@teekoreo @teekoreo oke siap kak. sama-sama :) -ardhan</t>
  </si>
  <si>
    <t>oke siap kak samasama ardhan</t>
  </si>
  <si>
    <t>['oke', 'siap', 'kak', 'samasama', 'ardhan']</t>
  </si>
  <si>
    <t>['oke', 'siap', 'kakak', 'sama', 'ardhan']</t>
  </si>
  <si>
    <t>['oke', 'kakak', 'ardhan']</t>
  </si>
  <si>
    <t>cdm min</t>
  </si>
  <si>
    <t>@telkomsel cdm min</t>
  </si>
  <si>
    <t>['cdm', 'min']</t>
  </si>
  <si>
    <t>kalo hasil redeem ya</t>
  </si>
  <si>
    <t>@telkomsel @fr4ppuchino kalo tidak berhasil redeem itu kenapa ya? https://t.co/wl3ec4djlx</t>
  </si>
  <si>
    <t>kalo tidak berhasil redeem itu kenapa ya</t>
  </si>
  <si>
    <t>['kalo', 'tidak', 'berhasil', 'redeem', 'itu', 'kenapa', 'ya']</t>
  </si>
  <si>
    <t>['kalo', 'berhasil', 'redeem', 'ya']</t>
  </si>
  <si>
    <t>['kalo', 'hasil', 'redeem', 'ya']</t>
  </si>
  <si>
    <t>selamat nikmat jaring telkomselnya ya kakak rai</t>
  </si>
  <si>
    <t>@vincentkho92 @vincentkho92 wihh.. selamat menikmati jaringan 5g telkomselnya ya kak 😁 -rai</t>
  </si>
  <si>
    <t>wihh selamat menikmati jaringan  telkomselnya ya kak rai</t>
  </si>
  <si>
    <t>['wihh', 'selamat', 'menikmati', 'jaringan', 'telkomselnya', 'ya', 'kak', 'rai']</t>
  </si>
  <si>
    <t>['wihh', 'selamat', 'menikmati', 'jaringan', 'telkomselnya', 'ya', 'kakak', 'rai']</t>
  </si>
  <si>
    <t>['selamat', 'menikmati', 'jaringan', 'telkomselnya', 'ya', 'kakak', 'rai']</t>
  </si>
  <si>
    <t>['selamat', 'nikmat', 'jaring', 'telkomselnya', 'ya', 'kakak', 'rai']</t>
  </si>
  <si>
    <t>tunggu ya terima kasih</t>
  </si>
  <si>
    <t>@telkomsel baik, ditunggu ya, terima kasih</t>
  </si>
  <si>
    <t>baik ditunggu ya terima kasih</t>
  </si>
  <si>
    <t>['baik', 'ditunggu', 'ya', 'terima', 'kasih']</t>
  </si>
  <si>
    <t>['ditunggu', 'ya', 'terima', 'kasih']</t>
  </si>
  <si>
    <t>['tunggu', 'ya', 'terima', 'kasih']</t>
  </si>
  <si>
    <t>minseel tolonggg kokk gabisaa redeem point nyaa iya padahaal butuhh banget sunscreen ayoo bantuu</t>
  </si>
  <si>
    <t>@fr4ppuchino @jchahope_ @discountfess aaaaa minseel @telkomsel tolonggg kokk akuu gabisaa redeem point nyaa yaa, padahaal lagii butuhh bangett sunscreen, ayoo bantuu akuu ☹️ https://t.co/jn6tlqszhu</t>
  </si>
  <si>
    <t>aaaaa minseel tolonggg kokk akuu gabisaa redeem point nyaa yaa padahaal lagii butuhh bangett sunscreen ayoo bantuu akuu</t>
  </si>
  <si>
    <t>['aaaaa', 'minseel', 'tolonggg', 'kokk', 'akuu', 'gabisaa', 'redeem', 'point', 'nyaa', 'yaa', 'padahaal', 'lagii', 'butuhh', 'bangett', 'sunscreen', 'ayoo', 'bantuu', 'akuu']</t>
  </si>
  <si>
    <t>['aaaaa', 'minseel', 'tolonggg', 'kokk', 'aku', 'gabisaa', 'redeem', 'point', 'nyaa', 'iya', 'padahaal', 'lagi', 'butuhh', 'banget', 'sunscreen', 'ayoo', 'bantuu', 'aku']</t>
  </si>
  <si>
    <t>['minseel', 'tolonggg', 'kokk', 'gabisaa', 'redeem', 'point', 'nyaa', 'iya', 'padahaal', 'butuhh', 'banget', 'sunscreen', 'ayoo', 'bantuu']</t>
  </si>
  <si>
    <t>hai kakak irfan bantu kece ayo infoin nomor indihome nama alamat instalasi via pesan ya data aman terimakasih jae</t>
  </si>
  <si>
    <t>@mayambei70130 @telkomsel hai, kak irfan . guna kami bantu pengecekan terlebih dahulu yuk infoin nomor indihome, atas nama dan alamat instalasinya via dm ya agar datanya aman. makasih -jae</t>
  </si>
  <si>
    <t>hai kak irfan guna kami bantu pengecekan terlebih dahulu yuk infoin nomor indihome atas nama dan alamat instalasinya via dm ya agar datanya aman makasih jae</t>
  </si>
  <si>
    <t>['hai', 'kak', 'irfan', 'guna', 'kami', 'bantu', 'pengecekan', 'terlebih', 'dahulu', 'yuk', 'infoin', 'nomor', 'indihome', 'atas', 'nama', 'dan', 'alamat', 'instalasinya', 'via', 'dm', 'ya', 'agar', 'datanya', 'aman', 'makasih', 'jae']</t>
  </si>
  <si>
    <t>['hai', 'kakak', 'irfan', 'guna', 'kami', 'bantu', 'pengecekan', 'terlebih', 'dahulu', 'ayo', 'infoin', 'nomor', 'indihome', 'atas', 'nama', 'dan', 'alamat', 'instalasinya', 'via', 'pesan', 'ya', 'agar', 'datanya', 'aman', 'terimakasih', 'jae']</t>
  </si>
  <si>
    <t>['hai', 'kakak', 'irfan', 'bantu', 'pengecekan', 'ayo', 'infoin', 'nomor', 'indihome', 'nama', 'alamat', 'instalasinya', 'via', 'pesan', 'ya', 'datanya', 'aman', 'terimakasih', 'jae']</t>
  </si>
  <si>
    <t>['hai', 'kakak', 'irfan', 'bantu', 'kece', 'ayo', 'infoin', 'nomor', 'indihome', 'nama', 'alamat', 'instalasi', 'via', 'pesan', 'ya', 'data', 'aman', 'terimakasih', 'jae']</t>
  </si>
  <si>
    <t>yah bonus kuota ya infoin pesan nomor hp capture topup voucher biar bantu cek ya terimakasih nesya</t>
  </si>
  <si>
    <t>@rahmatswt @rahmatswt yah blm dapat bonus kuotanya ya :( boleh infoin ke dm nomor hp dan capture topup voucher biar dibantu cek ya. makasih :) -nesya</t>
  </si>
  <si>
    <t>yah blm dapat bonus kuotanya ya boleh infoin ke dm nomor hp dan capture topup voucher biar dibantu cek ya makasih nesya</t>
  </si>
  <si>
    <t>['yah', 'blm', 'dapat', 'bonus', 'kuotanya', 'ya', 'boleh', 'infoin', 'ke', 'dm', 'nomor', 'hp', 'dan', 'capture', 'topup', 'voucher', 'biar', 'dibantu', 'cek', 'ya', 'makasih', 'nesya']</t>
  </si>
  <si>
    <t>['yah', 'belum', 'dapat', 'bonus', 'kuotanya', 'ya', 'boleh', 'infoin', 'ke', 'pesan', 'nomor', 'hp', 'dan', 'capture', 'topup', 'voucher', 'biar', 'dibantu', 'cek', 'ya', 'terimakasih', 'nesya']</t>
  </si>
  <si>
    <t>['yah', 'bonus', 'kuotanya', 'ya', 'infoin', 'pesan', 'nomor', 'hp', 'capture', 'topup', 'voucher', 'biar', 'dibantu', 'cek', 'ya', 'terimakasih', 'nesya']</t>
  </si>
  <si>
    <t>['yah', 'bonus', 'kuota', 'ya', 'infoin', 'pesan', 'nomor', 'hp', 'capture', 'topup', 'voucher', 'biar', 'bantu', 'cek', 'ya', 'terimakasih', 'nesya']</t>
  </si>
  <si>
    <t>ir ir maaf nih kakak akses internetnya kendala coba infoin nomer lokasi detail pesan jovan</t>
  </si>
  <si>
    <t>@aditbay_ir @telkomcare @wifiidbogor @aditbay_ir waduh maaf nih kak kalau akses internetnya berkendala, coba infoin nomer, lokasi detail ke dm :) -jovan</t>
  </si>
  <si>
    <t>ir ir waduh maaf nih kak kalau akses internetnya berkendala coba infoin nomer lokasi detail ke dm jovan</t>
  </si>
  <si>
    <t>['ir', 'ir', 'waduh', 'maaf', 'nih', 'kak', 'kalau', 'akses', 'internetnya', 'berkendala', 'coba', 'infoin', 'nomer', 'lokasi', 'detail', 'ke', 'dm', 'jovan']</t>
  </si>
  <si>
    <t>['ir', 'ir', 'waduh', 'maaf', 'nih', 'kakak', 'kalau', 'akses', 'internetnya', 'berkendala', 'coba', 'infoin', 'nomer', 'lokasi', 'detail', 'ke', 'pesan', 'jovan']</t>
  </si>
  <si>
    <t>['ir', 'ir', 'maaf', 'nih', 'kakak', 'akses', 'internetnya', 'berkendala', 'coba', 'infoin', 'nomer', 'lokasi', 'detail', 'pesan', 'jovan']</t>
  </si>
  <si>
    <t>['ir', 'ir', 'maaf', 'nih', 'kakak', 'akses', 'internetnya', 'kendala', 'coba', 'infoin', 'nomer', 'lokasi', 'detail', 'pesan', 'jovan']</t>
  </si>
  <si>
    <t>iyaa ya</t>
  </si>
  <si>
    <t>@itsmerayyi @discountfess @telkomsel iyaa ih knp ya :')</t>
  </si>
  <si>
    <t>iyaa ih knp ya</t>
  </si>
  <si>
    <t>['iyaa', 'ih', 'knp', 'ya']</t>
  </si>
  <si>
    <t>['iyaa', 'ih', 'kenapa', 'ya']</t>
  </si>
  <si>
    <t>['iyaa', 'ya']</t>
  </si>
  <si>
    <t>telkomsel kadang aneh</t>
  </si>
  <si>
    <t>@spgyakult @txtmlbb telkomsel juga kadang kayak gitu aneh dah</t>
  </si>
  <si>
    <t>telkomsel juga kadang kayak gitu aneh dah</t>
  </si>
  <si>
    <t>['telkomsel', 'juga', 'kadang', 'kayak', 'gitu', 'aneh', 'dah']</t>
  </si>
  <si>
    <t>['telkomsel', 'juga', 'kadang', 'seperti', 'begitu', 'aneh', 'sudah']</t>
  </si>
  <si>
    <t>['telkomsel', 'kadang', 'aneh']</t>
  </si>
  <si>
    <t>customer service representative grapari telkomsel jakarta infomedia nusantara lengkap</t>
  </si>
  <si>
    <t>customer service representative grapari telkomsel – jakarta di infomedia nusantara  selengkapnya 👉🏽👉🏽 https://t.co/kkkcwsd2ld</t>
  </si>
  <si>
    <t>customer service representative grapari telkomsel jakarta di infomedia nusantara selengkapnya</t>
  </si>
  <si>
    <t>['customer', 'service', 'representative', 'grapari', 'telkomsel', 'jakarta', 'di', 'infomedia', 'nusantara', 'selengkapnya']</t>
  </si>
  <si>
    <t>['customer', 'service', 'representative', 'grapari', 'telkomsel', 'jakarta', 'infomedia', 'nusantara', 'selengkapnya']</t>
  </si>
  <si>
    <t>['customer', 'service', 'representative', 'grapari', 'telkomsel', 'jakarta', 'infomedia', 'nusantara', 'lengkap']</t>
  </si>
  <si>
    <t>yahh tukar poin gagal ya kakak tenang biar bantu kece sila konfirmasi nomor hp pesan ya tunggu rai</t>
  </si>
  <si>
    <t>@kinoypride @kinoypride yahh.. penukaran poinnya gagal ya kak :( tenang, biar bisa dibantu pengecekan lebih lanjut, silakan konfirmasi nomor hp ke dm ya. ditunggu :) -rai</t>
  </si>
  <si>
    <t>yahh penukaran poinnya gagal ya kak tenang biar bisa dibantu pengecekan lebih lanjut silakan konfirmasi nomor hp ke dm ya ditunggu rai</t>
  </si>
  <si>
    <t>['yahh', 'penukaran', 'poinnya', 'gagal', 'ya', 'kak', 'tenang', 'biar', 'bisa', 'dibantu', 'pengecekan', 'lebih', 'lanjut', 'silakan', 'konfirmasi', 'nomor', 'hp', 'ke', 'dm', 'ya', 'ditunggu', 'rai']</t>
  </si>
  <si>
    <t>['yahh', 'penukaran', 'poinnya', 'gagal', 'ya', 'kakak', 'tenang', 'biar', 'bisa', 'dibantu', 'pengecekan', 'lebih', 'lanjut', 'silakan', 'konfirmasi', 'nomor', 'hp', 'ke', 'pesan', 'ya', 'ditunggu', 'rai']</t>
  </si>
  <si>
    <t>['yahh', 'penukaran', 'poinnya', 'gagal', 'ya', 'kakak', 'tenang', 'biar', 'dibantu', 'pengecekan', 'silakan', 'konfirmasi', 'nomor', 'hp', 'pesan', 'ya', 'ditunggu', 'rai']</t>
  </si>
  <si>
    <t>['yahh', 'tukar', 'poin', 'gagal', 'ya', 'kakak', 'tenang', 'biar', 'bantu', 'kece', 'sila', 'konfirmasi', 'nomor', 'hp', 'pesan', 'ya', 'tunggu', 'rai']</t>
  </si>
  <si>
    <t>pesan kakak kartika masuk nih tungguin balas pesan ya nesya</t>
  </si>
  <si>
    <t>@teekoreo @teekoreo dm kak kartika udah masuk nih. tungguin balasan di dm ya 😊 -nesya</t>
  </si>
  <si>
    <t>dm kak kartika udah masuk nih tungguin balasan di dm ya nesya</t>
  </si>
  <si>
    <t>['dm', 'kak', 'kartika', 'udah', 'masuk', 'nih', 'tungguin', 'balasan', 'di', 'dm', 'ya', 'nesya']</t>
  </si>
  <si>
    <t>['pesan', 'kakak', 'kartika', 'sudah', 'masuk', 'nih', 'tungguin', 'balasan', 'di', 'pesan', 'ya', 'nesya']</t>
  </si>
  <si>
    <t>['pesan', 'kakak', 'kartika', 'masuk', 'nih', 'tungguin', 'balasan', 'pesan', 'ya', 'nesya']</t>
  </si>
  <si>
    <t>['pesan', 'kakak', 'kartika', 'masuk', 'nih', 'tungguin', 'balas', 'pesan', 'ya', 'nesya']</t>
  </si>
  <si>
    <t>sinyal full bar surabaya barat mantappp</t>
  </si>
  <si>
    <t>sinyal 5g @telkomsel full bar di surabaya barat. mantappp!!! https://t.co/4ughbhjaec</t>
  </si>
  <si>
    <t>sinyal  full bar di surabaya barat mantappp</t>
  </si>
  <si>
    <t>['sinyal', 'full', 'bar', 'di', 'surabaya', 'barat', 'mantappp']</t>
  </si>
  <si>
    <t>['sinyal', 'full', 'bar', 'surabaya', 'barat', 'mantappp']</t>
  </si>
  <si>
    <t>min ganggu wifi id tolong tangan wifi mati telfon cs dicuekin nih help iya min</t>
  </si>
  <si>
    <t>min, saya gangguan wifi id, tolong tangani dong, sudah 4 hari wifi off, telfon cs dicuekin nih, help yaaaa min @telkomcare @telkomsel @wifiidbogor #errortelkom</t>
  </si>
  <si>
    <t>min saya gangguan wifi id tolong tangani dong sudah hari wifi off telfon cs dicuekin nih help yaaaa min</t>
  </si>
  <si>
    <t>['min', 'saya', 'gangguan', 'wifi', 'id', 'tolong', 'tangani', 'dong', 'sudah', 'hari', 'wifi', 'off', 'telfon', 'cs', 'dicuekin', 'nih', 'help', 'yaaaa', 'min']</t>
  </si>
  <si>
    <t>['min', 'saya', 'gangguan', 'wifi', 'id', 'tolong', 'tangani', 'dong', 'sudah', 'hari', 'wifi', 'mati', 'telfon', 'cs', 'dicuekin', 'nih', 'help', 'iya', 'min']</t>
  </si>
  <si>
    <t>['min', 'gangguan', 'wifi', 'id', 'tolong', 'tangani', 'wifi', 'mati', 'telfon', 'cs', 'dicuekin', 'nih', 'help', 'iya', 'min']</t>
  </si>
  <si>
    <t>['min', 'ganggu', 'wifi', 'id', 'tolong', 'tangan', 'wifi', 'mati', 'telfon', 'cs', 'dicuekin', 'nih', 'help', 'iya', 'min']</t>
  </si>
  <si>
    <t>sms masuk kuota nya</t>
  </si>
  <si>
    <t>@telkomsel sudah tp tidak ada sms masuk untuk kuota nya</t>
  </si>
  <si>
    <t>sudah tp tidak ada sms masuk untuk kuota nya</t>
  </si>
  <si>
    <t>['sudah', 'tp', 'tidak', 'ada', 'sms', 'masuk', 'untuk', 'kuota', 'nya']</t>
  </si>
  <si>
    <t>['sudah', 'tapi', 'tidak', 'ada', 'sms', 'masuk', 'untuk', 'kuota', 'nya']</t>
  </si>
  <si>
    <t>['sms', 'masuk', 'kuota', 'nya']</t>
  </si>
  <si>
    <t>pesan ya tolong bantu terima kasih</t>
  </si>
  <si>
    <t>@telkomsel sudah dm ya minta tolong dibantu, terima kasih</t>
  </si>
  <si>
    <t>sudah dm ya minta tolong dibantu terima kasih</t>
  </si>
  <si>
    <t>['sudah', 'dm', 'ya', 'minta', 'tolong', 'dibantu', 'terima', 'kasih']</t>
  </si>
  <si>
    <t>['sudah', 'pesan', 'ya', 'minta', 'tolong', 'dibantu', 'terima', 'kasih']</t>
  </si>
  <si>
    <t>['pesan', 'ya', 'tolong', 'dibantu', 'terima', 'kasih']</t>
  </si>
  <si>
    <t>['pesan', 'ya', 'tolong', 'bantu', 'terima', 'kasih']</t>
  </si>
  <si>
    <t>kakak rahmat claim kuota pasti top up voucher games website aplikasi dunia games bonus kuota ya nesya</t>
  </si>
  <si>
    <t>@rahmatswt kak rahmat buat claim kuota pastikan udh top up voucher games di website https://t.co/2v4i6xibsk atau aplikasi dunia games. nanti akan dapat bonus kuotanya ya :) -nesya</t>
  </si>
  <si>
    <t>kak rahmat buat claim kuota pastikan udh top up voucher games di website atau aplikasi dunia games nanti akan dapat bonus kuotanya ya nesya</t>
  </si>
  <si>
    <t>['kak', 'rahmat', 'buat', 'claim', 'kuota', 'pastikan', 'udh', 'top', 'up', 'voucher', 'games', 'di', 'website', 'atau', 'aplikasi', 'dunia', 'games', 'nanti', 'akan', 'dapat', 'bonus', 'kuotanya', 'ya', 'nesya']</t>
  </si>
  <si>
    <t>['kakak', 'rahmat', 'buat', 'claim', 'kuota', 'pastikan', 'sudah', 'top', 'up', 'voucher', 'games', 'di', 'website', 'atau', 'aplikasi', 'dunia', 'games', 'nanti', 'akan', 'dapat', 'bonus', 'kuotanya', 'ya', 'nesya']</t>
  </si>
  <si>
    <t>['kakak', 'rahmat', 'claim', 'kuota', 'pastikan', 'top', 'up', 'voucher', 'games', 'website', 'aplikasi', 'dunia', 'games', 'bonus', 'kuotanya', 'ya', 'nesya']</t>
  </si>
  <si>
    <t>['kakak', 'rahmat', 'claim', 'kuota', 'pasti', 'top', 'up', 'voucher', 'games', 'website', 'aplikasi', 'dunia', 'games', 'bonus', 'kuota', 'ya', 'nesya']</t>
  </si>
  <si>
    <t>@itsmerayyi @discountfess @telkomsel sama:((</t>
  </si>
  <si>
    <t>jaring kakak via stabil kah maaf ya nomor hp lokasi kendala lapor pesan kakak konfirmasi pesan biar bantu tangan ya tunggu rai</t>
  </si>
  <si>
    <t>@viaoctvni jaringannya kenapa, kak via? ga stabil lagi kah? maaf ya :( jika nomor hp dan lokasi yang berkendala masih tetap sama dengan laporan sebelumnya di dm, kakak bisa konfirmasi kembali ke dm biar dibantu penanganan lebih lanjut ya. ditunggu :) -rai</t>
  </si>
  <si>
    <t>jaringannya kenapa kak via ga stabil lagi kah maaf ya jika nomor hp dan lokasi yang berkendala masih tetap sama dengan laporan sebelumnya di dm kakak bisa konfirmasi kembali ke dm biar dibantu penanganan lebih lanjut ya ditunggu rai</t>
  </si>
  <si>
    <t>['jaringannya', 'kenapa', 'kak', 'via', 'ga', 'stabil', 'lagi', 'kah', 'maaf', 'ya', 'jika', 'nomor', 'hp', 'dan', 'lokasi', 'yang', 'berkendala', 'masih', 'tetap', 'sama', 'dengan', 'laporan', 'sebelumnya', 'di', 'dm', 'kakak', 'bisa', 'konfirmasi', 'kembali', 'ke', 'dm', 'biar', 'dibantu', 'penanganan', 'lebih', 'lanjut', 'ya', 'ditunggu', 'rai']</t>
  </si>
  <si>
    <t>['jaringannya', 'kenapa', 'kakak', 'via', 'tidak', 'stabil', 'lagi', 'kah', 'maaf', 'ya', 'jika', 'nomor', 'hp', 'dan', 'lokasi', 'yang', 'berkendala', 'masih', 'tetap', 'sama', 'dengan', 'laporan', 'sebelumnya', 'di', 'pesan', 'kakak', 'bisa', 'konfirmasi', 'kembali', 'ke', 'pesan', 'biar', 'dibantu', 'penanganan', 'lebih', 'lanjut', 'ya', 'ditunggu', 'rai']</t>
  </si>
  <si>
    <t>['jaringannya', 'kakak', 'via', 'stabil', 'kah', 'maaf', 'ya', 'nomor', 'hp', 'lokasi', 'berkendala', 'laporan', 'pesan', 'kakak', 'konfirmasi', 'pesan', 'biar', 'dibantu', 'penanganan', 'ya', 'ditunggu', 'rai']</t>
  </si>
  <si>
    <t>['jaring', 'kakak', 'via', 'stabil', 'kah', 'maaf', 'ya', 'nomor', 'hp', 'lokasi', 'kendala', 'lapor', 'pesan', 'kakak', 'konfirmasi', 'pesan', 'biar', 'bantu', 'tangan', 'ya', 'tunggu', 'rai']</t>
  </si>
  <si>
    <t>min tuker poin sunscreen gabisa habis kh stok</t>
  </si>
  <si>
    <t>min yg tuker poin buat sunscreen gabisa, ap emg abis kh stoknya? @telkomsel https://t.co/h1ibloptsj</t>
  </si>
  <si>
    <t>min yg tuker poin buat sunscreen gabisa ap emg abis kh stoknya</t>
  </si>
  <si>
    <t>['min', 'yg', 'tuker', 'poin', 'buat', 'sunscreen', 'gabisa', 'ap', 'emg', 'abis', 'kh', 'stoknya']</t>
  </si>
  <si>
    <t>['min', 'yg', 'tuker', 'poin', 'buat', 'sunscreen', 'gabisa', 'apa', 'memang', 'habis', 'kh', 'stoknya']</t>
  </si>
  <si>
    <t>['min', 'tuker', 'poin', 'sunscreen', 'gabisa', 'habis', 'kh', 'stoknya']</t>
  </si>
  <si>
    <t>['min', 'tuker', 'poin', 'sunscreen', 'gabisa', 'habis', 'kh', 'stok']</t>
  </si>
  <si>
    <t>oke kakak rifa tungguin balesan pesan ya terimakasih zidane</t>
  </si>
  <si>
    <t>@sevngh4n @sevngh4n okey siap kak rifa. tungguin balesan dari kami di dm ya. makasih :) -zidane</t>
  </si>
  <si>
    <t>okey siap kak rifa tungguin balesan dari kami di dm ya makasih zidane</t>
  </si>
  <si>
    <t>['okey', 'siap', 'kak', 'rifa', 'tungguin', 'balesan', 'dari', 'kami', 'di', 'dm', 'ya', 'makasih', 'zidane']</t>
  </si>
  <si>
    <t>['oke', 'siap', 'kakak', 'rifa', 'tungguin', 'balesan', 'dari', 'kami', 'di', 'pesan', 'ya', 'terimakasih', 'zidane']</t>
  </si>
  <si>
    <t>['oke', 'kakak', 'rifa', 'tungguin', 'balesan', 'pesan', 'ya', 'terimakasih', 'zidane']</t>
  </si>
  <si>
    <t>minn</t>
  </si>
  <si>
    <t>@telkomsel sudah minn</t>
  </si>
  <si>
    <t>sudah minn</t>
  </si>
  <si>
    <t>['sudah', 'minn']</t>
  </si>
  <si>
    <t>['minn']</t>
  </si>
  <si>
    <t>sinyal tibatiba hilang ya kakak aldo maaf ya btw kendala hilang sinyal alami nomor telkomsel kakak sila konfirmasi nomor telkomselnya pesan biar bantu cek ya serta jadi lokasi lengkap tunggu rai</t>
  </si>
  <si>
    <t>@aldotumor @aldotumor sinyalnya tiba-tiba hilang ya, kak aldo? maaf ya :( btw kendalanya hilang sinyalnya dialami nomor telkomsel lain juga ga kak? silakan konfirmasi nomor telkomselnya ke dm biar dibantu cek ya. sertakan juga waktu kejadian dan lokasi lengkapnya. ditunggu :) -rai</t>
  </si>
  <si>
    <t>sinyalnya tibatiba hilang ya kak aldo maaf ya btw kendalanya hilang sinyalnya dialami nomor telkomsel lain juga ga kak silakan konfirmasi nomor telkomselnya ke dm biar dibantu cek ya sertakan juga waktu kejadian dan lokasi lengkapnya ditunggu rai</t>
  </si>
  <si>
    <t>['sinyalnya', 'tibatiba', 'hilang', 'ya', 'kak', 'aldo', 'maaf', 'ya', 'btw', 'kendalanya', 'hilang', 'sinyalnya', 'dialami', 'nomor', 'telkomsel', 'lain', 'juga', 'ga', 'kak', 'silakan', 'konfirmasi', 'nomor', 'telkomselnya', 'ke', 'dm', 'biar', 'dibantu', 'cek', 'ya', 'sertakan', 'juga', 'waktu', 'kejadian', 'dan', 'lokasi', 'lengkapnya', 'ditunggu', 'rai']</t>
  </si>
  <si>
    <t>['sinyalnya', 'tibatiba', 'hilang', 'ya', 'kakak', 'aldo', 'maaf', 'ya', 'btw', 'kendalanya', 'hilang', 'sinyalnya', 'dialami', 'nomor', 'telkomsel', 'lain', 'juga', 'tidak', 'kakak', 'silakan', 'konfirmasi', 'nomor', 'telkomselnya', 'ke', 'pesan', 'biar', 'dibantu', 'cek', 'ya', 'sertakan', 'juga', 'waktu', 'kejadian', 'dan', 'lokasi', 'lengkapnya', 'ditunggu', 'rai']</t>
  </si>
  <si>
    <t>['sinyalnya', 'tibatiba', 'hilang', 'ya', 'kakak', 'aldo', 'maaf', 'ya', 'btw', 'kendalanya', 'hilang', 'sinyalnya', 'dialami', 'nomor', 'telkomsel', 'kakak', 'silakan', 'konfirmasi', 'nomor', 'telkomselnya', 'pesan', 'biar', 'dibantu', 'cek', 'ya', 'sertakan', 'kejadian', 'lokasi', 'lengkapnya', 'ditunggu', 'rai']</t>
  </si>
  <si>
    <t>['sinyal', 'tibatiba', 'hilang', 'ya', 'kakak', 'aldo', 'maaf', 'ya', 'btw', 'kendala', 'hilang', 'sinyal', 'alami', 'nomor', 'telkomsel', 'kakak', 'sila', 'konfirmasi', 'nomor', 'telkomselnya', 'pesan', 'biar', 'bantu', 'cek', 'ya', 'serta', 'jadi', 'lokasi', 'lengkap', 'tunggu', 'rai']</t>
  </si>
  <si>
    <t>jaring parahhhhhh</t>
  </si>
  <si>
    <t>jaringan @telkomsel parahhhhhh</t>
  </si>
  <si>
    <t>jaringan parahhhhhh</t>
  </si>
  <si>
    <t>['jaringan', 'parahhhhhh']</t>
  </si>
  <si>
    <t>['jaring', 'parahhhhhh']</t>
  </si>
  <si>
    <t>kenapaaaa kakak garra</t>
  </si>
  <si>
    <t>@user13752102517 kenapaaaa kak? 😭 -garra</t>
  </si>
  <si>
    <t>kenapaaaa kak garra</t>
  </si>
  <si>
    <t>['kenapaaaa', 'kak', 'garra']</t>
  </si>
  <si>
    <t>['kenapaaaa', 'kakak', 'garra']</t>
  </si>
  <si>
    <t>okaay kakak irlinza tunggu ya balesan pesan nya jovan</t>
  </si>
  <si>
    <t>@irlinzafarah @irlinzafarah okaay kak irlinza ditunggu ya balesan dm nya :) -jovan</t>
  </si>
  <si>
    <t>okaay kak irlinza ditunggu ya balesan dm nya jovan</t>
  </si>
  <si>
    <t>['okaay', 'kak', 'irlinza', 'ditunggu', 'ya', 'balesan', 'dm', 'nya', 'jovan']</t>
  </si>
  <si>
    <t>['okaay', 'kakak', 'irlinza', 'ditunggu', 'ya', 'balesan', 'pesan', 'nya', 'jovan']</t>
  </si>
  <si>
    <t>['okaay', 'kakak', 'irlinza', 'tunggu', 'ya', 'balesan', 'pesan', 'nya', 'jovan']</t>
  </si>
  <si>
    <t>allin allin yah isi pulsa ayo kakak wahono infoin nomor hp capture gagal pesan biar dibantuin cek terimakasih zidane</t>
  </si>
  <si>
    <t>@wahono_allin @wahono_allin yah kok ga bisa isi pulsa :( yuk kak wahono infoin nomor hp sama capture gagalnya ke dm biar dibantuin cek. makasih :) -zidane</t>
  </si>
  <si>
    <t>allin allin yah kok ga bisa isi pulsa yuk kak wahono infoin nomor hp sama capture gagalnya ke dm biar dibantuin cek makasih zidane</t>
  </si>
  <si>
    <t>['allin', 'allin', 'yah', 'kok', 'ga', 'bisa', 'isi', 'pulsa', 'yuk', 'kak', 'wahono', 'infoin', 'nomor', 'hp', 'sama', 'capture', 'gagalnya', 'ke', 'dm', 'biar', 'dibantuin', 'cek', 'makasih', 'zidane']</t>
  </si>
  <si>
    <t>['allin', 'allin', 'yah', 'kok', 'tidak', 'bisa', 'isi', 'pulsa', 'ayo', 'kakak', 'wahono', 'infoin', 'nomor', 'hp', 'sama', 'capture', 'gagalnya', 'ke', 'pesan', 'biar', 'dibantuin', 'cek', 'terimakasih', 'zidane']</t>
  </si>
  <si>
    <t>['allin', 'allin', 'yah', 'isi', 'pulsa', 'ayo', 'kakak', 'wahono', 'infoin', 'nomor', 'hp', 'capture', 'gagalnya', 'pesan', 'biar', 'dibantuin', 'cek', 'terimakasih', 'zidane']</t>
  </si>
  <si>
    <t>['allin', 'allin', 'yah', 'isi', 'pulsa', 'ayo', 'kakak', 'wahono', 'infoin', 'nomor', 'hp', 'capture', 'gagal', 'pesan', 'biar', 'dibantuin', 'cek', 'terimakasih', 'zidane']</t>
  </si>
  <si>
    <t>lokasi mana nih ardhan bantu benerin kendala gak akses internet share yu nomor hp tanggal jadi lokasi detail kel kec kota nomor kendala pesan bantu cek data aman terimakasih ardhan</t>
  </si>
  <si>
    <t>@teekoreo @teekoreo lokasi dimana nih :(. ardhan bantu benerin untuk kendala gak bisa akses internet. share yu nomor hp, tgl dan waktu kejadian, lokasi detail (kel, kec, kota) serta nomor lain berkendala sama jika ada ke dm supaya dibantu cek dan data aman. makasih :) -ardhan</t>
  </si>
  <si>
    <t>lokasi dimana nih ardhan bantu benerin untuk kendala gak bisa akses internet share yu nomor hp tgl dan waktu kejadian lokasi detail kel kec kota serta nomor lain berkendala sama jika ada ke dm supaya dibantu cek dan data aman makasih ardhan</t>
  </si>
  <si>
    <t>['lokasi', 'dimana', 'nih', 'ardhan', 'bantu', 'benerin', 'untuk', 'kendala', 'gak', 'bisa', 'akses', 'internet', 'share', 'yu', 'nomor', 'hp', 'tgl', 'dan', 'waktu', 'kejadian', 'lokasi', 'detail', 'kel', 'kec', 'kota', 'serta', 'nomor', 'lain', 'berkendala', 'sama', 'jika', 'ada', 'ke', 'dm', 'supaya', 'dibantu', 'cek', 'dan', 'data', 'aman', 'makasih', 'ardhan']</t>
  </si>
  <si>
    <t>['lokasi', 'dimana', 'nih', 'ardhan', 'bantu', 'benerin', 'untuk', 'kendala', 'gak', 'bisa', 'akses', 'internet', 'share', 'yu', 'nomor', 'hp', 'tanggal', 'dan', 'waktu', 'kejadian', 'lokasi', 'detail', 'kel', 'kec', 'kota', 'serta', 'nomor', 'lain', 'berkendala', 'sama', 'jika', 'ada', 'ke', 'pesan', 'supaya', 'dibantu', 'cek', 'dan', 'data', 'aman', 'terimakasih', 'ardhan']</t>
  </si>
  <si>
    <t>['lokasi', 'dimana', 'nih', 'ardhan', 'bantu', 'benerin', 'kendala', 'gak', 'akses', 'internet', 'share', 'yu', 'nomor', 'hp', 'tanggal', 'kejadian', 'lokasi', 'detail', 'kel', 'kec', 'kota', 'nomor', 'berkendala', 'pesan', 'dibantu', 'cek', 'data', 'aman', 'terimakasih', 'ardhan']</t>
  </si>
  <si>
    <t>['lokasi', 'mana', 'nih', 'ardhan', 'bantu', 'benerin', 'kendala', 'gak', 'akses', 'internet', 'share', 'yu', 'nomor', 'hp', 'tanggal', 'jadi', 'lokasi', 'detail', 'kel', 'kec', 'kota', 'nomor', 'kendala', 'pesan', 'bantu', 'cek', 'data', 'aman', 'terimakasih', 'ardhan']</t>
  </si>
  <si>
    <t>tenang kakak doni infoin nomor hp alamat email pesan biar sabil cek ya makasihsabil</t>
  </si>
  <si>
    <t>@widiantoro_d @widiantoro_d  tenang, kak doni. boleh infoin nomor hp dan alamat email ke dm biar sabil cek ya, makasih😊-sabil</t>
  </si>
  <si>
    <t xml:space="preserve">  tenang kak doni boleh infoin nomor hp dan alamat email ke dm biar sabil cek ya makasihsabil</t>
  </si>
  <si>
    <t>['tenang', 'kak', 'doni', 'boleh', 'infoin', 'nomor', 'hp', 'dan', 'alamat', 'email', 'ke', 'dm', 'biar', 'sabil', 'cek', 'ya', 'makasihsabil']</t>
  </si>
  <si>
    <t>['tenang', 'kakak', 'doni', 'boleh', 'infoin', 'nomor', 'hp', 'dan', 'alamat', 'email', 'ke', 'pesan', 'biar', 'sabil', 'cek', 'ya', 'makasihsabil']</t>
  </si>
  <si>
    <t>['tenang', 'kakak', 'doni', 'infoin', 'nomor', 'hp', 'alamat', 'email', 'pesan', 'biar', 'sabil', 'cek', 'ya', 'makasihsabil']</t>
  </si>
  <si>
    <t>min nomer sinyal nya ya kuota tenggat flight mode unflight aja</t>
  </si>
  <si>
    <t>@telkomsel min, kok nomer gua tiba2 ga ada sinyal nya ya? pdhal kuotanya masi banyak dan tenggat waktunya jg masi lama. udh gua flight mode dan unflight masi sama aja dah</t>
  </si>
  <si>
    <t>min kok nomer gua tiba ga ada sinyal nya ya pdhal kuotanya masi banyak dan tenggat waktunya jg masi lama udh gua flight mode dan unflight masi sama aja dah</t>
  </si>
  <si>
    <t>['min', 'kok', 'nomer', 'gua', 'tiba', 'ga', 'ada', 'sinyal', 'nya', 'ya', 'pdhal', 'kuotanya', 'masi', 'banyak', 'dan', 'tenggat', 'waktunya', 'jg', 'masi', 'lama', 'udh', 'gua', 'flight', 'mode', 'dan', 'unflight', 'masi', 'sama', 'aja', 'dah']</t>
  </si>
  <si>
    <t>['min', 'kok', 'nomer', 'aku', 'tiba', 'tidak', 'ada', 'sinyal', 'nya', 'ya', 'padahal', 'kuotanya', 'masih', 'banyak', 'dan', 'tenggat', 'waktunya', 'juga', 'masih', 'lama', 'sudah', 'aku', 'flight', 'mode', 'dan', 'unflight', 'masih', 'sama', 'aja', 'sudah']</t>
  </si>
  <si>
    <t>['min', 'nomer', 'sinyal', 'nya', 'ya', 'kuotanya', 'tenggat', 'flight', 'mode', 'unflight', 'aja']</t>
  </si>
  <si>
    <t>['min', 'nomer', 'sinyal', 'nya', 'ya', 'kuota', 'tenggat', 'flight', 'mode', 'unflight', 'aja']</t>
  </si>
  <si>
    <t>halo tolong cek pesan ya thank you</t>
  </si>
  <si>
    <t>halo @telkomsel tlg cek dm aku ya, thank you 🎉</t>
  </si>
  <si>
    <t>halo tlg cek dm aku ya thank you</t>
  </si>
  <si>
    <t>['halo', 'tlg', 'cek', 'dm', 'aku', 'ya', 'thank', 'you']</t>
  </si>
  <si>
    <t>['halo', 'tolong', 'cek', 'pesan', 'aku', 'ya', 'thank', 'you']</t>
  </si>
  <si>
    <t>['halo', 'tolong', 'cek', 'pesan', 'ya', 'thank', 'you']</t>
  </si>
  <si>
    <t>isi pulsa gagal ya</t>
  </si>
  <si>
    <t>isi pulsa @telkomsel dari tadi gagal trus knp ya?</t>
  </si>
  <si>
    <t>isi pulsa dari tadi gagal trus knp ya</t>
  </si>
  <si>
    <t>['isi', 'pulsa', 'dari', 'tadi', 'gagal', 'trus', 'knp', 'ya']</t>
  </si>
  <si>
    <t>['isi', 'pulsa', 'dari', 'tadi', 'gagal', 'terus', 'kenapa', 'ya']</t>
  </si>
  <si>
    <t>['isi', 'pulsa', 'gagal', 'ya']</t>
  </si>
  <si>
    <t>dapetin maks koin shopee ayo bayar tagih halo beli paketpulsa mytelkomsel shopeepay minimal rprb dapat kuota gb transaksi mytelkomsel kunjung samp laku</t>
  </si>
  <si>
    <t>mau dapetin #cashbacknampol maks 11.000 koin shopee?  yuk bayar tagihan halo dan beli paket/pulsa di mytelkomsel dengan shopeepay minimal rp50rb.   dapatkan kuota 1gb dengan melakukan transaksi yang sama di mytelkomsel atau kunjungi https://t.co/2zwfckt9rs.  *s&amp;amp k berlaku https://t.co/denzazraps</t>
  </si>
  <si>
    <t>mau dapetin maks koin shopee yuk bayar tagihan halo dan beli paketpulsa di mytelkomsel dengan shopeepay minimal rprb dapatkan kuota gb dengan melakukan transaksi yang sama di mytelkomsel atau kunjungi samp  berlaku</t>
  </si>
  <si>
    <t>['mau', 'dapetin', 'maks', 'koin', 'shopee', 'yuk', 'bayar', 'tagihan', 'halo', 'dan', 'beli', 'paketpulsa', 'di', 'mytelkomsel', 'dengan', 'shopeepay', 'minimal', 'rprb', 'dapatkan', 'kuota', 'gb', 'dengan', 'melakukan', 'transaksi', 'yang', 'sama', 'di', 'mytelkomsel', 'atau', 'kunjungi', 'samp', 'berlaku']</t>
  </si>
  <si>
    <t>['mau', 'dapetin', 'maks', 'koin', 'shopee', 'ayo', 'bayar', 'tagihan', 'halo', 'dan', 'beli', 'paketpulsa', 'di', 'mytelkomsel', 'dengan', 'shopeepay', 'minimal', 'rprb', 'dapatkan', 'kuota', 'gb', 'dengan', 'melakukan', 'transaksi', 'yang', 'sama', 'di', 'mytelkomsel', 'atau', 'kunjungi', 'samp', 'berlaku']</t>
  </si>
  <si>
    <t>['dapetin', 'maks', 'koin', 'shopee', 'ayo', 'bayar', 'tagihan', 'halo', 'beli', 'paketpulsa', 'mytelkomsel', 'shopeepay', 'minimal', 'rprb', 'dapatkan', 'kuota', 'gb', 'transaksi', 'mytelkomsel', 'kunjungi', 'samp', 'berlaku']</t>
  </si>
  <si>
    <t>['dapetin', 'maks', 'koin', 'shopee', 'ayo', 'bayar', 'tagih', 'halo', 'beli', 'paketpulsa', 'mytelkomsel', 'shopeepay', 'minimal', 'rprb', 'dapat', 'kuota', 'gb', 'transaksi', 'mytelkomsel', 'kunjung', 'samp', 'laku']</t>
  </si>
  <si>
    <t>yah tuker poin ayo kakak rifa infoin nomor hp tanggal jadi capture gagal pesan biar dibantuin cek terimakasih zidane</t>
  </si>
  <si>
    <t>@sevngh4n @sevngh4n yah kok ga bisa tuker poin :( yuk kak rifa infoin nomor hp, tanggal kejadian sama capture gagalnya ke dm biar dibantuin cek. makasih :) -zidane</t>
  </si>
  <si>
    <t>yah kok ga bisa tuker poin yuk kak rifa infoin nomor hp tanggal kejadian sama capture gagalnya ke dm biar dibantuin cek makasih zidane</t>
  </si>
  <si>
    <t>['yah', 'kok', 'ga', 'bisa', 'tuker', 'poin', 'yuk', 'kak', 'rifa', 'infoin', 'nomor', 'hp', 'tanggal', 'kejadian', 'sama', 'capture', 'gagalnya', 'ke', 'dm', 'biar', 'dibantuin', 'cek', 'makasih', 'zidane']</t>
  </si>
  <si>
    <t>['yah', 'kok', 'tidak', 'bisa', 'tuker', 'poin', 'ayo', 'kakak', 'rifa', 'infoin', 'nomor', 'hp', 'tanggal', 'kejadian', 'sama', 'capture', 'gagalnya', 'ke', 'pesan', 'biar', 'dibantuin', 'cek', 'terimakasih', 'zidane']</t>
  </si>
  <si>
    <t>['yah', 'tuker', 'poin', 'ayo', 'kakak', 'rifa', 'infoin', 'nomor', 'hp', 'tanggal', 'kejadian', 'capture', 'gagalnya', 'pesan', 'biar', 'dibantuin', 'cek', 'terimakasih', 'zidane']</t>
  </si>
  <si>
    <t>['yah', 'tuker', 'poin', 'ayo', 'kakak', 'rifa', 'infoin', 'nomor', 'hp', 'tanggal', 'jadi', 'capture', 'gagal', 'pesan', 'biar', 'dibantuin', 'cek', 'terimakasih', 'zidane']</t>
  </si>
  <si>
    <t>poin my telkomsel punya gak dituker iya min dituker gagal terusss</t>
  </si>
  <si>
    <t>poin di my telkomsel punyaku kenapa gak bisa dituker yaa min?? waktu mau dituker selalu gagal terusss :( @telkomsel</t>
  </si>
  <si>
    <t>poin di my telkomsel punyaku kenapa gak bisa dituker yaa min waktu mau dituker selalu gagal terusss</t>
  </si>
  <si>
    <t>['poin', 'di', 'my', 'telkomsel', 'punyaku', 'kenapa', 'gak', 'bisa', 'dituker', 'yaa', 'min', 'waktu', 'mau', 'dituker', 'selalu', 'gagal', 'terusss']</t>
  </si>
  <si>
    <t>['poin', 'di', 'my', 'telkomsel', 'punyaku', 'kenapa', 'gak', 'bisa', 'dituker', 'iya', 'min', 'waktu', 'mau', 'dituker', 'selalu', 'gagal', 'terusss']</t>
  </si>
  <si>
    <t>['poin', 'my', 'telkomsel', 'punyaku', 'gak', 'dituker', 'iya', 'min', 'dituker', 'gagal', 'terusss']</t>
  </si>
  <si>
    <t>['poin', 'my', 'telkomsel', 'punya', 'gak', 'dituker', 'iya', 'min', 'dituker', 'gagal', 'terusss']</t>
  </si>
  <si>
    <t>min aplikasi pilih login email</t>
  </si>
  <si>
    <t>tidak bisa min @telkomsel karena di aplikasi pilihan login hanya dengan email</t>
  </si>
  <si>
    <t>tidak bisa min karena di aplikasi pilihan login hanya dengan email</t>
  </si>
  <si>
    <t>['tidak', 'bisa', 'min', 'karena', 'di', 'aplikasi', 'pilihan', 'login', 'hanya', 'dengan', 'email']</t>
  </si>
  <si>
    <t>['min', 'aplikasi', 'pilihan', 'login', 'email']</t>
  </si>
  <si>
    <t>['min', 'aplikasi', 'pilih', 'login', 'email']</t>
  </si>
  <si>
    <t>tenang kakak vidi pesan nya masuk balas kosabil</t>
  </si>
  <si>
    <t>@chocobearryea @chocobearryea tenang, kak vidi. dm nya udah masuk, pasti dibalas ko😊-sabil</t>
  </si>
  <si>
    <t>tenang kak vidi dm nya udah masuk pasti dibalas kosabil</t>
  </si>
  <si>
    <t>['tenang', 'kak', 'vidi', 'dm', 'nya', 'udah', 'masuk', 'pasti', 'dibalas', 'kosabil']</t>
  </si>
  <si>
    <t>['tenang', 'kakak', 'vidi', 'pesan', 'nya', 'sudah', 'masuk', 'pasti', 'dibalas', 'kosabil']</t>
  </si>
  <si>
    <t>['tenang', 'kakak', 'vidi', 'pesan', 'nya', 'masuk', 'dibalas', 'kosabil']</t>
  </si>
  <si>
    <t>['tenang', 'kakak', 'vidi', 'pesan', 'nya', 'masuk', 'balas', 'kosabil']</t>
  </si>
  <si>
    <t>waaduhh kakak garra</t>
  </si>
  <si>
    <t>@medilvaise waaduhh kenapa emang kak? 😭-garra</t>
  </si>
  <si>
    <t>waaduhh kenapa emang kak garra</t>
  </si>
  <si>
    <t>['waaduhh', 'kenapa', 'emang', 'kak', 'garra']</t>
  </si>
  <si>
    <t>['waaduhh', 'kenapa', 'memang', 'kakak', 'garra']</t>
  </si>
  <si>
    <t>['waaduhh', 'kakak', 'garra']</t>
  </si>
  <si>
    <t>dnt dnt maaf ya kakak kalo jaring internetnya kendala rai saran konfirmasi pesan biar bantu tangan rai</t>
  </si>
  <si>
    <t>@mulianto_dnt @mulianto_dnt maaf ya kak. kalo jaringan internetnya masih berkendala, rai sarankan untuk segera konfirmasi kembali melalui dm biar dibantu penanganan lebih lanjut :) -rai</t>
  </si>
  <si>
    <t>dnt dnt maaf ya kak kalo jaringan internetnya masih berkendala rai sarankan untuk segera konfirmasi kembali melalui dm biar dibantu penanganan lebih lanjut rai</t>
  </si>
  <si>
    <t>['dnt', 'dnt', 'maaf', 'ya', 'kak', 'kalo', 'jaringan', 'internetnya', 'masih', 'berkendala', 'rai', 'sarankan', 'untuk', 'segera', 'konfirmasi', 'kembali', 'melalui', 'dm', 'biar', 'dibantu', 'penanganan', 'lebih', 'lanjut', 'rai']</t>
  </si>
  <si>
    <t>['dnt', 'dnt', 'maaf', 'ya', 'kakak', 'kalo', 'jaringan', 'internetnya', 'masih', 'berkendala', 'rai', 'sarankan', 'untuk', 'segera', 'konfirmasi', 'kembali', 'melalui', 'pesan', 'biar', 'dibantu', 'penanganan', 'lebih', 'lanjut', 'rai']</t>
  </si>
  <si>
    <t>['dnt', 'dnt', 'maaf', 'ya', 'kakak', 'kalo', 'jaringan', 'internetnya', 'berkendala', 'rai', 'sarankan', 'konfirmasi', 'pesan', 'biar', 'dibantu', 'penanganan', 'rai']</t>
  </si>
  <si>
    <t>['dnt', 'dnt', 'maaf', 'ya', 'kakak', 'kalo', 'jaring', 'internetnya', 'kendala', 'rai', 'saran', 'konfirmasi', 'pesan', 'biar', 'bantu', 'tangan', 'rai']</t>
  </si>
  <si>
    <t>kakak azky ayo cerita garra</t>
  </si>
  <si>
    <t>@azkyaaa06 kenapa kak azky? yuk cerita sini 😊 -garra</t>
  </si>
  <si>
    <t>kenapa kak azky yuk cerita sini garra</t>
  </si>
  <si>
    <t>['kenapa', 'kak', 'azky', 'yuk', 'cerita', 'sini', 'garra']</t>
  </si>
  <si>
    <t>['kenapa', 'kakak', 'azky', 'ayo', 'cerita', 'sini', 'garra']</t>
  </si>
  <si>
    <t>['kakak', 'azky', 'ayo', 'cerita', 'garra']</t>
  </si>
  <si>
    <t>saamaa</t>
  </si>
  <si>
    <t>@itsmerayyi @discountfess @telkomsel saamaa 😢</t>
  </si>
  <si>
    <t>['saamaa']</t>
  </si>
  <si>
    <t>kualitas jaring aja kbdtk</t>
  </si>
  <si>
    <t>kualitas jaringan @telkomsel cuma segitu aja ( 19,1 kb/dtk ) https://t.co/wvbrd8fdea</t>
  </si>
  <si>
    <t>kualitas jaringan cuma segitu aja kbdtk</t>
  </si>
  <si>
    <t>['kualitas', 'jaringan', 'cuma', 'segitu', 'aja', 'kbdtk']</t>
  </si>
  <si>
    <t>['kualitas', 'jaringan', 'cuma', 'begitu', 'aja', 'kbdtk']</t>
  </si>
  <si>
    <t>['kualitas', 'jaringan', 'aja', 'kbdtk']</t>
  </si>
  <si>
    <t>['kualitas', 'jaring', 'aja', 'kbdtk']</t>
  </si>
  <si>
    <t>haloo coba barusan gabisa pesan ya kakak</t>
  </si>
  <si>
    <t>@telkomsel haloo udah dicoba barusan tapi masih gabisa. udah saya dm ya kak 🙏</t>
  </si>
  <si>
    <t>haloo udah dicoba barusan tapi masih gabisa udah saya dm ya kak</t>
  </si>
  <si>
    <t>['haloo', 'udah', 'dicoba', 'barusan', 'tapi', 'masih', 'gabisa', 'udah', 'saya', 'dm', 'ya', 'kak']</t>
  </si>
  <si>
    <t>['haloo', 'sudah', 'dicoba', 'barusan', 'tapi', 'masih', 'gabisa', 'sudah', 'saya', 'pesan', 'ya', 'kakak']</t>
  </si>
  <si>
    <t>['haloo', 'dicoba', 'barusan', 'gabisa', 'pesan', 'ya', 'kakak']</t>
  </si>
  <si>
    <t>['haloo', 'coba', 'barusan', 'gabisa', 'pesan', 'ya', 'kakak']</t>
  </si>
  <si>
    <t>wtt wtt huhu kuota kakak coba restart hp infoin nomor hp nama lengkap tanggal lahir pesan cek ya makasihsabil</t>
  </si>
  <si>
    <t>@_w_t_t_ @_w_t_t_  huhu kuotanya ga bisa digunakan, kak? udah coba restart hp belum? boleh infoin nomor hp, nama lengkap dan tempat tanggal lahir ke dm agar dicek ya, makasih😊-sabil</t>
  </si>
  <si>
    <t>wtt wtt huhu kuotanya ga bisa digunakan kak udah coba restart hp belum boleh infoin nomor hp nama lengkap dan tempat tanggal lahir ke dm agar dicek ya makasihsabil</t>
  </si>
  <si>
    <t>['wtt', 'wtt', 'huhu', 'kuotanya', 'ga', 'bisa', 'digunakan', 'kak', 'udah', 'coba', 'restart', 'hp', 'belum', 'boleh', 'infoin', 'nomor', 'hp', 'nama', 'lengkap', 'dan', 'tempat', 'tanggal', 'lahir', 'ke', 'dm', 'agar', 'dicek', 'ya', 'makasihsabil']</t>
  </si>
  <si>
    <t>['wtt', 'wtt', 'huhu', 'kuotanya', 'tidak', 'bisa', 'digunakan', 'kakak', 'sudah', 'coba', 'restart', 'hp', 'belum', 'boleh', 'infoin', 'nomor', 'hp', 'nama', 'lengkap', 'dan', 'tempat', 'tanggal', 'lahir', 'ke', 'pesan', 'agar', 'dicek', 'ya', 'makasihsabil']</t>
  </si>
  <si>
    <t>['wtt', 'wtt', 'huhu', 'kuotanya', 'kakak', 'coba', 'restart', 'hp', 'infoin', 'nomor', 'hp', 'nama', 'lengkap', 'tanggal', 'lahir', 'pesan', 'dicek', 'ya', 'makasihsabil']</t>
  </si>
  <si>
    <t>['wtt', 'wtt', 'huhu', 'kuota', 'kakak', 'coba', 'restart', 'hp', 'infoin', 'nomor', 'hp', 'nama', 'lengkap', 'tanggal', 'lahir', 'pesan', 'cek', 'ya', 'makasihsabil']</t>
  </si>
  <si>
    <t>kualitas jaring kbdtk cuakssss</t>
  </si>
  <si>
    <t>kualitas jaringan @telkomsel 4g cuma 19,1 kb/dtk cuakssss https://t.co/1fkdszforg</t>
  </si>
  <si>
    <t>kualitas jaringan  cuma kbdtk cuakssss</t>
  </si>
  <si>
    <t>['kualitas', 'jaringan', 'cuma', 'kbdtk', 'cuakssss']</t>
  </si>
  <si>
    <t>['kualitas', 'jaringan', 'kbdtk', 'cuakssss']</t>
  </si>
  <si>
    <t>['kualitas', 'jaring', 'kbdtk', 'cuakssss']</t>
  </si>
  <si>
    <t>oke kakak pesan ya balas pesan nya ardhan</t>
  </si>
  <si>
    <t>@vhyunggieee @tiaratami @vhyunggieee oke kak di lanjut di dm ya. pasti di bales kok dm nya :) -ardhan</t>
  </si>
  <si>
    <t>oke kak di lanjut di dm ya pasti di bales kok dm nya ardhan</t>
  </si>
  <si>
    <t>['oke', 'kak', 'di', 'lanjut', 'di', 'dm', 'ya', 'pasti', 'di', 'bales', 'kok', 'dm', 'nya', 'ardhan']</t>
  </si>
  <si>
    <t>['oke', 'kakak', 'di', 'lanjut', 'di', 'pesan', 'ya', 'pasti', 'di', 'balas', 'kok', 'pesan', 'nya', 'ardhan']</t>
  </si>
  <si>
    <t>['oke', 'kakak', 'pesan', 'ya', 'balas', 'pesan', 'nya', 'ardhan']</t>
  </si>
  <si>
    <t>ngaktifin roammax hari pakai ngecheck googlemap habis tambah gak pakai program diasporantah brapa tagih</t>
  </si>
  <si>
    <t>@telkomsel ngaktifin roammax sehari, baru dipakai ngecheck googlemap udah habis..... mau nambah lagi udah gak bisa akhirnya pakai program diaspora...ntah brapa nanti tagihan..... https://t.co/in9vldcu8c</t>
  </si>
  <si>
    <t>ngaktifin roammax sehari baru dipakai ngecheck googlemap udah habis mau nambah lagi udah gak bisa akhirnya pakai program diasporantah brapa nanti tagihan</t>
  </si>
  <si>
    <t>['ngaktifin', 'roammax', 'sehari', 'baru', 'dipakai', 'ngecheck', 'googlemap', 'udah', 'habis', 'mau', 'nambah', 'lagi', 'udah', 'gak', 'bisa', 'akhirnya', 'pakai', 'program', 'diasporantah', 'brapa', 'nanti', 'tagihan']</t>
  </si>
  <si>
    <t>['ngaktifin', 'roammax', 'sehari', 'baru', 'dipakai', 'ngecheck', 'googlemap', 'sudah', 'habis', 'mau', 'bertambah', 'lagi', 'sudah', 'gak', 'bisa', 'akhirnya', 'pakai', 'program', 'diasporantah', 'brapa', 'nanti', 'tagihan']</t>
  </si>
  <si>
    <t>['ngaktifin', 'roammax', 'sehari', 'dipakai', 'ngecheck', 'googlemap', 'habis', 'bertambah', 'gak', 'pakai', 'program', 'diasporantah', 'brapa', 'tagihan']</t>
  </si>
  <si>
    <t>['ngaktifin', 'roammax', 'hari', 'pakai', 'ngecheck', 'googlemap', 'habis', 'tambah', 'gak', 'pakai', 'program', 'diasporantah', 'brapa', 'tagih']</t>
  </si>
  <si>
    <t>@telkomsel @tiaratami cek dm dong min☹️</t>
  </si>
  <si>
    <t>cek dm dong min</t>
  </si>
  <si>
    <t>['cek', 'dm', 'dong', 'min']</t>
  </si>
  <si>
    <t>['cek', 'pesan', 'dong', 'min']</t>
  </si>
  <si>
    <t>khawatir ya kakak vidi tukar voucher coba force henti infoin nomor hp terang gagal pesan biar sabil cek ya makasihsabil</t>
  </si>
  <si>
    <t>@chocobearryea @chocobearryea ga usah khawatir ya, kak vidi. buat tukar voucher udah coba force stop belum? infoin nomor hp dan keterangan gagal ke dm biar sabil cek ya, makasih😊-sabil</t>
  </si>
  <si>
    <t>ga usah khawatir ya kak vidi buat tukar voucher udah coba force stop belum infoin nomor hp dan keterangan gagal ke dm biar sabil cek ya makasihsabil</t>
  </si>
  <si>
    <t>['ga', 'usah', 'khawatir', 'ya', 'kak', 'vidi', 'buat', 'tukar', 'voucher', 'udah', 'coba', 'force', 'stop', 'belum', 'infoin', 'nomor', 'hp', 'dan', 'keterangan', 'gagal', 'ke', 'dm', 'biar', 'sabil', 'cek', 'ya', 'makasihsabil']</t>
  </si>
  <si>
    <t>['tidak', 'usah', 'khawatir', 'ya', 'kakak', 'vidi', 'buat', 'tukar', 'voucher', 'sudah', 'coba', 'force', 'berhenti', 'belum', 'infoin', 'nomor', 'hp', 'dan', 'keterangan', 'gagal', 'ke', 'pesan', 'biar', 'sabil', 'cek', 'ya', 'makasihsabil']</t>
  </si>
  <si>
    <t>['khawatir', 'ya', 'kakak', 'vidi', 'tukar', 'voucher', 'coba', 'force', 'berhenti', 'infoin', 'nomor', 'hp', 'keterangan', 'gagal', 'pesan', 'biar', 'sabil', 'cek', 'ya', 'makasihsabil']</t>
  </si>
  <si>
    <t>['khawatir', 'ya', 'kakak', 'vidi', 'tukar', 'voucher', 'coba', 'force', 'henti', 'infoin', 'nomor', 'hp', 'terang', 'gagal', 'pesan', 'biar', 'sabil', 'cek', 'ya', 'makasihsabil']</t>
  </si>
  <si>
    <t>claim kuota nya ya</t>
  </si>
  <si>
    <t>@telkomsel cara claim kuota nya gimana ya?</t>
  </si>
  <si>
    <t>cara claim kuota nya gimana ya</t>
  </si>
  <si>
    <t>['cara', 'claim', 'kuota', 'nya', 'gimana', 'ya']</t>
  </si>
  <si>
    <t>['cara', 'claim', 'kuota', 'nya', 'bagaimana', 'ya']</t>
  </si>
  <si>
    <t>['claim', 'kuota', 'nya', 'ya']</t>
  </si>
  <si>
    <t>gagal tuker voucher sunscreen ya min</t>
  </si>
  <si>
    <t>@telkomsel kok gagal terus tuker voucher sunscreen ya min?</t>
  </si>
  <si>
    <t>kok gagal terus tuker voucher sunscreen ya min</t>
  </si>
  <si>
    <t>['kok', 'gagal', 'terus', 'tuker', 'voucher', 'sunscreen', 'ya', 'min']</t>
  </si>
  <si>
    <t>['gagal', 'tuker', 'voucher', 'sunscreen', 'ya', 'min']</t>
  </si>
  <si>
    <t>@itsmerayyi @discountfess @telkomsel samaaa</t>
  </si>
  <si>
    <t>iya jugaaaa</t>
  </si>
  <si>
    <t>@itsmerayyi @discountfess @telkomsel eh iya aku jugaaaa</t>
  </si>
  <si>
    <t>eh iya aku jugaaaa</t>
  </si>
  <si>
    <t>['eh', 'iya', 'aku', 'jugaaaa']</t>
  </si>
  <si>
    <t>['malah', 'iya', 'aku', 'jugaaaa']</t>
  </si>
  <si>
    <t>['iya', 'jugaaaa']</t>
  </si>
  <si>
    <t>telkomselsim pakaimasker sim pemiludamai</t>
  </si>
  <si>
    <t>telkomselのsim利用者スマホ画面にコロナ禍中は「 pakaimasker ( マスク着用を ) 」の標語的メッセージが表示されていたが、昨日バリへ戻りsimをオンにすると今度は「 pemiludamai ( 平和的選挙を ) 」と現れるようになった。 ( 来年前半インドネシアでは毎度大波乱の大統領選が予定されています。) https://t.co/slp1pupteg</t>
  </si>
  <si>
    <t>['telkomselsim', 'pakaimasker', 'sim', 'pemiludamai']</t>
  </si>
  <si>
    <t>indihome gabung telkomsel umum tarif internet</t>
  </si>
  <si>
    <t>indihome gabung telkomsel, umumkan tarif internet baru https://t.co/vej4mjx4fq</t>
  </si>
  <si>
    <t>indihome gabung telkomsel umumkan tarif internet baru</t>
  </si>
  <si>
    <t>['indihome', 'gabung', 'telkomsel', 'umumkan', 'tarif', 'internet', 'baru']</t>
  </si>
  <si>
    <t>['indihome', 'gabung', 'telkomsel', 'umumkan', 'tarif', 'internet']</t>
  </si>
  <si>
    <t>['indihome', 'gabung', 'telkomsel', 'umum', 'tarif', 'internet']</t>
  </si>
  <si>
    <t>heii baca nih kirim pulsa axis telkomsel update desember</t>
  </si>
  <si>
    <t>heii, baca nih  cara kirim pulsa axis ke telkomsel update desember 2023 https://t.co/zwq9gtjxl9</t>
  </si>
  <si>
    <t>heii baca nih cara kirim pulsa axis ke telkomsel update desember</t>
  </si>
  <si>
    <t>['heii', 'baca', 'nih', 'cara', 'kirim', 'pulsa', 'axis', 'ke', 'telkomsel', 'update', 'desember']</t>
  </si>
  <si>
    <t>['heii', 'baca', 'nih', 'kirim', 'pulsa', 'axis', 'telkomsel', 'update', 'desember']</t>
  </si>
  <si>
    <t>paket telkomsel awet nya</t>
  </si>
  <si>
    <t>@brigithabela paketan telkomsel ku lebih awet kek nya</t>
  </si>
  <si>
    <t>paketan telkomsel ku lebih awet kek nya</t>
  </si>
  <si>
    <t>['paketan', 'telkomsel', 'ku', 'lebih', 'awet', 'kek', 'nya']</t>
  </si>
  <si>
    <t>['paketan', 'telkomsel', 'aku', 'lebih', 'awet', 'seperti', 'nya']</t>
  </si>
  <si>
    <t>['paketan', 'telkomsel', 'awet', 'nya']</t>
  </si>
  <si>
    <t>['paket', 'telkomsel', 'awet', 'nya']</t>
  </si>
  <si>
    <t>kalo sih fix banget stres tahun auto gone libur seru bareng combo sakti kuota gb rp ribu aktifin mytelkomsel samp laku</t>
  </si>
  <si>
    <t>kalo kayak gini sih, fix banget stress setahun auto gone~  apalagi bisa liburan makin seru bareng combo sakti #telkomselprabayar. kuota hingga 133gb cuma rp18 ribu!  aktifin di mytelkomsel / *363#.  *s&amp;amp k berlaku  #terbuktiterbaik https://t.co/zxmh5himxo</t>
  </si>
  <si>
    <t>kalo kayak gini sih fix banget stress setahun auto gone apalagi bisa liburan makin seru bareng combo sakti kuota hingga gb cuma rp ribu aktifin di mytelkomsel samp  berlaku</t>
  </si>
  <si>
    <t>['kalo', 'kayak', 'gini', 'sih', 'fix', 'banget', 'stress', 'setahun', 'auto', 'gone', 'apalagi', 'bisa', 'liburan', 'makin', 'seru', 'bareng', 'combo', 'sakti', 'kuota', 'hingga', 'gb', 'cuma', 'rp', 'ribu', 'aktifin', 'di', 'mytelkomsel', 'samp', 'berlaku']</t>
  </si>
  <si>
    <t>['kalo', 'seperti', 'begini', 'sih', 'fix', 'banget', 'stres', 'setahun', 'auto', 'gone', 'apalagi', 'bisa', 'liburan', 'makin', 'seru', 'bareng', 'combo', 'sakti', 'kuota', 'hingga', 'gb', 'cuma', 'rp', 'ribu', 'aktifin', 'di', 'mytelkomsel', 'samp', 'berlaku']</t>
  </si>
  <si>
    <t>['kalo', 'sih', 'fix', 'banget', 'stres', 'setahun', 'auto', 'gone', 'liburan', 'seru', 'bareng', 'combo', 'sakti', 'kuota', 'gb', 'rp', 'ribu', 'aktifin', 'mytelkomsel', 'samp', 'berlaku']</t>
  </si>
  <si>
    <t>['kalo', 'sih', 'fix', 'banget', 'stres', 'tahun', 'auto', 'gone', 'libur', 'seru', 'bareng', 'combo', 'sakti', 'kuota', 'gb', 'rp', 'ribu', 'aktifin', 'mytelkomsel', 'samp', 'laku']</t>
  </si>
  <si>
    <t>yahh aktivasi paket gagal ya kakak tiara kendala aktivasi paket bantu sila konfirmasi nomor telkomsel pesan ya tunggu rai</t>
  </si>
  <si>
    <t>@tiaratami @tiaratami yahh.. aktivasi paketnya gagal ya, kak tiara? :( agar kendala ga bisa aktivasi paketnya bisa dibantu, silakan konfirmasi nomor telkomsel yg digunakan ke dm ya. ditunggu :) -rai</t>
  </si>
  <si>
    <t>yahh aktivasi paketnya gagal ya kak tiara agar kendala ga bisa aktivasi paketnya bisa dibantu silakan konfirmasi nomor telkomsel yg digunakan ke dm ya ditunggu rai</t>
  </si>
  <si>
    <t>['yahh', 'aktivasi', 'paketnya', 'gagal', 'ya', 'kak', 'tiara', 'agar', 'kendala', 'ga', 'bisa', 'aktivasi', 'paketnya', 'bisa', 'dibantu', 'silakan', 'konfirmasi', 'nomor', 'telkomsel', 'yg', 'digunakan', 'ke', 'dm', 'ya', 'ditunggu', 'rai']</t>
  </si>
  <si>
    <t>['yahh', 'aktivasi', 'paketnya', 'gagal', 'ya', 'kakak', 'tiara', 'agar', 'kendala', 'tidak', 'bisa', 'aktivasi', 'paketnya', 'bisa', 'dibantu', 'silakan', 'konfirmasi', 'nomor', 'telkomsel', 'yg', 'digunakan', 'ke', 'pesan', 'ya', 'ditunggu', 'rai']</t>
  </si>
  <si>
    <t>['yahh', 'aktivasi', 'paketnya', 'gagal', 'ya', 'kakak', 'tiara', 'kendala', 'aktivasi', 'paketnya', 'dibantu', 'silakan', 'konfirmasi', 'nomor', 'telkomsel', 'pesan', 'ya', 'ditunggu', 'rai']</t>
  </si>
  <si>
    <t>['yahh', 'aktivasi', 'paket', 'gagal', 'ya', 'kakak', 'tiara', 'kendala', 'aktivasi', 'paket', 'bantu', 'sila', 'konfirmasi', 'nomor', 'telkomsel', 'pesan', 'ya', 'tunggu', 'rai']</t>
  </si>
  <si>
    <t>@convomfs ada, d dalem jg ada pake telkomsel</t>
  </si>
  <si>
    <t>ada  dalem jg ada pake telkomsel</t>
  </si>
  <si>
    <t>['ada', 'dalem', 'jg', 'ada', 'pake', 'telkomsel']</t>
  </si>
  <si>
    <t>['ada', 'dalam', 'juga', 'ada', 'pakai', 'telkomsel']</t>
  </si>
  <si>
    <t>huhu maksa kakak bramastra kalo kakak tarik tawar paket pilih batal yamakasihsabil</t>
  </si>
  <si>
    <t>@jhosebrama @jhosebrama  huhu ga maksa, kak bramastra:( kalo kakak ga tertarik sama penawaran paketnya bisa pilih batal ya,makasih😊-sabil</t>
  </si>
  <si>
    <t>huhu ga maksa kak bramastra kalo kakak ga tertarik sama penawaran paketnya bisa pilih batal yamakasihsabil</t>
  </si>
  <si>
    <t>['huhu', 'ga', 'maksa', 'kak', 'bramastra', 'kalo', 'kakak', 'ga', 'tertarik', 'sama', 'penawaran', 'paketnya', 'bisa', 'pilih', 'batal', 'yamakasihsabil']</t>
  </si>
  <si>
    <t>['huhu', 'tidak', 'maksa', 'kakak', 'bramastra', 'kalo', 'kakak', 'tidak', 'tertarik', 'sama', 'penawaran', 'paketnya', 'bisa', 'pilih', 'batal', 'yamakasihsabil']</t>
  </si>
  <si>
    <t>['huhu', 'maksa', 'kakak', 'bramastra', 'kalo', 'kakak', 'tertarik', 'penawaran', 'paketnya', 'pilih', 'batal', 'yamakasihsabil']</t>
  </si>
  <si>
    <t>['huhu', 'maksa', 'kakak', 'bramastra', 'kalo', 'kakak', 'tarik', 'tawar', 'paket', 'pilih', 'batal', 'yamakasihsabil']</t>
  </si>
  <si>
    <t>telkomsel sial</t>
  </si>
  <si>
    <t>telkomsel sialan</t>
  </si>
  <si>
    <t>['telkomsel', 'sialan']</t>
  </si>
  <si>
    <t>['telkomsel', 'sial']</t>
  </si>
  <si>
    <t>samaaa mohon</t>
  </si>
  <si>
    <t>@itsmerayyi @discountfess @telkomsel samaaa plss</t>
  </si>
  <si>
    <t>samaaa plss</t>
  </si>
  <si>
    <t>['samaaa', 'plss']</t>
  </si>
  <si>
    <t>['samaaa', 'mohon']</t>
  </si>
  <si>
    <t>coba kakak infoin nomor telepon pesan biar dibantuin cek kendala tukar poin ya terimakasih zidane</t>
  </si>
  <si>
    <t>@dexlyzm @dexlyzm coba kakak infoin nomor hpnya ke dm biar dibantuin cek kendala tukar poinnya ya. makasih :) -zidane</t>
  </si>
  <si>
    <t>coba kakak infoin nomor hpnya ke dm biar dibantuin cek kendala tukar poinnya ya makasih zidane</t>
  </si>
  <si>
    <t>['coba', 'kakak', 'infoin', 'nomor', 'hpnya', 'ke', 'dm', 'biar', 'dibantuin', 'cek', 'kendala', 'tukar', 'poinnya', 'ya', 'makasih', 'zidane']</t>
  </si>
  <si>
    <t>['coba', 'kakak', 'infoin', 'nomor', 'teleponnya', 'ke', 'pesan', 'biar', 'dibantuin', 'cek', 'kendala', 'tukar', 'poinnya', 'ya', 'terimakasih', 'zidane']</t>
  </si>
  <si>
    <t>['coba', 'kakak', 'infoin', 'nomor', 'teleponnya', 'pesan', 'biar', 'dibantuin', 'cek', 'kendala', 'tukar', 'poinnya', 'ya', 'terimakasih', 'zidane']</t>
  </si>
  <si>
    <t>['coba', 'kakak', 'infoin', 'nomor', 'telepon', 'pesan', 'biar', 'dibantuin', 'cek', 'kendala', 'tukar', 'poin', 'ya', 'terimakasih', 'zidane']</t>
  </si>
  <si>
    <t>telkomsel xl mayan</t>
  </si>
  <si>
    <t>@desespereil telkomsel ama xl yg mayan</t>
  </si>
  <si>
    <t>telkomsel ama xl yg mayan</t>
  </si>
  <si>
    <t>['telkomsel', 'ama', 'xl', 'yg', 'mayan']</t>
  </si>
  <si>
    <t>['telkomsel', 'sama', 'xl', 'yg', 'mayan']</t>
  </si>
  <si>
    <t>['telkomsel', 'xl', 'mayan']</t>
  </si>
  <si>
    <t>internet lelet wilayah papua gunung sony lokobal telkomsel jujur sebab</t>
  </si>
  <si>
    <t>internet lelet di wilayah papua pegunungan, sony lokobal: telkomsel harus jujur soal penyebabnya  #diskominfo https://t.co/oohteusfue</t>
  </si>
  <si>
    <t>internet lelet di wilayah papua pegunungan sony lokobal telkomsel harus jujur soal penyebabnya</t>
  </si>
  <si>
    <t>['internet', 'lelet', 'di', 'wilayah', 'papua', 'pegunungan', 'sony', 'lokobal', 'telkomsel', 'harus', 'jujur', 'soal', 'penyebabnya']</t>
  </si>
  <si>
    <t>['internet', 'lelet', 'wilayah', 'papua', 'pegunungan', 'sony', 'lokobal', 'telkomsel', 'jujur', 'penyebabnya']</t>
  </si>
  <si>
    <t>['internet', 'lelet', 'wilayah', 'papua', 'gunung', 'sony', 'lokobal', 'telkomsel', 'jujur', 'sebab']</t>
  </si>
  <si>
    <t>khawatir ya kakak dmnya masuk antri dibales sesuai urut zidane colek teman tugas biar pesan kakak cepat dibales tungguin ya zidane</t>
  </si>
  <si>
    <t>@temeneknath @temeneknath jangan khawatir ya kak. untuk dmnya udah masuk antrian dan pasti dibales sesuai dengan urutannya. zidane juga udah colek temen yang bertugas biar dm dari kakak bisa lebih cepet dibales. tungguin ya :) -zidane</t>
  </si>
  <si>
    <t>jangan khawatir ya kak untuk dmnya udah masuk antrian dan pasti dibales sesuai dengan urutannya zidane juga udah colek temen yang bertugas biar dm dari kakak bisa lebih cepet dibales tungguin ya zidane</t>
  </si>
  <si>
    <t>['jangan', 'khawatir', 'ya', 'kak', 'untuk', 'dmnya', 'udah', 'masuk', 'antrian', 'dan', 'pasti', 'dibales', 'sesuai', 'dengan', 'urutannya', 'zidane', 'juga', 'udah', 'colek', 'temen', 'yang', 'bertugas', 'biar', 'dm', 'dari', 'kakak', 'bisa', 'lebih', 'cepet', 'dibales', 'tungguin', 'ya', 'zidane']</t>
  </si>
  <si>
    <t>['jangan', 'khawatir', 'ya', 'kakak', 'untuk', 'dmnya', 'sudah', 'masuk', 'antrian', 'dan', 'pasti', 'dibales', 'sesuai', 'dengan', 'urutannya', 'zidane', 'juga', 'sudah', 'colek', 'teman', 'yang', 'bertugas', 'biar', 'pesan', 'dari', 'kakak', 'bisa', 'lebih', 'cepat', 'dibales', 'tungguin', 'ya', 'zidane']</t>
  </si>
  <si>
    <t>['khawatir', 'ya', 'kakak', 'dmnya', 'masuk', 'antrian', 'dibales', 'sesuai', 'urutannya', 'zidane', 'colek', 'teman', 'bertugas', 'biar', 'pesan', 'kakak', 'cepat', 'dibales', 'tungguin', 'ya', 'zidane']</t>
  </si>
  <si>
    <t>['khawatir', 'ya', 'kakak', 'dmnya', 'masuk', 'antri', 'dibales', 'sesuai', 'urut', 'zidane', 'colek', 'teman', 'tugas', 'biar', 'pesan', 'kakak', 'cepat', 'dibales', 'tungguin', 'ya', 'zidane']</t>
  </si>
  <si>
    <t>pakai orang kakak kakak tinggal login aplikasi nomor kakak milik langgan hbo gonya ya zidane</t>
  </si>
  <si>
    <t>@widiantoro_d @widiantoro_d kenapa bisa dipakai orang lain kak? kakak tinggal login ke aplikasinya menggunakan nomor kakak yang memiliki langganan hbo gonya ya :) -zidane</t>
  </si>
  <si>
    <t xml:space="preserve">  kenapa bisa dipakai orang lain kak kakak tinggal login ke aplikasinya menggunakan nomor kakak yang memiliki langganan hbo gonya ya zidane</t>
  </si>
  <si>
    <t>['kenapa', 'bisa', 'dipakai', 'orang', 'lain', 'kak', 'kakak', 'tinggal', 'login', 'ke', 'aplikasinya', 'menggunakan', 'nomor', 'kakak', 'yang', 'memiliki', 'langganan', 'hbo', 'gonya', 'ya', 'zidane']</t>
  </si>
  <si>
    <t>['kenapa', 'bisa', 'dipakai', 'orang', 'lain', 'kakak', 'kakak', 'tinggal', 'login', 'ke', 'aplikasinya', 'menggunakan', 'nomor', 'kakak', 'yang', 'memiliki', 'langganan', 'hbo', 'gonya', 'ya', 'zidane']</t>
  </si>
  <si>
    <t>['dipakai', 'orang', 'kakak', 'kakak', 'tinggal', 'login', 'aplikasinya', 'nomor', 'kakak', 'memiliki', 'langganan', 'hbo', 'gonya', 'ya', 'zidane']</t>
  </si>
  <si>
    <t>['pakai', 'orang', 'kakak', 'kakak', 'tinggal', 'login', 'aplikasi', 'nomor', 'kakak', 'milik', 'langgan', 'hbo', 'gonya', 'ya', 'zidane']</t>
  </si>
  <si>
    <t>minggu beli kuota mahal sekali akun</t>
  </si>
  <si>
    <t>gw ni tiap minggu tiap bulan beli kuota lu mahal2, sekalinya ada beginian kaga dapet akun gw😸⁉️@telkomsel https://t.co/vhn3hgzlbi</t>
  </si>
  <si>
    <t>gw ni tiap minggu tiap bulan beli kuota lu mahal sekalinya ada beginian kaga dapet akun gw</t>
  </si>
  <si>
    <t>['gw', 'ni', 'tiap', 'minggu', 'tiap', 'bulan', 'beli', 'kuota', 'lu', 'mahal', 'sekalinya', 'ada', 'beginian', 'kaga', 'dapet', 'akun', 'gw']</t>
  </si>
  <si>
    <t>['aku', 'ini', 'tiap', 'minggu', 'tiap', 'bulan', 'beli', 'kuota', 'kamu', 'mahal', 'sekalinya', 'ada', 'beginian', 'tidak', 'dapat', 'akun', 'aku']</t>
  </si>
  <si>
    <t>['minggu', 'beli', 'kuota', 'mahal', 'sekalinya', 'akun']</t>
  </si>
  <si>
    <t>['minggu', 'beli', 'kuota', 'mahal', 'sekali', 'akun']</t>
  </si>
  <si>
    <t>akun hp hasil satu gabisa ya beda email no hp sesuai akun telkomsel gaboleh tamak wkwkwk</t>
  </si>
  <si>
    <t>@discountfess di akun (hp) pertama berhasil, ini knapa di satunya gabisa ya? padahal udh beda email sama no hp dan sesuai sama akun telkomsel  apa emg gaboleh tamak? wkwkwk https://t.co/tem69tfdvo</t>
  </si>
  <si>
    <t>di akun hp pertama berhasil ini knapa di satunya gabisa ya padahal udh beda email sama no hp dan sesuai sama akun telkomsel apa emg gaboleh tamak wkwkwk</t>
  </si>
  <si>
    <t>['di', 'akun', 'hp', 'pertama', 'berhasil', 'ini', 'knapa', 'di', 'satunya', 'gabisa', 'ya', 'padahal', 'udh', 'beda', 'email', 'sama', 'no', 'hp', 'dan', 'sesuai', 'sama', 'akun', 'telkomsel', 'apa', 'emg', 'gaboleh', 'tamak', 'wkwkwk']</t>
  </si>
  <si>
    <t>['di', 'akun', 'hp', 'pertama', 'berhasil', 'ini', 'kenapa', 'di', 'satunya', 'gabisa', 'ya', 'padahal', 'sudah', 'beda', 'email', 'sama', 'no', 'hp', 'dan', 'sesuai', 'sama', 'akun', 'telkomsel', 'apa', 'memang', 'gaboleh', 'tamak', 'wkwkwk']</t>
  </si>
  <si>
    <t>['akun', 'hp', 'berhasil', 'satunya', 'gabisa', 'ya', 'beda', 'email', 'no', 'hp', 'sesuai', 'akun', 'telkomsel', 'gaboleh', 'tamak', 'wkwkwk']</t>
  </si>
  <si>
    <t>['akun', 'hp', 'hasil', 'satu', 'gabisa', 'ya', 'beda', 'email', 'no', 'hp', 'sesuai', 'akun', 'telkomsel', 'gaboleh', 'tamak', 'wkwkwk']</t>
  </si>
  <si>
    <t>tasik kota bagus sinyal masuk desadesa telkomsel aja kadang</t>
  </si>
  <si>
    <t>@draftanakunpad tasik kota bagus semua sinyalnya. tapi kalau masuk ke desa-desa, telkomsel aja kadang ga ada</t>
  </si>
  <si>
    <t>tasik kota bagus semua sinyalnya tapi kalau masuk ke desadesa telkomsel aja kadang ga ada</t>
  </si>
  <si>
    <t>['tasik', 'kota', 'bagus', 'semua', 'sinyalnya', 'tapi', 'kalau', 'masuk', 'ke', 'desadesa', 'telkomsel', 'aja', 'kadang', 'ga', 'ada']</t>
  </si>
  <si>
    <t>['tasik', 'kota', 'bagus', 'semua', 'sinyalnya', 'tapi', 'kalau', 'masuk', 'ke', 'desadesa', 'telkomsel', 'aja', 'kadang', 'tidak', 'ada']</t>
  </si>
  <si>
    <t>['tasik', 'kota', 'bagus', 'sinyalnya', 'masuk', 'desadesa', 'telkomsel', 'aja', 'kadang']</t>
  </si>
  <si>
    <t>['tasik', 'kota', 'bagus', 'sinyal', 'masuk', 'desadesa', 'telkomsel', 'aja', 'kadang']</t>
  </si>
  <si>
    <t>balas banget</t>
  </si>
  <si>
    <t>@telkomsel blm di bales2 lama bgt</t>
  </si>
  <si>
    <t>blm di bales lama bgt</t>
  </si>
  <si>
    <t>['blm', 'di', 'bales', 'lama', 'bgt']</t>
  </si>
  <si>
    <t>['belum', 'di', 'balas', 'lama', 'banget']</t>
  </si>
  <si>
    <t>['balas', 'banget']</t>
  </si>
  <si>
    <t>saking ngertinya paket buka link fb paksa hutang anjingggggghh</t>
  </si>
  <si>
    <t>@telkomsel saking ngertinya paket kita masih tapi gk bisa buat buka link di fb trus dipaksa ngutang anjingggggghh</t>
  </si>
  <si>
    <t>saking ngertinya paket kita masih tapi gk bisa buat buka link di fb trus dipaksa ngutang anjingggggghh</t>
  </si>
  <si>
    <t>['saking', 'ngertinya', 'paket', 'kita', 'masih', 'tapi', 'gk', 'bisa', 'buat', 'buka', 'link', 'di', 'fb', 'trus', 'dipaksa', 'ngutang', 'anjingggggghh']</t>
  </si>
  <si>
    <t>['saking', 'ngertinya', 'paket', 'kita', 'masih', 'tapi', 'tidak', 'bisa', 'buat', 'buka', 'link', 'di', 'fb', 'terus', 'dipaksa', 'hutang', 'anjingggggghh']</t>
  </si>
  <si>
    <t>['saking', 'ngertinya', 'paket', 'buka', 'link', 'fb', 'dipaksa', 'hutang', 'anjingggggghh']</t>
  </si>
  <si>
    <t>['saking', 'ngertinya', 'paket', 'buka', 'link', 'fb', 'paksa', 'hutang', 'anjingggggghh']</t>
  </si>
  <si>
    <t>kakak kalo kabarin sabil ya bantu cek sabil</t>
  </si>
  <si>
    <t>@altersora1 @altersora1 boleh, kak. kalo kenapa - kenapa kabarin sabil ya agar dibantu cek lebih lanjut😊 -sabil</t>
  </si>
  <si>
    <t>boleh kak kalo kenapa kenapa kabarin sabil ya agar dibantu cek lebih lanjut sabil</t>
  </si>
  <si>
    <t>['boleh', 'kak', 'kalo', 'kenapa', 'kenapa', 'kabarin', 'sabil', 'ya', 'agar', 'dibantu', 'cek', 'lebih', 'lanjut', 'sabil']</t>
  </si>
  <si>
    <t>['boleh', 'kakak', 'kalo', 'kenapa', 'kenapa', 'kabarin', 'sabil', 'ya', 'agar', 'dibantu', 'cek', 'lebih', 'lanjut', 'sabil']</t>
  </si>
  <si>
    <t>['kakak', 'kalo', 'kabarin', 'sabil', 'ya', 'dibantu', 'cek', 'sabil']</t>
  </si>
  <si>
    <t>['kakak', 'kalo', 'kabarin', 'sabil', 'ya', 'bantu', 'cek', 'sabil']</t>
  </si>
  <si>
    <t>min langgan hbo go nomor pakai orang nomor lepas orang</t>
  </si>
  <si>
    <t>min @telkomsel saya kan langganan hbo go tapi nomor saya sudah di pakai sama orang lain. gimana caranya supaya nomor saya bisa lepas dari orang lain? https://t.co/aext47wspq</t>
  </si>
  <si>
    <t>min saya kan langganan hbo go tapi nomor saya sudah di pakai sama orang lain gimana caranya supaya nomor saya bisa lepas dari orang lain</t>
  </si>
  <si>
    <t>['min', 'saya', 'kan', 'langganan', 'hbo', 'go', 'tapi', 'nomor', 'saya', 'sudah', 'di', 'pakai', 'sama', 'orang', 'lain', 'gimana', 'caranya', 'supaya', 'nomor', 'saya', 'bisa', 'lepas', 'dari', 'orang', 'lain']</t>
  </si>
  <si>
    <t>['min', 'saya', 'kan', 'langganan', 'hbo', 'go', 'tapi', 'nomor', 'saya', 'sudah', 'di', 'pakai', 'sama', 'orang', 'lain', 'bagaimana', 'caranya', 'supaya', 'nomor', 'saya', 'bisa', 'lepas', 'dari', 'orang', 'lain']</t>
  </si>
  <si>
    <t>['min', 'langganan', 'hbo', 'go', 'nomor', 'pakai', 'orang', 'nomor', 'lepas', 'orang']</t>
  </si>
  <si>
    <t>['min', 'langgan', 'hbo', 'go', 'nomor', 'pakai', 'orang', 'nomor', 'lepas', 'orang']</t>
  </si>
  <si>
    <t>harga tawar spesial kartu perdana nomor spesial modem telkomsel orbit dapetin live shopping telkomsel official store tokopedia lazada shopee program des samp laku</t>
  </si>
  <si>
    <t>harga dan penawaran spesial untuk kartu perdana dengan nomor spesial hingga modem telkomsel orbit bisa kamu dapetin di live shopping telkomsel official store ini!   📌 13.30-14.30 tokopedia 📌 14.30-15.30 lazada 📌 15.30-16.30 shopee  program sampai 31 des 2023. *s&amp;amp k berlaku. https://t.co/oliwom0gce</t>
  </si>
  <si>
    <t>harga dan penawaran spesial untuk kartu perdana dengan nomor spesial hingga modem telkomsel orbit bisa kamu dapetin di live shopping telkomsel official store ini tokopedia lazada shopee program sampai des samp  berlaku</t>
  </si>
  <si>
    <t>['harga', 'dan', 'penawaran', 'spesial', 'untuk', 'kartu', 'perdana', 'dengan', 'nomor', 'spesial', 'hingga', 'modem', 'telkomsel', 'orbit', 'bisa', 'kamu', 'dapetin', 'di', 'live', 'shopping', 'telkomsel', 'official', 'store', 'ini', 'tokopedia', 'lazada', 'shopee', 'program', 'sampai', 'des', 'samp', 'berlaku']</t>
  </si>
  <si>
    <t>['harga', 'penawaran', 'spesial', 'kartu', 'perdana', 'nomor', 'spesial', 'modem', 'telkomsel', 'orbit', 'dapetin', 'live', 'shopping', 'telkomsel', 'official', 'store', 'tokopedia', 'lazada', 'shopee', 'program', 'des', 'samp', 'berlaku']</t>
  </si>
  <si>
    <t>['harga', 'tawar', 'spesial', 'kartu', 'perdana', 'nomor', 'spesial', 'modem', 'telkomsel', 'orbit', 'dapetin', 'live', 'shopping', 'telkomsel', 'official', 'store', 'tokopedia', 'lazada', 'shopee', 'program', 'des', 'samp', 'laku']</t>
  </si>
  <si>
    <t>oke deh min kalo masalah pesan lokasi gak nentu</t>
  </si>
  <si>
    <t>@telkomsel oke deh min... nanti kalo bermasalah saya dm. soalnya lokasinya gak nentu</t>
  </si>
  <si>
    <t>oke deh min nanti kalo bermasalah saya dm soalnya lokasinya gak nentu</t>
  </si>
  <si>
    <t>['oke', 'deh', 'min', 'nanti', 'kalo', 'bermasalah', 'saya', 'dm', 'soalnya', 'lokasinya', 'gak', 'nentu']</t>
  </si>
  <si>
    <t>['oke', 'deh', 'min', 'nanti', 'kalo', 'bermasalah', 'saya', 'pesan', 'soalnya', 'lokasinya', 'gak', 'nentu']</t>
  </si>
  <si>
    <t>['oke', 'deh', 'min', 'kalo', 'bermasalah', 'pesan', 'lokasinya', 'gak', 'nentu']</t>
  </si>
  <si>
    <t>['oke', 'deh', 'min', 'kalo', 'masalah', 'pesan', 'lokasi', 'gak', 'nentu']</t>
  </si>
  <si>
    <t>paket terima ya kakak hanum maaf ya kalo saldopulsanya potong kembali dana sila konfirmasi nomor telkomsel pesan biar bantu cek ya serta benefit paket beli capture transaksi tunggu rai</t>
  </si>
  <si>
    <t>@nastyainashanum paketnya belum diterima juga ya, kak hanum? maaf ya :( kalo saldo/pulsanya udah kepotong dan tidak ada pengembalian dana, silakan konfirmasi nomor telkomsel yg digunakan ke dm biar dibantu cek ya. sertakan juga benefit paket yg dibeli dan capture transaksinya. ditunggu :) -rai</t>
  </si>
  <si>
    <t>paketnya belum diterima juga ya kak hanum maaf ya kalo saldopulsanya udah kepotong dan tidak ada pengembalian dana silakan konfirmasi nomor telkomsel yg digunakan ke dm biar dibantu cek ya sertakan juga benefit paket yg dibeli dan capture transaksinya ditunggu rai</t>
  </si>
  <si>
    <t>['paketnya', 'belum', 'diterima', 'juga', 'ya', 'kak', 'hanum', 'maaf', 'ya', 'kalo', 'saldopulsanya', 'udah', 'kepotong', 'dan', 'tidak', 'ada', 'pengembalian', 'dana', 'silakan', 'konfirmasi', 'nomor', 'telkomsel', 'yg', 'digunakan', 'ke', 'dm', 'biar', 'dibantu', 'cek', 'ya', 'sertakan', 'juga', 'benefit', 'paket', 'yg', 'dibeli', 'dan', 'capture', 'transaksinya', 'ditunggu', 'rai']</t>
  </si>
  <si>
    <t>['paketnya', 'belum', 'diterima', 'juga', 'ya', 'kakak', 'hanum', 'maaf', 'ya', 'kalo', 'saldopulsanya', 'sudah', 'kepotong', 'dan', 'tidak', 'ada', 'pengembalian', 'dana', 'silakan', 'konfirmasi', 'nomor', 'telkomsel', 'yg', 'digunakan', 'ke', 'pesan', 'biar', 'dibantu', 'cek', 'ya', 'sertakan', 'juga', 'benefit', 'paket', 'yg', 'dibeli', 'dan', 'capture', 'transaksinya', 'ditunggu', 'rai']</t>
  </si>
  <si>
    <t>['paketnya', 'diterima', 'ya', 'kakak', 'hanum', 'maaf', 'ya', 'kalo', 'saldopulsanya', 'kepotong', 'pengembalian', 'dana', 'silakan', 'konfirmasi', 'nomor', 'telkomsel', 'pesan', 'biar', 'dibantu', 'cek', 'ya', 'sertakan', 'benefit', 'paket', 'dibeli', 'capture', 'transaksinya', 'ditunggu', 'rai']</t>
  </si>
  <si>
    <t>['paket', 'terima', 'ya', 'kakak', 'hanum', 'maaf', 'ya', 'kalo', 'saldopulsanya', 'potong', 'kembali', 'dana', 'sila', 'konfirmasi', 'nomor', 'telkomsel', 'pesan', 'biar', 'bantu', 'cek', 'ya', 'serta', 'benefit', 'paket', 'beli', 'capture', 'transaksi', 'tunggu', 'rai']</t>
  </si>
  <si>
    <t>tunggu ya kakak abel pesan nya balas sesuai antri masuk jovan</t>
  </si>
  <si>
    <t>@jakeugrl @jakeugrl ditunggu ya kak abel dm nya akan di bales sesuai dengan antrian yang masuk :) -jovan</t>
  </si>
  <si>
    <t>ditunggu ya kak abel dm nya akan di bales sesuai dengan antrian yang masuk jovan</t>
  </si>
  <si>
    <t>['ditunggu', 'ya', 'kak', 'abel', 'dm', 'nya', 'akan', 'di', 'bales', 'sesuai', 'dengan', 'antrian', 'yang', 'masuk', 'jovan']</t>
  </si>
  <si>
    <t>['ditunggu', 'ya', 'kakak', 'abel', 'pesan', 'nya', 'akan', 'di', 'balas', 'sesuai', 'dengan', 'antrian', 'yang', 'masuk', 'jovan']</t>
  </si>
  <si>
    <t>['ditunggu', 'ya', 'kakak', 'abel', 'pesan', 'nya', 'balas', 'sesuai', 'antrian', 'masuk', 'jovan']</t>
  </si>
  <si>
    <t>['tunggu', 'ya', 'kakak', 'abel', 'pesan', 'nya', 'balas', 'sesuai', 'antri', 'masuk', 'jovan']</t>
  </si>
  <si>
    <t>kakak pesan dibales</t>
  </si>
  <si>
    <t>@telkomsel kak udah dm blm dibales😭😭😭</t>
  </si>
  <si>
    <t>kak udah dm blm dibales</t>
  </si>
  <si>
    <t>['kak', 'udah', 'dm', 'blm', 'dibales']</t>
  </si>
  <si>
    <t>['kakak', 'sudah', 'pesan', 'belum', 'dibales']</t>
  </si>
  <si>
    <t>['kakak', 'pesan', 'dibales']</t>
  </si>
  <si>
    <t>coba langgan pakai bundlingnya telkomsel pakai hotstar prime nya cuma hp super burik kualitas iklan mending jatah hotstar vidio aja</t>
  </si>
  <si>
    <t>@gilafilmid sempet coba langganan pake bundlingnya telkomsel yg biasanya gw pake buat hotstar. ternyata prime nya cm bisa di hp dan super burik kualitasnya dan ada iklan. awkwkwk.. mending jatahnya buat hotstar atau vidio aja dah</t>
  </si>
  <si>
    <t>sempet coba langganan pake bundlingnya telkomsel yg biasanya gw pake buat hotstar ternyata prime nya cm bisa di hp dan super burik kualitasnya dan ada iklan awkwkwk mending jatahnya buat hotstar atau vidio aja dah</t>
  </si>
  <si>
    <t>['sempet', 'coba', 'langganan', 'pake', 'bundlingnya', 'telkomsel', 'yg', 'biasanya', 'gw', 'pake', 'buat', 'hotstar', 'ternyata', 'prime', 'nya', 'cm', 'bisa', 'di', 'hp', 'dan', 'super', 'burik', 'kualitasnya', 'dan', 'ada', 'iklan', 'awkwkwk', 'mending', 'jatahnya', 'buat', 'hotstar', 'atau', 'vidio', 'aja', 'dah']</t>
  </si>
  <si>
    <t>['sempat', 'coba', 'langganan', 'pakai', 'bundlingnya', 'telkomsel', 'yg', 'biasanya', 'aku', 'pakai', 'buat', 'hotstar', 'ternyata', 'prime', 'nya', 'Cuma', 'bisa', 'di', 'hp', 'dan', 'super', 'burik', 'kualitasnya', 'dan', 'ada', 'iklan', 'awkwkwk', 'mending', 'jatahnya', 'buat', 'hotstar', 'atau', 'vidio', 'aja', 'sudah']</t>
  </si>
  <si>
    <t>['coba', 'langganan', 'pakai', 'bundlingnya', 'telkomsel', 'pakai', 'hotstar', 'prime', 'nya', 'Cuma', 'hp', 'super', 'burik', 'kualitasnya', 'iklan', 'mending', 'jatahnya', 'hotstar', 'vidio', 'aja']</t>
  </si>
  <si>
    <t>['coba', 'langgan', 'pakai', 'bundlingnya', 'telkomsel', 'pakai', 'hotstar', 'prime', 'nya', 'cuma', 'hp', 'super', 'burik', 'kualitas', 'iklan', 'mending', 'jatah', 'hotstar', 'vidio', 'aja']</t>
  </si>
  <si>
    <t>rai cek kakak anam interaksi pesan ya kakak interaksi pesan bantu tangan kait telkomsel orbit ya rai</t>
  </si>
  <si>
    <t>@anamichii @myorbitid @anamichii rai cek kak anam sudah ada interaksi di dm ya. kakak bisa lanjut interaksinya di dm untuk dibantu penanganan lebih lanjut terkait telkomsel orbitnya ya :) -rai</t>
  </si>
  <si>
    <t>rai cek kak anam sudah ada interaksi di dm ya kakak bisa lanjut interaksinya di dm untuk dibantu penanganan lebih lanjut terkait telkomsel orbitnya ya rai</t>
  </si>
  <si>
    <t>['rai', 'cek', 'kak', 'anam', 'sudah', 'ada', 'interaksi', 'di', 'dm', 'ya', 'kakak', 'bisa', 'lanjut', 'interaksinya', 'di', 'dm', 'untuk', 'dibantu', 'penanganan', 'lebih', 'lanjut', 'terkait', 'telkomsel', 'orbitnya', 'ya', 'rai']</t>
  </si>
  <si>
    <t>['rai', 'cek', 'kakak', 'anam', 'sudah', 'ada', 'interaksi', 'di', 'pesan', 'ya', 'kakak', 'bisa', 'lanjut', 'interaksinya', 'di', 'pesan', 'untuk', 'dibantu', 'penanganan', 'lebih', 'lanjut', 'terkait', 'telkomsel', 'orbitnya', 'ya', 'rai']</t>
  </si>
  <si>
    <t>['rai', 'cek', 'kakak', 'anam', 'interaksi', 'pesan', 'ya', 'kakak', 'interaksinya', 'pesan', 'dibantu', 'penanganan', 'terkait', 'telkomsel', 'orbitnya', 'ya', 'rai']</t>
  </si>
  <si>
    <t>['rai', 'cek', 'kakak', 'anam', 'interaksi', 'pesan', 'ya', 'kakak', 'interaksi', 'pesan', 'bantu', 'tangan', 'kait', 'telkomsel', 'orbit', 'ya', 'rai']</t>
  </si>
  <si>
    <t>nomor gabisa iya guna blibli</t>
  </si>
  <si>
    <t>@discountfess @telkomsel kok di nomor ku gabisa yaa, padahal aku pengguna baru blibli 🥲 https://t.co/k6h1nkrcb0</t>
  </si>
  <si>
    <t>kok di nomor ku gabisa yaa padahal aku pengguna baru blibli</t>
  </si>
  <si>
    <t>['kok', 'di', 'nomor', 'ku', 'gabisa', 'yaa', 'padahal', 'aku', 'pengguna', 'baru', 'blibli']</t>
  </si>
  <si>
    <t>['kok', 'di', 'nomor', 'aku', 'gabisa', 'iya', 'padahal', 'aku', 'pengguna', 'baru', 'blibli']</t>
  </si>
  <si>
    <t>['nomor', 'gabisa', 'iya', 'pengguna', 'blibli']</t>
  </si>
  <si>
    <t>['nomor', 'gabisa', 'iya', 'guna', 'blibli']</t>
  </si>
  <si>
    <t>telkomsel halo benefit plus halo lifestyle bonus langgan aplikasi pilih halo reward halo poin ya zidane</t>
  </si>
  <si>
    <t>@georgehosea @georgehosea untuk telkomsel halo itu mendapatkan benefit plus seperti halo+ lifestyle (bonus langganan aplikasi pilihan), halo+ reward dan halo+ poin ya :) -zidane</t>
  </si>
  <si>
    <t>untuk telkomsel halo itu mendapatkan benefit plus seperti halo lifestyle bonus langganan aplikasi pilihan halo reward dan halo poin ya zidane</t>
  </si>
  <si>
    <t>['untuk', 'telkomsel', 'halo', 'itu', 'mendapatkan', 'benefit', 'plus', 'seperti', 'halo', 'lifestyle', 'bonus', 'langganan', 'aplikasi', 'pilihan', 'halo', 'reward', 'dan', 'halo', 'poin', 'ya', 'zidane']</t>
  </si>
  <si>
    <t>['telkomsel', 'halo', 'benefit', 'plus', 'halo', 'lifestyle', 'bonus', 'langganan', 'aplikasi', 'pilihan', 'halo', 'reward', 'halo', 'poin', 'ya', 'zidane']</t>
  </si>
  <si>
    <t>['telkomsel', 'halo', 'benefit', 'plus', 'halo', 'lifestyle', 'bonus', 'langgan', 'aplikasi', 'pilih', 'halo', 'reward', 'halo', 'poin', 'ya', 'zidane']</t>
  </si>
  <si>
    <t>beli pulsa telkomsel diskon promo lazada payday sale gaji sale cuan gaji harbolnas nataru year end sale</t>
  </si>
  <si>
    <t>beli pulsa telkomsel  https://t.co/vqbwclu5d0  diskon promo lazada payday sale gajian sale cuan gajian harbolnas nataru year end sale</t>
  </si>
  <si>
    <t>beli pulsa telkomsel diskon promo lazada payday sale gajian sale cuan gajian harbolnas nataru year end sale</t>
  </si>
  <si>
    <t>['beli', 'pulsa', 'telkomsel', 'diskon', 'promo', 'lazada', 'payday', 'sale', 'gajian', 'sale', 'cuan', 'gajian', 'harbolnas', 'nataru', 'year', 'end', 'sale']</t>
  </si>
  <si>
    <t>['beli', 'pulsa', 'telkomsel', 'diskon', 'promo', 'lazada', 'payday', 'sale', 'gaji', 'sale', 'cuan', 'gaji', 'harbolnas', 'nataru', 'year', 'end', 'sale']</t>
  </si>
  <si>
    <t>yahh telkomsel kakak wkwkwk</t>
  </si>
  <si>
    <t>@olip71784252 yahh aku telkomsel ka wkwkwk</t>
  </si>
  <si>
    <t>yahh aku telkomsel ka wkwkwk</t>
  </si>
  <si>
    <t>['yahh', 'aku', 'telkomsel', 'ka', 'wkwkwk']</t>
  </si>
  <si>
    <t>['yahh', 'aku', 'telkomsel', 'kakak', 'wkwkwk']</t>
  </si>
  <si>
    <t>['yahh', 'telkomsel', 'kakak', 'wkwkwk']</t>
  </si>
  <si>
    <t>jual kuota tsel murah sedia kuota telkomsel simpati as harga under aplikasi bayar murah harga asli kuota full jam tambah aktif fast proses via gift hargajenis paket data nomor kadang beda cek nomor ya</t>
  </si>
  <si>
    <t>jual kuota tsel murah‼️  ready kuota telkomsel simpati as harga under aplikasi bayar lebih murah dari harga asli  ✅kuota full 24 jam ✅menambah masa aktif ✅fast proses via gift  harga/jenis paket data tiap nomor kadang berbeda, cek nomor dulu ya.  #zonauang #zonaba https://t.co/ubyampzbpp</t>
  </si>
  <si>
    <t>jual kuota tsel murah ready kuota telkomsel simpati as harga under aplikasi bayar lebih murah dari harga asli kuota full jam menambah masa aktif fast proses via gift hargajenis paket data tiap nomor kadang berbeda cek nomor dulu ya</t>
  </si>
  <si>
    <t>['jual', 'kuota', 'tsel', 'murah', 'ready', 'kuota', 'telkomsel', 'simpati', 'as', 'harga', 'under', 'aplikasi', 'bayar', 'lebih', 'murah', 'dari', 'harga', 'asli', 'kuota', 'full', 'jam', 'menambah', 'masa', 'aktif', 'fast', 'proses', 'via', 'gift', 'hargajenis', 'paket', 'data', 'tiap', 'nomor', 'kadang', 'berbeda', 'cek', 'nomor', 'dulu', 'ya']</t>
  </si>
  <si>
    <t>['jual', 'kuota', 'tsel', 'murah', 'tersedia', 'kuota', 'telkomsel', 'simpati', 'as', 'harga', 'under', 'aplikasi', 'bayar', 'lebih', 'murah', 'dari', 'harga', 'asli', 'kuota', 'full', 'jam', 'menambah', 'masa', 'aktif', 'fast', 'proses', 'via', 'gift', 'hargajenis', 'paket', 'data', 'tiap', 'nomor', 'kadang', 'berbeda', 'cek', 'nomor', 'dulu', 'ya']</t>
  </si>
  <si>
    <t>['jual', 'kuota', 'tsel', 'murah', 'tersedia', 'kuota', 'telkomsel', 'simpati', 'as', 'harga', 'under', 'aplikasi', 'bayar', 'murah', 'harga', 'asli', 'kuota', 'full', 'jam', 'menambah', 'aktif', 'fast', 'proses', 'via', 'gift', 'hargajenis', 'paket', 'data', 'nomor', 'kadang', 'berbeda', 'cek', 'nomor', 'ya']</t>
  </si>
  <si>
    <t>['jual', 'kuota', 'tsel', 'murah', 'sedia', 'kuota', 'telkomsel', 'simpati', 'as', 'harga', 'under', 'aplikasi', 'bayar', 'murah', 'harga', 'asli', 'kuota', 'full', 'jam', 'tambah', 'aktif', 'fast', 'proses', 'via', 'gift', 'hargajenis', 'paket', 'data', 'nomor', 'kadang', 'beda', 'cek', 'nomor', 'ya']</t>
  </si>
  <si>
    <t>pascabayar promo</t>
  </si>
  <si>
    <t>@telkomsel pascabayar ada promo ga ? 😁</t>
  </si>
  <si>
    <t>pascabayar ada promo ga</t>
  </si>
  <si>
    <t>['pascabayar', 'ada', 'promo', 'ga']</t>
  </si>
  <si>
    <t>['pascabayar', 'ada', 'promo', 'tidak']</t>
  </si>
  <si>
    <t>['pascabayar', 'promo']</t>
  </si>
  <si>
    <t>lucu aja email ta kirim senin suruh kirim email</t>
  </si>
  <si>
    <t>@myorbitid @telkomsel lucu aja, email udah ta kirim sejak senin, masih disuruh ngirim email 🤣</t>
  </si>
  <si>
    <t>lucu aja email udah ta kirim sejak senin masih disuruh ngirim email</t>
  </si>
  <si>
    <t>['lucu', 'aja', 'email', 'udah', 'ta', 'kirim', 'sejak', 'senin', 'masih', 'disuruh', 'ngirim', 'email']</t>
  </si>
  <si>
    <t>['lucu', 'aja', 'email', 'sudah', 'ta', 'kirim', 'sejak', 'senin', 'masih', 'disuruh', 'mengirim', 'email']</t>
  </si>
  <si>
    <t>['lucu', 'aja', 'email', 'ta', 'kirim', 'senin', 'disuruh', 'mengirim', 'email']</t>
  </si>
  <si>
    <t>['lucu', 'aja', 'email', 'ta', 'kirim', 'senin', 'suruh', 'kirim', 'email']</t>
  </si>
  <si>
    <t>gabisa claim</t>
  </si>
  <si>
    <t>@discountfess @telkomsel kenapa aku gabisa claim??</t>
  </si>
  <si>
    <t>kenapa aku gabisa claim</t>
  </si>
  <si>
    <t>['kenapa', 'aku', 'gabisa', 'claim']</t>
  </si>
  <si>
    <t>['gabisa', 'claim']</t>
  </si>
  <si>
    <t>oke kakak tunggu pesan ya kakak balas ardhan</t>
  </si>
  <si>
    <t>@jakeugrl @jakeugrl oke kak ditunggu di dm ya kak. pasti di bales kok :) -ardhan</t>
  </si>
  <si>
    <t>oke kak ditunggu di dm ya kak pasti di bales kok ardhan</t>
  </si>
  <si>
    <t>['oke', 'kak', 'ditunggu', 'di', 'dm', 'ya', 'kak', 'pasti', 'di', 'bales', 'kok', 'ardhan']</t>
  </si>
  <si>
    <t>['oke', 'kakak', 'ditunggu', 'di', 'pesan', 'ya', 'kakak', 'pasti', 'di', 'balas', 'kok', 'ardhan']</t>
  </si>
  <si>
    <t>['oke', 'kakak', 'ditunggu', 'pesan', 'ya', 'kakak', 'balas', 'ardhan']</t>
  </si>
  <si>
    <t>['oke', 'kakak', 'tunggu', 'pesan', 'ya', 'kakak', 'balas', 'ardhan']</t>
  </si>
  <si>
    <t>iya kh</t>
  </si>
  <si>
    <t>@discountfess @telkomsel iya kh</t>
  </si>
  <si>
    <t>['iya', 'kh']</t>
  </si>
  <si>
    <t>mantaaap kakak kayla upaya maksimal langgan senang sabil</t>
  </si>
  <si>
    <t>@mermaidcat8 @mermaidcat8  mantaaap, kak kayla. kami selalu upaya maksimal agar pelanggan seneng😊 -sabil</t>
  </si>
  <si>
    <t>mantaaap kak kayla kami selalu upaya maksimal agar pelanggan seneng sabil</t>
  </si>
  <si>
    <t>['mantaaap', 'kak', 'kayla', 'kami', 'selalu', 'upaya', 'maksimal', 'agar', 'pelanggan', 'seneng', 'sabil']</t>
  </si>
  <si>
    <t>['mantaaap', 'kakak', 'kayla', 'kami', 'selalu', 'upaya', 'maksimal', 'agar', 'pelanggan', 'senang', 'sabil']</t>
  </si>
  <si>
    <t>['mantaaap', 'kakak', 'kayla', 'upaya', 'maksimal', 'pelanggan', 'senang', 'sabil']</t>
  </si>
  <si>
    <t>['mantaaap', 'kakak', 'kayla', 'upaya', 'maksimal', 'langgan', 'senang', 'sabil']</t>
  </si>
  <si>
    <t>yahh maaf ya kakak abel kendala klaim reward tukar telkomsel poin sila konfirmasi nomor hp pesan biar bantu cek ya tunggu rai</t>
  </si>
  <si>
    <t>@jakeugrl @jakeugrl yahh.. maaf ya kak abel :( untuk kendala ga bisa klaim reward dari penukaran telkomsel poin, silakan konfirmasi nomor hp ke dm biar dibantu cek ya. ditunggu :) -rai</t>
  </si>
  <si>
    <t>yahh maaf ya kak abel untuk kendala ga bisa klaim reward dari penukaran telkomsel poin silakan konfirmasi nomor hp ke dm biar dibantu cek ya ditunggu rai</t>
  </si>
  <si>
    <t>['yahh', 'maaf', 'ya', 'kak', 'abel', 'untuk', 'kendala', 'ga', 'bisa', 'klaim', 'reward', 'dari', 'penukaran', 'telkomsel', 'poin', 'silakan', 'konfirmasi', 'nomor', 'hp', 'ke', 'dm', 'biar', 'dibantu', 'cek', 'ya', 'ditunggu', 'rai']</t>
  </si>
  <si>
    <t>['yahh', 'maaf', 'ya', 'kakak', 'abel', 'untuk', 'kendala', 'tidak', 'bisa', 'klaim', 'reward', 'dari', 'penukaran', 'telkomsel', 'poin', 'silakan', 'konfirmasi', 'nomor', 'hp', 'ke', 'pesan', 'biar', 'dibantu', 'cek', 'ya', 'ditunggu', 'rai']</t>
  </si>
  <si>
    <t>['yahh', 'maaf', 'ya', 'kakak', 'abel', 'kendala', 'klaim', 'reward', 'penukaran', 'telkomsel', 'poin', 'silakan', 'konfirmasi', 'nomor', 'hp', 'pesan', 'biar', 'dibantu', 'cek', 'ya', 'ditunggu', 'rai']</t>
  </si>
  <si>
    <t>['yahh', 'maaf', 'ya', 'kakak', 'abel', 'kendala', 'klaim', 'reward', 'tukar', 'telkomsel', 'poin', 'sila', 'konfirmasi', 'nomor', 'hp', 'pesan', 'biar', 'bantu', 'cek', 'ya', 'tunggu', 'rai']</t>
  </si>
  <si>
    <t>kakak leo sinyal coba infoin nomer lokasi detail nomer kendala pesan jovan</t>
  </si>
  <si>
    <t>@bobomboi @bobomboi dari kapan kak leo ga ada sinyalnya? coba infoin nomer, lokasi detail, nomer lain yang berkendala sama jika ada ke dm :) -jovan</t>
  </si>
  <si>
    <t>dari kapan kak leo ga ada sinyalnya coba infoin nomer lokasi detail nomer lain yang berkendala sama jika ada ke dm jovan</t>
  </si>
  <si>
    <t>['dari', 'kapan', 'kak', 'leo', 'ga', 'ada', 'sinyalnya', 'coba', 'infoin', 'nomer', 'lokasi', 'detail', 'nomer', 'lain', 'yang', 'berkendala', 'sama', 'jika', 'ada', 'ke', 'dm', 'jovan']</t>
  </si>
  <si>
    <t>['dari', 'kapan', 'kakak', 'leo', 'tidak', 'ada', 'sinyalnya', 'coba', 'infoin', 'nomer', 'lokasi', 'detail', 'nomer', 'lain', 'yang', 'berkendala', 'sama', 'jika', 'ada', 'ke', 'pesan', 'jovan']</t>
  </si>
  <si>
    <t>['kakak', 'leo', 'sinyalnya', 'coba', 'infoin', 'nomer', 'lokasi', 'detail', 'nomer', 'berkendala', 'pesan', 'jovan']</t>
  </si>
  <si>
    <t>['kakak', 'leo', 'sinyal', 'coba', 'infoin', 'nomer', 'lokasi', 'detail', 'nomer', 'kendala', 'pesan', 'jovan']</t>
  </si>
  <si>
    <t>sih gabisa klaim reward nya</t>
  </si>
  <si>
    <t>@telkomsel gimana sih kok gabisa di klaim reward nya?? https://t.co/gb9r1hmrmm</t>
  </si>
  <si>
    <t>gimana sih kok gabisa di klaim reward nya</t>
  </si>
  <si>
    <t>['gimana', 'sih', 'kok', 'gabisa', 'di', 'klaim', 'reward', 'nya']</t>
  </si>
  <si>
    <t>['bagaimana', 'sih', 'kok', 'gabisa', 'di', 'klaim', 'reward', 'nya']</t>
  </si>
  <si>
    <t>['sih', 'gabisa', 'klaim', 'reward', 'nya']</t>
  </si>
  <si>
    <t>halo baik ya sinyal hilang terang layan gambar lampir mohon bantu ya terima kasih</t>
  </si>
  <si>
    <t>halo @telkomsel apa sedang ada perbaikan ya? sinyal 4g hilang dengan keterangan “tidak ada layanan. gambar terlampir. mohon bantuannya ya. terima kasih. https://t.co/naecrnsfbu</t>
  </si>
  <si>
    <t>halo apa sedang ada perbaikan ya sinyal  hilang dengan keterangan tidak ada layanan gambar terlampir mohon bantuannya ya terima kasih</t>
  </si>
  <si>
    <t>['halo', 'apa', 'sedang', 'ada', 'perbaikan', 'ya', 'sinyal', 'hilang', 'dengan', 'keterangan', 'tidak', 'ada', 'layanan', 'gambar', 'terlampir', 'mohon', 'bantuannya', 'ya', 'terima', 'kasih']</t>
  </si>
  <si>
    <t>['halo', 'perbaikan', 'ya', 'sinyal', 'hilang', 'keterangan', 'layanan', 'gambar', 'terlampir', 'mohon', 'bantuannya', 'ya', 'terima', 'kasih']</t>
  </si>
  <si>
    <t>['halo', 'baik', 'ya', 'sinyal', 'hilang', 'terang', 'layan', 'gambar', 'lampir', 'mohon', 'bantu', 'ya', 'terima', 'kasih']</t>
  </si>
  <si>
    <t>siaap kakak tunggu balas teman sabil ya sabil</t>
  </si>
  <si>
    <t>@temeneknath @temeneknath  siaap, kak. tunggu balasan temen sabil ya😊 -sabil</t>
  </si>
  <si>
    <t>siaap kak tunggu balasan temen sabil ya sabil</t>
  </si>
  <si>
    <t>['siaap', 'kak', 'tunggu', 'balasan', 'temen', 'sabil', 'ya', 'sabil']</t>
  </si>
  <si>
    <t>['siaap', 'kakak', 'tunggu', 'balasan', 'teman', 'sabil', 'ya', 'sabil']</t>
  </si>
  <si>
    <t>['siaap', 'kakak', 'tunggu', 'balas', 'teman', 'sabil', 'ya', 'sabil']</t>
  </si>
  <si>
    <t>udahh pesan kakak</t>
  </si>
  <si>
    <t>@telkomsel udahh aku dm kak</t>
  </si>
  <si>
    <t>udahh aku dm kak</t>
  </si>
  <si>
    <t>['udahh', 'aku', 'dm', 'kak']</t>
  </si>
  <si>
    <t>['udahh', 'aku', 'pesan', 'kakak']</t>
  </si>
  <si>
    <t>['udahh', 'pesan', 'kakak']</t>
  </si>
  <si>
    <t>resmi tarif internet indihome gabung telkomsel</t>
  </si>
  <si>
    <t>resmi tarif internet baru 2024 usai indihome gabung telkomsel   https://t.co/zgjnf0s1oa lewat @tribunnews</t>
  </si>
  <si>
    <t>resmi tarif internet baru usai indihome gabung telkomsel lewat</t>
  </si>
  <si>
    <t>['resmi', 'tarif', 'internet', 'baru', 'usai', 'indihome', 'gabung', 'telkomsel', 'lewat']</t>
  </si>
  <si>
    <t>['resmi', 'tarif', 'internet', 'indihome', 'gabung', 'telkomsel']</t>
  </si>
  <si>
    <t>okeeii kakak ditungguu</t>
  </si>
  <si>
    <t>@telkomsel okeeii kak ditungguu</t>
  </si>
  <si>
    <t>okeeii kak ditungguu</t>
  </si>
  <si>
    <t>['okeeii', 'kak', 'ditungguu']</t>
  </si>
  <si>
    <t>['okeeii', 'kakak', 'ditungguu']</t>
  </si>
  <si>
    <t>huhu tenang kakak kalo gagak tukar poin coba clear cache infoin nomor hp terang gagal pesan biar cek ya terimakasih sabil</t>
  </si>
  <si>
    <t>@temeneknath @temeneknath huhu tenang, kak. kalo yg dimaksud gagak tukar poin,  udah coba clear cache belum? boleh infoin nomor hp dan keterangan gagal ke dm biar dicek ya, makasih :) -sabil</t>
  </si>
  <si>
    <t>huhu tenang kak kalo yg dimaksud gagak tukar poin udah coba clear cache belum boleh infoin nomor hp dan keterangan gagal ke dm biar dicek ya makasih sabil</t>
  </si>
  <si>
    <t>['huhu', 'tenang', 'kak', 'kalo', 'yg', 'dimaksud', 'gagak', 'tukar', 'poin', 'udah', 'coba', 'clear', 'cache', 'belum', 'boleh', 'infoin', 'nomor', 'hp', 'dan', 'keterangan', 'gagal', 'ke', 'dm', 'biar', 'dicek', 'ya', 'makasih', 'sabil']</t>
  </si>
  <si>
    <t>['huhu', 'tenang', 'kakak', 'kalo', 'yg', 'dimaksud', 'gagak', 'tukar', 'poin', 'sudah', 'coba', 'clear', 'cache', 'belum', 'boleh', 'infoin', 'nomor', 'hp', 'dan', 'keterangan', 'gagal', 'ke', 'pesan', 'biar', 'dicek', 'ya', 'terimakasih', 'sabil']</t>
  </si>
  <si>
    <t>['huhu', 'tenang', 'kakak', 'kalo', 'gagak', 'tukar', 'poin', 'coba', 'clear', 'cache', 'infoin', 'nomor', 'hp', 'keterangan', 'gagal', 'pesan', 'biar', 'dicek', 'ya', 'terimakasih', 'sabil']</t>
  </si>
  <si>
    <t>['huhu', 'tenang', 'kakak', 'kalo', 'gagak', 'tukar', 'poin', 'coba', 'clear', 'cache', 'infoin', 'nomor', 'hp', 'terang', 'gagal', 'pesan', 'biar', 'cek', 'ya', 'terimakasih', 'sabil']</t>
  </si>
  <si>
    <t>kakak gagal ya tuker voucher sunscreen</t>
  </si>
  <si>
    <t>@telkomsel kak kok aku gagal terus ya mau tuker voucher sunscreen itu ???</t>
  </si>
  <si>
    <t>kak kok aku gagal terus ya mau tuker voucher sunscreen itu</t>
  </si>
  <si>
    <t>['kak', 'kok', 'aku', 'gagal', 'terus', 'ya', 'mau', 'tuker', 'voucher', 'sunscreen', 'itu']</t>
  </si>
  <si>
    <t>['kakak', 'kok', 'aku', 'gagal', 'terus', 'ya', 'mau', 'tuker', 'voucher', 'sunscreen', 'itu']</t>
  </si>
  <si>
    <t>['kakak', 'gagal', 'ya', 'tuker', 'voucher', 'sunscreen']</t>
  </si>
  <si>
    <t>kakak calvin posisi lokasi mana kakak garra</t>
  </si>
  <si>
    <t>@calvinkleinxjjk kak calvin, posisi lokasi lagi dimana kak?🥺 -garra</t>
  </si>
  <si>
    <t>kak calvin posisi lokasi lagi dimana kak garra</t>
  </si>
  <si>
    <t>['kak', 'calvin', 'posisi', 'lokasi', 'lagi', 'dimana', 'kak', 'garra']</t>
  </si>
  <si>
    <t>['kakak', 'calvin', 'posisi', 'lokasi', 'lagi', 'dimana', 'kakak', 'garra']</t>
  </si>
  <si>
    <t>['kakak', 'calvin', 'posisi', 'lokasi', 'dimana', 'kakak', 'garra']</t>
  </si>
  <si>
    <t>['kakak', 'calvin', 'posisi', 'lokasi', 'mana', 'kakak', 'garra']</t>
  </si>
  <si>
    <t>journal maksud nih kakak melia fitur jaga pulsa aktif depan pulsa potong akses internet kuota habis ya terimakasih zidane</t>
  </si>
  <si>
    <t>@ssymelia @o_0journal @ssymelia maksudnya gimana nih kak melia? kalau fitur jaga pulsa diaktifkan, maka kedepannya pulsa ga akan terpotong untuk akses internet saat kuotanya sudah habis ya. makasih :) -zidane</t>
  </si>
  <si>
    <t>journal maksudnya gimana nih kak melia kalau fitur jaga pulsa diaktifkan maka kedepannya pulsa ga akan terpotong untuk akses internet saat kuotanya sudah habis ya makasih zidane</t>
  </si>
  <si>
    <t>['journal', 'maksudnya', 'gimana', 'nih', 'kak', 'melia', 'kalau', 'fitur', 'jaga', 'pulsa', 'diaktifkan', 'maka', 'kedepannya', 'pulsa', 'ga', 'akan', 'terpotong', 'untuk', 'akses', 'internet', 'saat', 'kuotanya', 'sudah', 'habis', 'ya', 'makasih', 'zidane']</t>
  </si>
  <si>
    <t>['journal', 'maksudnya', 'bagaimana', 'nih', 'kakak', 'melia', 'kalau', 'fitur', 'jaga', 'pulsa', 'diaktifkan', 'maka', 'kedepannya', 'pulsa', 'tidak', 'akan', 'terpotong', 'untuk', 'akses', 'internet', 'saat', 'kuotanya', 'sudah', 'habis', 'ya', 'terimakasih', 'zidane']</t>
  </si>
  <si>
    <t>['journal', 'maksudnya', 'nih', 'kakak', 'melia', 'fitur', 'jaga', 'pulsa', 'diaktifkan', 'kedepannya', 'pulsa', 'terpotong', 'akses', 'internet', 'kuotanya', 'habis', 'ya', 'terimakasih', 'zidane']</t>
  </si>
  <si>
    <t>['journal', 'maksud', 'nih', 'kakak', 'melia', 'fitur', 'jaga', 'pulsa', 'aktif', 'depan', 'pulsa', 'potong', 'akses', 'internet', 'kuota', 'habis', 'ya', 'terimakasih', 'zidane']</t>
  </si>
  <si>
    <t>khawatir ya kakak sorabi sabil bantu biar sinyal normal infoin nomor hp lokasikelurahan camat kotakabupaten jadi nomor telkomsel kendala via pesan ya terimakasih sabil</t>
  </si>
  <si>
    <t>@altersora1 @altersora1 ga usah khawatir ya, kak sorabi. sabil bantuin biar sinyalnya normal lagi, infoin nomor hp, lokasi(kelurahan, kecamatan, kota/kabupaten), waktu kejadian dan nomor telkomsel lain yg berkendala sama via dm ya. makasih😊 -sabil</t>
  </si>
  <si>
    <t>ga usah khawatir ya kak sorabi sabil bantuin biar sinyalnya normal lagi infoin nomor hp lokasikelurahan kecamatan kotakabupaten waktu kejadian dan nomor telkomsel lain yg berkendala sama via dm ya makasih sabil</t>
  </si>
  <si>
    <t>['ga', 'usah', 'khawatir', 'ya', 'kak', 'sorabi', 'sabil', 'bantuin', 'biar', 'sinyalnya', 'normal', 'lagi', 'infoin', 'nomor', 'hp', 'lokasikelurahan', 'kecamatan', 'kotakabupaten', 'waktu', 'kejadian', 'dan', 'nomor', 'telkomsel', 'lain', 'yg', 'berkendala', 'sama', 'via', 'dm', 'ya', 'makasih', 'sabil']</t>
  </si>
  <si>
    <t>['tidak', 'usah', 'khawatir', 'ya', 'kakak', 'sorabi', 'sabil', 'membantu', 'biar', 'sinyalnya', 'normal', 'lagi', 'infoin', 'nomor', 'hp', 'lokasikelurahan', 'kecamatan', 'kotakabupaten', 'waktu', 'kejadian', 'dan', 'nomor', 'telkomsel', 'lain', 'yg', 'berkendala', 'sama', 'via', 'pesan', 'ya', 'terimakasih', 'sabil']</t>
  </si>
  <si>
    <t>['khawatir', 'ya', 'kakak', 'sorabi', 'sabil', 'membantu', 'biar', 'sinyalnya', 'normal', 'infoin', 'nomor', 'hp', 'lokasikelurahan', 'kecamatan', 'kotakabupaten', 'kejadian', 'nomor', 'telkomsel', 'berkendala', 'via', 'pesan', 'ya', 'terimakasih', 'sabil']</t>
  </si>
  <si>
    <t>['khawatir', 'ya', 'kakak', 'sorabi', 'sabil', 'bantu', 'biar', 'sinyal', 'normal', 'infoin', 'nomor', 'hp', 'lokasikelurahan', 'camat', 'kotakabupaten', 'jadi', 'nomor', 'telkomsel', 'kendala', 'via', 'pesan', 'ya', 'terimakasih', 'sabil']</t>
  </si>
  <si>
    <t>mantap kakak dewi jovan senang kendala kakak alami selesai moga kakak sukses sehat ya jovan</t>
  </si>
  <si>
    <t>@lavieenjoun @indihome @lavieenjoun mantap kak dewi. jovan ikut senang jika kendala yang kakak alami terselesaikan. semoga kakak sukses dan sehat selalu ya :) -jovan</t>
  </si>
  <si>
    <t>mantap kak dewi jovan ikut senang jika kendala yang kakak alami terselesaikan semoga kakak sukses dan sehat selalu ya jovan</t>
  </si>
  <si>
    <t>['mantap', 'kak', 'dewi', 'jovan', 'ikut', 'senang', 'jika', 'kendala', 'yang', 'kakak', 'alami', 'terselesaikan', 'semoga', 'kakak', 'sukses', 'dan', 'sehat', 'selalu', 'ya', 'jovan']</t>
  </si>
  <si>
    <t>['mantap', 'kakak', 'dewi', 'jovan', 'ikut', 'senang', 'jika', 'kendala', 'yang', 'kakak', 'alami', 'terselesaikan', 'semoga', 'kakak', 'sukses', 'dan', 'sehat', 'selalu', 'ya', 'jovan']</t>
  </si>
  <si>
    <t>['mantap', 'kakak', 'dewi', 'jovan', 'senang', 'kendala', 'kakak', 'alami', 'terselesaikan', 'semoga', 'kakak', 'sukses', 'sehat', 'ya', 'jovan']</t>
  </si>
  <si>
    <t>['mantap', 'kakak', 'dewi', 'jovan', 'senang', 'kendala', 'kakak', 'alami', 'selesai', 'moga', 'kakak', 'sukses', 'sehat', 'ya', 'jovan']</t>
  </si>
  <si>
    <t>oke kakak ya kakak sehat keluarga sana ardhan</t>
  </si>
  <si>
    <t>@auliasardilah @auliasardilah oke kak. sama-sama ya kak. sehat selalu buat keluarga disana :) -ardhan</t>
  </si>
  <si>
    <t>oke kak samasama ya kak sehat selalu buat keluarga disana ardhan</t>
  </si>
  <si>
    <t>['oke', 'kak', 'samasama', 'ya', 'kak', 'sehat', 'selalu', 'buat', 'keluarga', 'disana', 'ardhan']</t>
  </si>
  <si>
    <t>['oke', 'kakak', 'sama', 'ya', 'kakak', 'sehat', 'selalu', 'buat', 'keluarga', 'disana', 'ardhan']</t>
  </si>
  <si>
    <t>['oke', 'kakak', 'ya', 'kakak', 'sehat', 'keluarga', 'disana', 'ardhan']</t>
  </si>
  <si>
    <t>['oke', 'kakak', 'ya', 'kakak', 'sehat', 'keluarga', 'sana', 'ardhan']</t>
  </si>
  <si>
    <t>iya min ya sinyal bagus</t>
  </si>
  <si>
    <t>@telkomsel iya ni min... tapi kenapa ya sekarang sinyalnya kurang bagus?</t>
  </si>
  <si>
    <t>iya ni min tapi kenapa ya sekarang sinyalnya kurang bagus</t>
  </si>
  <si>
    <t>['iya', 'ni', 'min', 'tapi', 'kenapa', 'ya', 'sekarang', 'sinyalnya', 'kurang', 'bagus']</t>
  </si>
  <si>
    <t>['iya', 'ini', 'min', 'tapi', 'kenapa', 'ya', 'sekarang', 'sinyalnya', 'kurang', 'bagus']</t>
  </si>
  <si>
    <t>['iya', 'min', 'ya', 'sinyalnya', 'bagus']</t>
  </si>
  <si>
    <t>['iya', 'min', 'ya', 'sinyal', 'bagus']</t>
  </si>
  <si>
    <t>haloooo telkomsel</t>
  </si>
  <si>
    <t>@telkomsel haloooo... telkomsel</t>
  </si>
  <si>
    <t>['haloooo', 'telkomsel']</t>
  </si>
  <si>
    <t>oke min makasihhh</t>
  </si>
  <si>
    <t>@telkomsel wahh oke min, makasihhh</t>
  </si>
  <si>
    <t>wahh oke min makasihhh</t>
  </si>
  <si>
    <t>['wahh', 'oke', 'min', 'makasihhh']</t>
  </si>
  <si>
    <t>['oke', 'min', 'makasihhh']</t>
  </si>
  <si>
    <t>halo telkomsel malam klaim stamp hadiah gb paket masuk akun sim</t>
  </si>
  <si>
    <t>@telkomsel halo telkomsel. tadi malam saya klaim stamp berhadiah 2 gb namun paket tersebut hingga sekarang belum masuk di akun sim saya</t>
  </si>
  <si>
    <t>halo telkomsel tadi malam saya klaim stamp berhadiah gb namun paket tersebut hingga sekarang belum masuk di akun sim saya</t>
  </si>
  <si>
    <t>['halo', 'telkomsel', 'tadi', 'malam', 'saya', 'klaim', 'stamp', 'berhadiah', 'gb', 'namun', 'paket', 'tersebut', 'hingga', 'sekarang', 'belum', 'masuk', 'di', 'akun', 'sim', 'saya']</t>
  </si>
  <si>
    <t>['halo', 'telkomsel', 'malam', 'klaim', 'stamp', 'berhadiah', 'gb', 'paket', 'masuk', 'akun', 'sim']</t>
  </si>
  <si>
    <t>['halo', 'telkomsel', 'malam', 'klaim', 'stamp', 'hadiah', 'gb', 'paket', 'masuk', 'akun', 'sim']</t>
  </si>
  <si>
    <t>journal habis tuh pencet domestik aktif nib min</t>
  </si>
  <si>
    <t>@telkomsel @o_0journal trus abis tuh pencet yang domestik aktif apa gmn nib min?</t>
  </si>
  <si>
    <t>journal trus abis tuh pencet yang domestik aktif apa gmn nib min</t>
  </si>
  <si>
    <t>['journal', 'trus', 'abis', 'tuh', 'pencet', 'yang', 'domestik', 'aktif', 'apa', 'gmn', 'nib', 'min']</t>
  </si>
  <si>
    <t>['journal', 'terus', 'habis', 'tuh', 'pencet', 'yang', 'domestik', 'aktif', 'apa', 'bagaimana', 'nib', 'min']</t>
  </si>
  <si>
    <t>['journal', 'habis', 'tuh', 'pencet', 'domestik', 'aktif', 'nib', 'min']</t>
  </si>
  <si>
    <t>telkomsel kakak</t>
  </si>
  <si>
    <t>@imchuw @discountfess dri telkomsel kak</t>
  </si>
  <si>
    <t>dri telkomsel kak</t>
  </si>
  <si>
    <t>['dri', 'telkomsel', 'kak']</t>
  </si>
  <si>
    <t>['dari', 'telkomsel', 'kakak']</t>
  </si>
  <si>
    <t>['telkomsel', 'kakak']</t>
  </si>
  <si>
    <t>waaduuh tuh kakak jek cerita kalo kendala keluh biar bantu kakak garra</t>
  </si>
  <si>
    <t>@bxcajz waaduuh kenapa tuh kak jek? boleh cerita disini kalo ada kendala atau keluhan biar dibantu kak 😊 -garra</t>
  </si>
  <si>
    <t>waaduuh kenapa tuh kak jek boleh cerita disini kalo ada kendala atau keluhan biar dibantu kak garra</t>
  </si>
  <si>
    <t>['waaduuh', 'kenapa', 'tuh', 'kak', 'jek', 'boleh', 'cerita', 'disini', 'kalo', 'ada', 'kendala', 'atau', 'keluhan', 'biar', 'dibantu', 'kak', 'garra']</t>
  </si>
  <si>
    <t>['waaduuh', 'kenapa', 'tuh', 'kakak', 'jek', 'boleh', 'cerita', 'disini', 'kalo', 'ada', 'kendala', 'atau', 'keluhan', 'biar', 'dibantu', 'kakak', 'garra']</t>
  </si>
  <si>
    <t>['waaduuh', 'tuh', 'kakak', 'jek', 'cerita', 'kalo', 'kendala', 'keluhan', 'biar', 'dibantu', 'kakak', 'garra']</t>
  </si>
  <si>
    <t>['waaduuh', 'tuh', 'kakak', 'jek', 'cerita', 'kalo', 'kendala', 'keluh', 'biar', 'bantu', 'kakak', 'garra']</t>
  </si>
  <si>
    <t>okee kakak imam tunggu pesan ya sabil</t>
  </si>
  <si>
    <t>@imamabdulrohm13 @imamabdulrohm13 okee, kak imam. tunggu di dm ya😊 -sabil</t>
  </si>
  <si>
    <t>okee kak imam tunggu di dm ya sabil</t>
  </si>
  <si>
    <t>['okee', 'kak', 'imam', 'tunggu', 'di', 'dm', 'ya', 'sabil']</t>
  </si>
  <si>
    <t>['okee', 'kakak', 'imam', 'tunggu', 'di', 'pesan', 'ya', 'sabil']</t>
  </si>
  <si>
    <t>['okee', 'kakak', 'imam', 'tunggu', 'pesan', 'ya', 'sabil']</t>
  </si>
  <si>
    <t>@telkomsel cek dm saya</t>
  </si>
  <si>
    <t>cek dm saya</t>
  </si>
  <si>
    <t>['cek', 'dm', 'saya']</t>
  </si>
  <si>
    <t>['cek', 'pesan', 'saya']</t>
  </si>
  <si>
    <t>@convomfs telkomsel ada kok</t>
  </si>
  <si>
    <t>telkomsel ada kok</t>
  </si>
  <si>
    <t>['telkomsel', 'ada', 'kok']</t>
  </si>
  <si>
    <t>dnt dnt khawatir kakak ayo konfirmasi pesan bantu proses ya terimakasih sabil</t>
  </si>
  <si>
    <t>@mulianto_dnt @mulianto_dnt ga usah khawatir, kak. yuk konfirmasi ke dm agar dibantu proses lebih lanjut ya, makasih😊 -sabil</t>
  </si>
  <si>
    <t>dnt dnt ga usah khawatir kak yuk konfirmasi ke dm agar dibantu proses lebih lanjut ya makasih sabil</t>
  </si>
  <si>
    <t>['dnt', 'dnt', 'ga', 'usah', 'khawatir', 'kak', 'yuk', 'konfirmasi', 'ke', 'dm', 'agar', 'dibantu', 'proses', 'lebih', 'lanjut', 'ya', 'makasih', 'sabil']</t>
  </si>
  <si>
    <t>['dnt', 'dnt', 'tidak', 'usah', 'khawatir', 'kakak', 'ayo', 'konfirmasi', 'ke', 'pesan', 'agar', 'dibantu', 'proses', 'lebih', 'lanjut', 'ya', 'terimakasih', 'sabil']</t>
  </si>
  <si>
    <t>['dnt', 'dnt', 'khawatir', 'kakak', 'ayo', 'konfirmasi', 'pesan', 'dibantu', 'proses', 'ya', 'terimakasih', 'sabil']</t>
  </si>
  <si>
    <t>['dnt', 'dnt', 'khawatir', 'kakak', 'ayo', 'konfirmasi', 'pesan', 'bantu', 'proses', 'ya', 'terimakasih', 'sabil']</t>
  </si>
  <si>
    <t>yuks kunjung layan digital depan baik posko natal grapari siaga tesebar jateng diy jatim bal nusa tenggara semarak semangat indonesia telkomsel siaga</t>
  </si>
  <si>
    <t>yuks kunjungi layanan digital terdepan dan terbaik di posko natal tahun baru dan grapari siaga yang tesebar di jateng diy, jatim dan bali nusa tenggara  semarakkan semangat bagi indonesia bersama telkomsel siaga  #telkomselsiaga #semaraksemangat https://t.co/vzlwrbqhmd</t>
  </si>
  <si>
    <t>yuks kunjungi layanan digital terdepan dan terbaik di posko natal tahun baru dan grapari siaga yang tesebar di jateng diy jatim dan bali nusa tenggara semarakkan semangat bagi indonesia bersama telkomsel siaga</t>
  </si>
  <si>
    <t>['yuks', 'kunjungi', 'layanan', 'digital', 'terdepan', 'dan', 'terbaik', 'di', 'posko', 'natal', 'tahun', 'baru', 'dan', 'grapari', 'siaga', 'yang', 'tesebar', 'di', 'jateng', 'diy', 'jatim', 'dan', 'bali', 'nusa', 'tenggara', 'semarakkan', 'semangat', 'bagi', 'indonesia', 'bersama', 'telkomsel', 'siaga']</t>
  </si>
  <si>
    <t>['yuks', 'kunjungi', 'layanan', 'digital', 'terdepan', 'terbaik', 'posko', 'natal', 'grapari', 'siaga', 'tesebar', 'jateng', 'diy', 'jatim', 'bali', 'nusa', 'tenggara', 'semarakkan', 'semangat', 'indonesia', 'telkomsel', 'siaga']</t>
  </si>
  <si>
    <t>['yuks', 'kunjung', 'layan', 'digital', 'depan', 'baik', 'posko', 'natal', 'grapari', 'siaga', 'tesebar', 'jateng', 'diy', 'jatim', 'bal', 'nusa', 'tenggara', 'semarak', 'semangat', 'indonesia', 'telkomsel', 'siaga']</t>
  </si>
  <si>
    <t>oke kakak lanjut pesan ya kakak ardhan</t>
  </si>
  <si>
    <t>@matchteaa @matchteaa oke kak. dilanjut di dm ya kak :) -ardhan</t>
  </si>
  <si>
    <t>oke kak dilanjut di dm ya kak ardhan</t>
  </si>
  <si>
    <t>['oke', 'kak', 'dilanjut', 'di', 'dm', 'ya', 'kak', 'ardhan']</t>
  </si>
  <si>
    <t>['oke', 'kakak', 'dilanjut', 'di', 'pesan', 'ya', 'kakak', 'ardhan']</t>
  </si>
  <si>
    <t>['oke', 'kakak', 'dilanjut', 'pesan', 'ya', 'kakak', 'ardhan']</t>
  </si>
  <si>
    <t>['oke', 'kakak', 'lanjut', 'pesan', 'ya', 'kakak', 'ardhan']</t>
  </si>
  <si>
    <t>hallo min tolong cek pesan iya terimakasih</t>
  </si>
  <si>
    <t>hallo min @telkomsel minta tolong cek dm yaaa makasii</t>
  </si>
  <si>
    <t>hallo min minta tolong cek dm yaaa makasii</t>
  </si>
  <si>
    <t>['hallo', 'min', 'minta', 'tolong', 'cek', 'dm', 'yaaa', 'makasii']</t>
  </si>
  <si>
    <t>['hallo', 'min', 'minta', 'tolong', 'cek', 'pesan', 'iya', 'terimakasih']</t>
  </si>
  <si>
    <t>['hallo', 'min', 'tolong', 'cek', 'pesan', 'iya', 'terimakasih']</t>
  </si>
  <si>
    <t>yah isi pulsa ayo kakak imam infoin nomor hp tanggal jadi capture gagal pesan biar dibantuin cek terimakasih zidane</t>
  </si>
  <si>
    <t>@imamabdulrohm13 @imamabdulrohm13 yah kok ga bisa isi pulsa :( yuk kak imam infoin nomor hp, tanggal kejadian sama capture gagalnya ke dm biar dibantuin cek. makasih :) -zidane</t>
  </si>
  <si>
    <t>yah kok ga bisa isi pulsa yuk kak imam infoin nomor hp tanggal kejadian sama capture gagalnya ke dm biar dibantuin cek makasih zidane</t>
  </si>
  <si>
    <t>['yah', 'kok', 'ga', 'bisa', 'isi', 'pulsa', 'yuk', 'kak', 'imam', 'infoin', 'nomor', 'hp', 'tanggal', 'kejadian', 'sama', 'capture', 'gagalnya', 'ke', 'dm', 'biar', 'dibantuin', 'cek', 'makasih', 'zidane']</t>
  </si>
  <si>
    <t>['yah', 'kok', 'tidak', 'bisa', 'isi', 'pulsa', 'ayo', 'kakak', 'imam', 'infoin', 'nomor', 'hp', 'tanggal', 'kejadian', 'sama', 'capture', 'gagalnya', 'ke', 'pesan', 'biar', 'dibantuin', 'cek', 'terimakasih', 'zidane']</t>
  </si>
  <si>
    <t>['yah', 'isi', 'pulsa', 'ayo', 'kakak', 'imam', 'infoin', 'nomor', 'hp', 'tanggal', 'kejadian', 'capture', 'gagalnya', 'pesan', 'biar', 'dibantuin', 'cek', 'terimakasih', 'zidane']</t>
  </si>
  <si>
    <t>['yah', 'isi', 'pulsa', 'ayo', 'kakak', 'imam', 'infoin', 'nomor', 'hp', 'tanggal', 'jadi', 'capture', 'gagal', 'pesan', 'biar', 'dibantuin', 'cek', 'terimakasih', 'zidane']</t>
  </si>
  <si>
    <t>dnt dnt hasil follow up lapor infoin pesan ya kakak ayo pesan ardhan</t>
  </si>
  <si>
    <t>@mulianto_dnt @mulianto_dnt untuk hasil follow up laporan di infoin di dm ya kak. yuk lanjut di dm :) -ardhan</t>
  </si>
  <si>
    <t>dnt dnt untuk hasil follow up laporan di infoin di dm ya kak yuk lanjut di dm ardhan</t>
  </si>
  <si>
    <t>['dnt', 'dnt', 'untuk', 'hasil', 'follow', 'up', 'laporan', 'di', 'infoin', 'di', 'dm', 'ya', 'kak', 'yuk', 'lanjut', 'di', 'dm', 'ardhan']</t>
  </si>
  <si>
    <t>['dnt', 'dnt', 'untuk', 'hasil', 'follow', 'up', 'laporan', 'di', 'infoin', 'di', 'pesan', 'ya', 'kakak', 'ayo', 'lanjut', 'di', 'pesan', 'ardhan']</t>
  </si>
  <si>
    <t>['dnt', 'dnt', 'hasil', 'follow', 'up', 'laporan', 'infoin', 'pesan', 'ya', 'kakak', 'ayo', 'pesan', 'ardhan']</t>
  </si>
  <si>
    <t>['dnt', 'dnt', 'hasil', 'follow', 'up', 'lapor', 'infoin', 'pesan', 'ya', 'kakak', 'ayo', 'pesan', 'ardhan']</t>
  </si>
  <si>
    <t>min pakai telkomsel prabayar gabisa ngisi pulsa gagal ganggu</t>
  </si>
  <si>
    <t>@telkomsel min ini saya pake telkomsel prabayar kok gabisa ngisi pulsa ,selalu gagal terus ,apa lagi gangguan apa gimana?</t>
  </si>
  <si>
    <t>min ini saya pake telkomsel prabayar kok gabisa ngisi pulsa selalu gagal terus apa lagi gangguan apa gimana</t>
  </si>
  <si>
    <t>['min', 'ini', 'saya', 'pake', 'telkomsel', 'prabayar', 'kok', 'gabisa', 'ngisi', 'pulsa', 'selalu', 'gagal', 'terus', 'apa', 'lagi', 'gangguan', 'apa', 'gimana']</t>
  </si>
  <si>
    <t>['min', 'ini', 'saya', 'pakai', 'telkomsel', 'prabayar', 'kok', 'gabisa', 'ngisi', 'pulsa', 'selalu', 'gagal', 'terus', 'apa', 'lagi', 'gangguan', 'apa', 'bagaimana']</t>
  </si>
  <si>
    <t>['min', 'pakai', 'telkomsel', 'prabayar', 'gabisa', 'ngisi', 'pulsa', 'gagal', 'gangguan']</t>
  </si>
  <si>
    <t>['min', 'pakai', 'telkomsel', 'prabayar', 'gabisa', 'ngisi', 'pulsa', 'gagal', 'ganggu']</t>
  </si>
  <si>
    <t>yuuppp kakak sinyal telkomsel ganti tselpemiludamai moga ubah aware peran jaga milu damai keren garra</t>
  </si>
  <si>
    <t>@vvchrstn yuuppp bener kak! skrg sinyal telkomsel udah ganti jadi tsel-pemiludamai. semoga dengan perubahan ini kita semua bisa lebih aware dan berperan menjaga pemilu tetap damai. keren, kan? 😎-garra</t>
  </si>
  <si>
    <t>yuuppp bener kak skrg sinyal telkomsel udah ganti jadi tselpemiludamai semoga dengan perubahan ini kita semua bisa lebih aware dan berperan menjaga pemilu tetap damai keren kan garra</t>
  </si>
  <si>
    <t>['yuuppp', 'bener', 'kak', 'skrg', 'sinyal', 'telkomsel', 'udah', 'ganti', 'jadi', 'tselpemiludamai', 'semoga', 'dengan', 'perubahan', 'ini', 'kita', 'semua', 'bisa', 'lebih', 'aware', 'dan', 'berperan', 'menjaga', 'pemilu', 'tetap', 'damai', 'keren', 'kan', 'garra']</t>
  </si>
  <si>
    <t>['yuuppp', 'benar', 'kakak', 'sekarang', 'sinyal', 'telkomsel', 'sudah', 'ganti', 'jadi', 'tselpemiludamai', 'semoga', 'dengan', 'perubahan', 'ini', 'kita', 'semua', 'bisa', 'lebih', 'aware', 'dan', 'berperan', 'menjaga', 'pemilu', 'tetap', 'damai', 'keren', 'kan', 'garra']</t>
  </si>
  <si>
    <t>['yuuppp', 'kakak', 'sinyal', 'telkomsel', 'ganti', 'tselpemiludamai', 'semoga', 'perubahan', 'aware', 'berperan', 'menjaga', 'pemilu', 'damai', 'keren', 'garra']</t>
  </si>
  <si>
    <t>['yuuppp', 'kakak', 'sinyal', 'telkomsel', 'ganti', 'tselpemiludamai', 'moga', 'ubah', 'aware', 'peran', 'jaga', 'milu', 'damai', 'keren', 'garra']</t>
  </si>
  <si>
    <t>fuck kartu indosat telkomsel harga kuota nya atas ribu</t>
  </si>
  <si>
    <t>fak, kartu indosat sama telkomsel gua harga kuota nya pada diatas 50 rb semua 🤬🤬🤬</t>
  </si>
  <si>
    <t>fak kartu indosat sama telkomsel gua harga kuota nya pada diatas rb semua</t>
  </si>
  <si>
    <t>['fak', 'kartu', 'indosat', 'sama', 'telkomsel', 'gua', 'harga', 'kuota', 'nya', 'pada', 'diatas', 'rb', 'semua']</t>
  </si>
  <si>
    <t>['fuck', 'kartu', 'indosat', 'sama', 'telkomsel', 'aku', 'harga', 'kuota', 'nya', 'pada', 'diatas', 'ribu', 'semua']</t>
  </si>
  <si>
    <t>['fuck', 'kartu', 'indosat', 'telkomsel', 'harga', 'kuota', 'nya', 'diatas', 'ribu']</t>
  </si>
  <si>
    <t>['fuck', 'kartu', 'indosat', 'telkomsel', 'harga', 'kuota', 'nya', 'atas', 'ribu']</t>
  </si>
  <si>
    <t>khawatir ya kakak kakak aktif paket combo sakti oh iya kakak cek pilih paket tarik mytelkomsel pilih menu shopbelanja sehat sabil</t>
  </si>
  <si>
    <t>@makdin_ @rohmiomi23 @cheryunoh @makdin_  ga usah khawatir ya, kak. kakak aktifkan paket combo sakti apa? oh iya kakak bisa cek pilihan paket menariknya di mytelkomsel pilih menu shop/belanja, sehat selalu😊 -sabil</t>
  </si>
  <si>
    <t>ga usah khawatir ya kak kakak aktifkan paket combo sakti apa oh iya kakak bisa cek pilihan paket menariknya di mytelkomsel pilih menu shopbelanja sehat selalu sabil</t>
  </si>
  <si>
    <t>['ga', 'usah', 'khawatir', 'ya', 'kak', 'kakak', 'aktifkan', 'paket', 'combo', 'sakti', 'apa', 'oh', 'iya', 'kakak', 'bisa', 'cek', 'pilihan', 'paket', 'menariknya', 'di', 'mytelkomsel', 'pilih', 'menu', 'shopbelanja', 'sehat', 'selalu', 'sabil']</t>
  </si>
  <si>
    <t>['tidak', 'usah', 'khawatir', 'ya', 'kakak', 'kakak', 'aktifkan', 'paket', 'combo', 'sakti', 'apa', 'oh', 'iya', 'kakak', 'bisa', 'cek', 'pilihan', 'paket', 'menariknya', 'di', 'mytelkomsel', 'pilih', 'menu', 'shopbelanja', 'sehat', 'selalu', 'sabil']</t>
  </si>
  <si>
    <t>['khawatir', 'ya', 'kakak', 'kakak', 'aktifkan', 'paket', 'combo', 'sakti', 'oh', 'iya', 'kakak', 'cek', 'pilihan', 'paket', 'menariknya', 'mytelkomsel', 'pilih', 'menu', 'shopbelanja', 'sehat', 'sabil']</t>
  </si>
  <si>
    <t>['khawatir', 'ya', 'kakak', 'kakak', 'aktif', 'paket', 'combo', 'sakti', 'oh', 'iya', 'kakak', 'cek', 'pilih', 'paket', 'tarik', 'mytelkomsel', 'pilih', 'menu', 'shopbelanja', 'sehat', 'sabil']</t>
  </si>
  <si>
    <t>oke kakak amelia tungguin balesan pesan ya terimakasih zidane</t>
  </si>
  <si>
    <t>@ameliahaidar @ameliahaidar okey siap kak amelia. tungguin balesan dari kami di dm ya. makasih :) -zidane</t>
  </si>
  <si>
    <t>okey siap kak amelia tungguin balesan dari kami di dm ya makasih zidane</t>
  </si>
  <si>
    <t>['okey', 'siap', 'kak', 'amelia', 'tungguin', 'balesan', 'dari', 'kami', 'di', 'dm', 'ya', 'makasih', 'zidane']</t>
  </si>
  <si>
    <t>['oke', 'siap', 'kakak', 'amelia', 'tungguin', 'balesan', 'dari', 'kami', 'di', 'pesan', 'ya', 'terimakasih', 'zidane']</t>
  </si>
  <si>
    <t>['oke', 'kakak', 'amelia', 'tungguin', 'balesan', 'pesan', 'ya', 'terimakasih', 'zidane']</t>
  </si>
  <si>
    <t>dnt dnt bantu follow up kendala by pesan kakak konfirmasi update follow up lapor ya nesya</t>
  </si>
  <si>
    <t>@mulianto_dnt @mulianto_dnt kan sebelumnya udah dibantu follow up kendalanya by dm. nah saat ini kakak bisa konfirmasi untuk update follow up laporannya ya :) -nesya</t>
  </si>
  <si>
    <t>dnt dnt kan sebelumnya udah dibantu follow up kendalanya by dm nah saat ini kakak bisa konfirmasi untuk update follow up laporannya ya nesya</t>
  </si>
  <si>
    <t>['dnt', 'dnt', 'kan', 'sebelumnya', 'udah', 'dibantu', 'follow', 'up', 'kendalanya', 'by', 'dm', 'nah', 'saat', 'ini', 'kakak', 'bisa', 'konfirmasi', 'untuk', 'update', 'follow', 'up', 'laporannya', 'ya', 'nesya']</t>
  </si>
  <si>
    <t>['dnt', 'dnt', 'kan', 'sebelumnya', 'sudah', 'dibantu', 'follow', 'up', 'kendalanya', 'by', 'pesan', 'nah', 'saat', 'ini', 'kakak', 'bisa', 'konfirmasi', 'untuk', 'update', 'follow', 'up', 'laporannya', 'ya', 'nesya']</t>
  </si>
  <si>
    <t>['dnt', 'dnt', 'dibantu', 'follow', 'up', 'kendalanya', 'by', 'pesan', 'kakak', 'konfirmasi', 'update', 'follow', 'up', 'laporannya', 'ya', 'nesya']</t>
  </si>
  <si>
    <t>['dnt', 'dnt', 'bantu', 'follow', 'up', 'kendala', 'by', 'pesan', 'kakak', 'konfirmasi', 'update', 'follow', 'up', 'lapor', 'ya', 'nesya']</t>
  </si>
  <si>
    <t>@telkomsel min, cek dm ya.</t>
  </si>
  <si>
    <t>paket telkomsel gak full kuota sih malas banget combo gak kepake</t>
  </si>
  <si>
    <t>@telkomsel @rohmiomi23 @cheryunoh paketan telkomsel kenapa gak ada yg full kuota sih? males banget combo2 gak kepake itu</t>
  </si>
  <si>
    <t>paketan telkomsel kenapa gak ada yg full kuota sih males banget combo gak kepake itu</t>
  </si>
  <si>
    <t>['paketan', 'telkomsel', 'kenapa', 'gak', 'ada', 'yg', 'full', 'kuota', 'sih', 'males', 'banget', 'combo', 'gak', 'kepake', 'itu']</t>
  </si>
  <si>
    <t>['paketan', 'telkomsel', 'kenapa', 'gak', 'ada', 'yg', 'full', 'kuota', 'sih', 'malas', 'banget', 'combo', 'gak', 'kepake', 'itu']</t>
  </si>
  <si>
    <t>['paketan', 'telkomsel', 'gak', 'full', 'kuota', 'sih', 'malas', 'banget', 'combo', 'gak', 'kepake']</t>
  </si>
  <si>
    <t>['paket', 'telkomsel', 'gak', 'full', 'kuota', 'sih', 'malas', 'banget', 'combo', 'gak', 'kepake']</t>
  </si>
  <si>
    <t>wah sudha tindak</t>
  </si>
  <si>
    <t>@telkomsel welah sebelumnya bagaimana sudha ada tindakan?</t>
  </si>
  <si>
    <t>welah sebelumnya bagaimana sudha ada tindakan</t>
  </si>
  <si>
    <t>['welah', 'sebelumnya', 'bagaimana', 'sudha', 'ada', 'tindakan']</t>
  </si>
  <si>
    <t>['welah', 'sudha', 'tindakan']</t>
  </si>
  <si>
    <t>['wah', 'sudha', 'tindak']</t>
  </si>
  <si>
    <t>mark telkomsel pocecip tau mark indosat</t>
  </si>
  <si>
    <t>@mountonmars mark telkomsel pocecip katanya, ga tau kalau mark indosat gimana.</t>
  </si>
  <si>
    <t>mark telkomsel pocecip katanya ga tau kalau mark indosat gimana</t>
  </si>
  <si>
    <t>['mark', 'telkomsel', 'pocecip', 'katanya', 'ga', 'tau', 'kalau', 'mark', 'indosat', 'gimana']</t>
  </si>
  <si>
    <t>['mark', 'telkomsel', 'pocecip', 'katanya', 'tidak', 'tau', 'kalau', 'mark', 'indosat', 'bagaimana']</t>
  </si>
  <si>
    <t>['mark', 'telkomsel', 'pocecip', 'tau', 'mark', 'indosat']</t>
  </si>
  <si>
    <t>sinyal tibatiba hilang ya kakak jidan maaf ya btw kendala sinyal hilang alami nomor telkomsel kakak kakak konfirmasi nomor telkomselnya pesan biar bantu cek ya serta jadi lokasi lengkap tunggu rai</t>
  </si>
  <si>
    <t>@jidanalfarizi7 @jidanalfarizi7 sinyalnya tiba-tiba hilang ya, kak jidan? maaf ya :( btw kendala sinyal hilangnya dialami nomor telkomsel lain juga ga kak? kakak bisa konfirmasi nomor telkomselnya ke dm biar dibantu cek ya. sertakan juga waktu kejadian dan lokasi lengkapnya. ditunggu :) -rai</t>
  </si>
  <si>
    <t>sinyalnya tibatiba hilang ya kak jidan maaf ya btw kendala sinyal hilangnya dialami nomor telkomsel lain juga ga kak kakak bisa konfirmasi nomor telkomselnya ke dm biar dibantu cek ya sertakan juga waktu kejadian dan lokasi lengkapnya ditunggu rai</t>
  </si>
  <si>
    <t>['sinyalnya', 'tibatiba', 'hilang', 'ya', 'kak', 'jidan', 'maaf', 'ya', 'btw', 'kendala', 'sinyal', 'hilangnya', 'dialami', 'nomor', 'telkomsel', 'lain', 'juga', 'ga', 'kak', 'kakak', 'bisa', 'konfirmasi', 'nomor', 'telkomselnya', 'ke', 'dm', 'biar', 'dibantu', 'cek', 'ya', 'sertakan', 'juga', 'waktu', 'kejadian', 'dan', 'lokasi', 'lengkapnya', 'ditunggu', 'rai']</t>
  </si>
  <si>
    <t>['sinyalnya', 'tibatiba', 'hilang', 'ya', 'kakak', 'jidan', 'maaf', 'ya', 'btw', 'kendala', 'sinyal', 'hilangnya', 'dialami', 'nomor', 'telkomsel', 'lain', 'juga', 'tidak', 'kakak', 'kakak', 'bisa', 'konfirmasi', 'nomor', 'telkomselnya', 'ke', 'pesan', 'biar', 'dibantu', 'cek', 'ya', 'sertakan', 'juga', 'waktu', 'kejadian', 'dan', 'lokasi', 'lengkapnya', 'ditunggu', 'rai']</t>
  </si>
  <si>
    <t>['sinyalnya', 'tibatiba', 'hilang', 'ya', 'kakak', 'jidan', 'maaf', 'ya', 'btw', 'kendala', 'sinyal', 'hilangnya', 'dialami', 'nomor', 'telkomsel', 'kakak', 'kakak', 'konfirmasi', 'nomor', 'telkomselnya', 'pesan', 'biar', 'dibantu', 'cek', 'ya', 'sertakan', 'kejadian', 'lokasi', 'lengkapnya', 'ditunggu', 'rai']</t>
  </si>
  <si>
    <t>['sinyal', 'tibatiba', 'hilang', 'ya', 'kakak', 'jidan', 'maaf', 'ya', 'btw', 'kendala', 'sinyal', 'hilang', 'alami', 'nomor', 'telkomsel', 'kakak', 'kakak', 'konfirmasi', 'nomor', 'telkomselnya', 'pesan', 'biar', 'bantu', 'cek', 'ya', 'serta', 'jadi', 'lokasi', 'lengkap', 'tunggu', 'rai']</t>
  </si>
  <si>
    <t>dnt dnt tenang kakak bantu cek lapor konfirmasi ayo tunggu ya pesan nesya</t>
  </si>
  <si>
    <t>@mulianto_dnt @mulianto_dnt tenang kakak pasti akan dibantu cek kok laporannya. konfirmasi yuk ditunggu ya di dm :) -nesya</t>
  </si>
  <si>
    <t>dnt dnt tenang kakak pasti akan dibantu cek kok laporannya konfirmasi yuk ditunggu ya di dm nesya</t>
  </si>
  <si>
    <t>['dnt', 'dnt', 'tenang', 'kakak', 'pasti', 'akan', 'dibantu', 'cek', 'kok', 'laporannya', 'konfirmasi', 'yuk', 'ditunggu', 'ya', 'di', 'dm', 'nesya']</t>
  </si>
  <si>
    <t>['dnt', 'dnt', 'tenang', 'kakak', 'pasti', 'akan', 'dibantu', 'cek', 'kok', 'laporannya', 'konfirmasi', 'ayo', 'ditunggu', 'ya', 'di', 'pesan', 'nesya']</t>
  </si>
  <si>
    <t>['dnt', 'dnt', 'tenang', 'kakak', 'dibantu', 'cek', 'laporannya', 'konfirmasi', 'ayo', 'ditunggu', 'ya', 'pesan', 'nesya']</t>
  </si>
  <si>
    <t>['dnt', 'dnt', 'tenang', 'kakak', 'bantu', 'cek', 'lapor', 'konfirmasi', 'ayo', 'tunggu', 'ya', 'pesan', 'nesya']</t>
  </si>
  <si>
    <t>ngeh banget lihat telkomsel guna telkomsel</t>
  </si>
  <si>
    <t>baru ngeh banget liat telkomsel, pasti pengguna telkomsel begini juga #pemiludamai🤣🤣 https://t.co/sapqvar4hq</t>
  </si>
  <si>
    <t>baru ngeh banget liat telkomsel pasti pengguna telkomsel begini juga</t>
  </si>
  <si>
    <t>['baru', 'ngeh', 'banget', 'liat', 'telkomsel', 'pasti', 'pengguna', 'telkomsel', 'begini', 'juga']</t>
  </si>
  <si>
    <t>['baru', 'ngeh', 'banget', 'lihat', 'telkomsel', 'pasti', 'pengguna', 'telkomsel', 'begini', 'juga']</t>
  </si>
  <si>
    <t>['ngeh', 'banget', 'lihat', 'telkomsel', 'pengguna', 'telkomsel']</t>
  </si>
  <si>
    <t>['ngeh', 'banget', 'lihat', 'telkomsel', 'guna', 'telkomsel']</t>
  </si>
  <si>
    <t>upgrade plan diarahin cs telkomsel cs telkomsel suruh upgrade plan account menu</t>
  </si>
  <si>
    <t>mau upgrade plan tapi diarahin ke  cs telkomsel, di cs telkomsel disuruh upgrade plan biasa lewat account" menu (padahal ga bisa). jadinya gimana ini @primevideoid https://t.co/cwznhmjd1m"</t>
  </si>
  <si>
    <t>mau upgrade plan tapi diarahin ke cs telkomsel di cs telkomsel disuruh upgrade plan biasa lewat account menu padahal ga bisa jadinya gimana ini</t>
  </si>
  <si>
    <t>['mau', 'upgrade', 'plan', 'tapi', 'diarahin', 'ke', 'cs', 'telkomsel', 'di', 'cs', 'telkomsel', 'disuruh', 'upgrade', 'plan', 'biasa', 'lewat', 'account', 'menu', 'padahal', 'ga', 'bisa', 'jadinya', 'gimana', 'ini']</t>
  </si>
  <si>
    <t>['mau', 'upgrade', 'plan', 'tapi', 'diarahin', 'ke', 'cs', 'telkomsel', 'di', 'cs', 'telkomsel', 'disuruh', 'upgrade', 'plan', 'biasa', 'lewat', 'account', 'menu', 'padahal', 'tidak', 'bisa', 'jadinya', 'bagaimana', 'ini']</t>
  </si>
  <si>
    <t>['upgrade', 'plan', 'diarahin', 'cs', 'telkomsel', 'cs', 'telkomsel', 'disuruh', 'upgrade', 'plan', 'account', 'menu']</t>
  </si>
  <si>
    <t>['upgrade', 'plan', 'diarahin', 'cs', 'telkomsel', 'cs', 'telkomsel', 'suruh', 'upgrade', 'plan', 'account', 'menu']</t>
  </si>
  <si>
    <t>ujan sinyal ilang</t>
  </si>
  <si>
    <t>ujan dikit sinyal ilang banyak. @telkomsel 😤</t>
  </si>
  <si>
    <t>ujan dikit sinyal ilang banyak</t>
  </si>
  <si>
    <t>['ujan', 'dikit', 'sinyal', 'ilang', 'banyak']</t>
  </si>
  <si>
    <t>['ujan', 'sedikit', 'sinyal', 'ilang', 'banyak']</t>
  </si>
  <si>
    <t>['ujan', 'sinyal', 'ilang']</t>
  </si>
  <si>
    <t>haloo semuaaa cari responden sedia isi kuesioner perlu skripsi kriteria guna aktif telkomsel telkomsel domisili jakarta timur terima kasih waktunyaa</t>
  </si>
  <si>
    <t>haloo semuaaa👋 dicari responden yang bersedia mengisi kuesioner untuk keperluan skripsi dengan kriteria:  - pengguna aktif telkomsel - menggunakan telkomsel selama 5 bulan terakhir - berdomisili di jakarta timur  terima kasih waktunyaa💖✨ https://t.co/s2thhj55u3</t>
  </si>
  <si>
    <t>haloo semuaaa dicari responden yang bersedia mengisi kuesioner untuk keperluan skripsi dengan kriteria pengguna aktif telkomsel menggunakan telkomsel selama bulan terakhir berdomisili di jakarta timur terima kasih waktunyaa</t>
  </si>
  <si>
    <t>['haloo', 'semuaaa', 'dicari', 'responden', 'yang', 'bersedia', 'mengisi', 'kuesioner', 'untuk', 'keperluan', 'skripsi', 'dengan', 'kriteria', 'pengguna', 'aktif', 'telkomsel', 'menggunakan', 'telkomsel', 'selama', 'bulan', 'terakhir', 'berdomisili', 'di', 'jakarta', 'timur', 'terima', 'kasih', 'waktunyaa']</t>
  </si>
  <si>
    <t>['haloo', 'semuaaa', 'dicari', 'responden', 'bersedia', 'mengisi', 'kuesioner', 'keperluan', 'skripsi', 'kriteria', 'pengguna', 'aktif', 'telkomsel', 'telkomsel', 'berdomisili', 'jakarta', 'timur', 'terima', 'kasih', 'waktunyaa']</t>
  </si>
  <si>
    <t>['haloo', 'semuaaa', 'cari', 'responden', 'sedia', 'isi', 'kuesioner', 'perlu', 'skripsi', 'kriteria', 'guna', 'aktif', 'telkomsel', 'telkomsel', 'domisili', 'jakarta', 'timur', 'terima', 'kasih', 'waktunyaa']</t>
  </si>
  <si>
    <t>huhu kakak arinda kalo gabisa tungguin ya balas dmnya teman nesya luncur pesan nesya</t>
  </si>
  <si>
    <t>@arnd_a @whysoobinsocute @arnd_a huhu kak arinda kalo masih gabisa tungguin dulu ya balasan dmnya. teman nesya lagi meluncur ke dm :) -nesya</t>
  </si>
  <si>
    <t xml:space="preserve">  huhu kak arinda kalo masih gabisa tungguin dulu ya balasan dmnya teman nesya lagi meluncur ke dm nesya</t>
  </si>
  <si>
    <t>['huhu', 'kak', 'arinda', 'kalo', 'masih', 'gabisa', 'tungguin', 'dulu', 'ya', 'balasan', 'dmnya', 'teman', 'nesya', 'lagi', 'meluncur', 'ke', 'dm', 'nesya']</t>
  </si>
  <si>
    <t>['huhu', 'kakak', 'arinda', 'kalo', 'masih', 'gabisa', 'tungguin', 'dulu', 'ya', 'balasan', 'dmnya', 'teman', 'nesya', 'lagi', 'meluncur', 'ke', 'pesan', 'nesya']</t>
  </si>
  <si>
    <t>['huhu', 'kakak', 'arinda', 'kalo', 'gabisa', 'tungguin', 'ya', 'balasan', 'dmnya', 'teman', 'nesya', 'meluncur', 'pesan', 'nesya']</t>
  </si>
  <si>
    <t>['huhu', 'kakak', 'arinda', 'kalo', 'gabisa', 'tungguin', 'ya', 'balas', 'dmnya', 'teman', 'nesya', 'luncur', 'pesan', 'nesya']</t>
  </si>
  <si>
    <t>hangus kakak lia paket jalan aktif paket ya rai</t>
  </si>
  <si>
    <t>@auliasardilah @auliasardilah ga akan hangus ko, kak lia. paketnya akan tetap berjalan sebelum masa aktif paketnya berakhir ya :) -rai</t>
  </si>
  <si>
    <t>ga akan hangus ko kak lia paketnya akan tetap berjalan sebelum masa aktif paketnya berakhir ya rai</t>
  </si>
  <si>
    <t>['ga', 'akan', 'hangus', 'ko', 'kak', 'lia', 'paketnya', 'akan', 'tetap', 'berjalan', 'sebelum', 'masa', 'aktif', 'paketnya', 'berakhir', 'ya', 'rai']</t>
  </si>
  <si>
    <t>['tidak', 'akan', 'hangus', 'kok', 'kakak', 'lia', 'paketnya', 'akan', 'tetap', 'berjalan', 'sebelum', 'masa', 'aktif', 'paketnya', 'berakhir', 'ya', 'rai']</t>
  </si>
  <si>
    <t>['hangus', 'kakak', 'lia', 'paketnya', 'berjalan', 'aktif', 'paketnya', 'ya', 'rai']</t>
  </si>
  <si>
    <t>['hangus', 'kakak', 'lia', 'paket', 'jalan', 'aktif', 'paket', 'ya', 'rai']</t>
  </si>
  <si>
    <t>wetv prime gratis aww netflix nebeng youku</t>
  </si>
  <si>
    <t>@convomfs wetv + prime gratisan dari @telkomsel aww💋, netflix nebeng, youku.</t>
  </si>
  <si>
    <t>wetv prime gratisan dari aww netflix nebeng youku</t>
  </si>
  <si>
    <t>['wetv', 'prime', 'gratisan', 'dari', 'aww', 'netflix', 'nebeng', 'youku']</t>
  </si>
  <si>
    <t>['wetv', 'prime', 'gratis', 'dari', 'aww', 'netflix', 'nebeng', 'youku']</t>
  </si>
  <si>
    <t>['wetv', 'prime', 'gratis', 'aww', 'netflix', 'nebeng', 'youku']</t>
  </si>
  <si>
    <t>libur rumah bahagia internet sakti nikmat kuota gb harga rp ribu aktifin mytelkomsel internetan pakai telkomsel menang mobile category ookla awards samp laku</t>
  </si>
  <si>
    <t>liburan di rumah jadi makin happy karena ada internet sakti dari #telkomselprabayar.  nikmati kuota hingga 210gb, harga mulai rp7 ribu. aktifin di mytelkomsel / *363#. internetan terus pakai telkomsel, pemenang mobile category di ookla awards 2023. *s&amp;amp k berlaku  #terbuktiterbaik https://t.co/h6xdiq8y2b</t>
  </si>
  <si>
    <t>liburan di rumah jadi makin happy karena ada internet sakti dari nikmati kuota hingga gb harga mulai rp ribu aktifin di mytelkomsel internetan terus pakai telkomsel pemenang mobile category di ookla awards samp  berlaku</t>
  </si>
  <si>
    <t>['liburan', 'di', 'rumah', 'jadi', 'makin', 'happy', 'karena', 'ada', 'internet', 'sakti', 'dari', 'nikmati', 'kuota', 'hingga', 'gb', 'harga', 'mulai', 'rp', 'ribu', 'aktifin', 'di', 'mytelkomsel', 'internetan', 'terus', 'pakai', 'telkomsel', 'pemenang', 'mobile', 'category', 'di', 'ookla', 'awards', 'samp', 'berlaku']</t>
  </si>
  <si>
    <t>['liburan', 'di', 'rumah', 'jadi', 'makin', 'bahagia', 'karena', 'ada', 'internet', 'sakti', 'dari', 'menikmati', 'kuota', 'hingga', 'gb', 'harga', 'mulai', 'rp', 'ribu', 'aktifin', 'di', 'mytelkomsel', 'internetan', 'terus', 'pakai', 'telkomsel', 'pemenang', 'mobile', 'category', 'di', 'ookla', 'awards', 'samp', 'berlaku']</t>
  </si>
  <si>
    <t>['liburan', 'rumah', 'bahagia', 'internet', 'sakti', 'menikmati', 'kuota', 'gb', 'harga', 'rp', 'ribu', 'aktifin', 'mytelkomsel', 'internetan', 'pakai', 'telkomsel', 'pemenang', 'mobile', 'category', 'ookla', 'awards', 'samp', 'berlaku']</t>
  </si>
  <si>
    <t>['libur', 'rumah', 'bahagia', 'internet', 'sakti', 'nikmat', 'kuota', 'gb', 'harga', 'rp', 'ribu', 'aktifin', 'mytelkomsel', 'internetan', 'pakai', 'telkomsel', 'menang', 'mobile', 'category', 'ookla', 'awards', 'samp', 'laku']</t>
  </si>
  <si>
    <t>yuks kunjungi layanan digital terdepan dan terbaik di posko natal tahun baru dan grapari siaga yang tesebar di jateng diy, jatim dan bali nusa tenggara  semarakkan semangat bagi indonesia bersama telkomsel siaga  #telkomselsiaga #semaraksemangat https://t.co/zhxuxzqfnd</t>
  </si>
  <si>
    <t>okaay kakak nana tunggu ya balesan pesan nya jovan</t>
  </si>
  <si>
    <t>@whysoobinsocute @whysoobinsocute  okaay kak nana ditunggu ya balesan dm nya :) -jovan</t>
  </si>
  <si>
    <t>okaay kak nana ditunggu ya balesan dm nya jovan</t>
  </si>
  <si>
    <t>['okaay', 'kak', 'nana', 'ditunggu', 'ya', 'balesan', 'dm', 'nya', 'jovan']</t>
  </si>
  <si>
    <t>['okaay', 'kakak', 'nana', 'ditunggu', 'ya', 'balesan', 'pesan', 'nya', 'jovan']</t>
  </si>
  <si>
    <t>['okaay', 'kakak', 'nana', 'tunggu', 'ya', 'balesan', 'pesan', 'nya', 'jovan']</t>
  </si>
  <si>
    <t>oalaah ya tanggal point hangus aja</t>
  </si>
  <si>
    <t>@arnd_a @telkomsel oalaah, sama ya, udah mau tanggal 31 ini 😭😭,,, punya point 1500 masa hangus gt aja 🥲</t>
  </si>
  <si>
    <t xml:space="preserve"> oalaah sama ya udah mau tanggal ini punya point masa hangus gt aja</t>
  </si>
  <si>
    <t>['oalaah', 'sama', 'ya', 'udah', 'mau', 'tanggal', 'ini', 'punya', 'point', 'masa', 'hangus', 'gt', 'aja']</t>
  </si>
  <si>
    <t>['oalaah', 'sama', 'ya', 'sudah', 'mau', 'tanggal', 'ini', 'punya', 'point', 'masa', 'hangus', 'begitu', 'aja']</t>
  </si>
  <si>
    <t>['oalaah', 'ya', 'tanggal', 'point', 'hangus', 'aja']</t>
  </si>
  <si>
    <t>halo min beli kuota paket ada kuota kalo beli kuota kuota nya hangus min sayang klo hangus</t>
  </si>
  <si>
    <t>halo min @telkomsel ak mau beli kuota paketan tpi keadaannya kuota lama ak masih ada kira² kalo ak beli kuota untuk kuota lama nya hangus ga min? soalnya sayang klo hangus😭😭😭</t>
  </si>
  <si>
    <t>halo min ak mau beli kuota paketan tpi keadaannya kuota lama ak masih ada kira kalo ak beli kuota untuk kuota lama nya hangus ga min soalnya sayang klo hangus</t>
  </si>
  <si>
    <t>['halo', 'min', 'ak', 'mau', 'beli', 'kuota', 'paketan', 'tpi', 'keadaannya', 'kuota', 'lama', 'ak', 'masih', 'ada', 'kira', 'kalo', 'ak', 'beli', 'kuota', 'untuk', 'kuota', 'lama', 'nya', 'hangus', 'ga', 'min', 'soalnya', 'sayang', 'klo', 'hangus']</t>
  </si>
  <si>
    <t>['halo', 'min', 'aku', 'mau', 'beli', 'kuota', 'paketan', 'tapi', 'keadaannya', 'kuota', 'lama', 'aku', 'masih', 'ada', 'kira', 'kalo', 'aku', 'beli', 'kuota', 'untuk', 'kuota', 'lama', 'nya', 'hangus', 'tidak', 'min', 'soalnya', 'sayang', 'klo', 'hangus']</t>
  </si>
  <si>
    <t>['halo', 'min', 'beli', 'kuota', 'paketan', 'keadaannya', 'kuota', 'kalo', 'beli', 'kuota', 'kuota', 'nya', 'hangus', 'min', 'sayang', 'klo', 'hangus']</t>
  </si>
  <si>
    <t>['halo', 'min', 'beli', 'kuota', 'paket', 'ada', 'kuota', 'kalo', 'beli', 'kuota', 'kuota', 'nya', 'hangus', 'min', 'sayang', 'klo', 'hangus']</t>
  </si>
  <si>
    <t>dnt dnt konfirmasi sms kait hasil lapor kakak mulianto kakak cek update lapor aplikasi mytelkomsel ya rasa kendala ubah sila konfirmasi pesan biar bantu tangan rai</t>
  </si>
  <si>
    <t>@mulianto_dnt @mulianto_dnt sudah dapet konfirmasi sms terkait hasil laporannya belum, kak mulianto? kakak juga bisa cek update laporannya melalui aplikasi mytelkomsel ya. jika dirasa kendalanya belum ada perubahan, silakan konfirmasi kembali ke dm biar dibantu penanganan lebih lanjut :) -rai</t>
  </si>
  <si>
    <t>dnt dnt sudah dapet konfirmasi sms terkait hasil laporannya belum kak mulianto kakak juga bisa cek update laporannya melalui aplikasi mytelkomsel ya jika dirasa kendalanya belum ada perubahan silakan konfirmasi kembali ke dm biar dibantu penanganan lebih lanjut rai</t>
  </si>
  <si>
    <t>['dnt', 'dnt', 'sudah', 'dapet', 'konfirmasi', 'sms', 'terkait', 'hasil', 'laporannya', 'belum', 'kak', 'mulianto', 'kakak', 'juga', 'bisa', 'cek', 'update', 'laporannya', 'melalui', 'aplikasi', 'mytelkomsel', 'ya', 'jika', 'dirasa', 'kendalanya', 'belum', 'ada', 'perubahan', 'silakan', 'konfirmasi', 'kembali', 'ke', 'dm', 'biar', 'dibantu', 'penanganan', 'lebih', 'lanjut', 'rai']</t>
  </si>
  <si>
    <t>['dnt', 'dnt', 'sudah', 'dapat', 'konfirmasi', 'sms', 'terkait', 'hasil', 'laporannya', 'belum', 'kakak', 'mulianto', 'kakak', 'juga', 'bisa', 'cek', 'update', 'laporannya', 'melalui', 'aplikasi', 'mytelkomsel', 'ya', 'jika', 'dirasa', 'kendalanya', 'belum', 'ada', 'perubahan', 'silakan', 'konfirmasi', 'kembali', 'ke', 'pesan', 'biar', 'dibantu', 'penanganan', 'lebih', 'lanjut', 'rai']</t>
  </si>
  <si>
    <t>['dnt', 'dnt', 'konfirmasi', 'sms', 'terkait', 'hasil', 'laporannya', 'kakak', 'mulianto', 'kakak', 'cek', 'update', 'laporannya', 'aplikasi', 'mytelkomsel', 'ya', 'dirasa', 'kendalanya', 'perubahan', 'silakan', 'konfirmasi', 'pesan', 'biar', 'dibantu', 'penanganan', 'rai']</t>
  </si>
  <si>
    <t>['dnt', 'dnt', 'konfirmasi', 'sms', 'kait', 'hasil', 'lapor', 'kakak', 'mulianto', 'kakak', 'cek', 'update', 'lapor', 'aplikasi', 'mytelkomsel', 'ya', 'rasa', 'kendala', 'ubah', 'sila', 'konfirmasi', 'pesan', 'biar', 'bantu', 'tangan', 'rai']</t>
  </si>
  <si>
    <t>matchamallow matchamallow okee kakak balas sabil</t>
  </si>
  <si>
    <t>@_matchamallow @_matchamallow  okee, kak. pasti dibalas ko😊 -sabil</t>
  </si>
  <si>
    <t>matchamallow matchamallow okee kak pasti dibalas ko sabil</t>
  </si>
  <si>
    <t>['matchamallow', 'matchamallow', 'okee', 'kak', 'pasti', 'dibalas', 'ko', 'sabil']</t>
  </si>
  <si>
    <t>['matchamallow', 'matchamallow', 'okee', 'kakak', 'pasti', 'dibalas', 'kok', 'sabil']</t>
  </si>
  <si>
    <t>['matchamallow', 'matchamallow', 'okee', 'kakak', 'dibalas', 'sabil']</t>
  </si>
  <si>
    <t>['matchamallow', 'matchamallow', 'okee', 'kakak', 'balas', 'sabil']</t>
  </si>
  <si>
    <t>pakai telkomsel harga pakai tri murah jaring amburadul</t>
  </si>
  <si>
    <t>pake telkomsel harga tinggi, pake tri murah jaringannya amburadul🤌🏻</t>
  </si>
  <si>
    <t>pake telkomsel harga tinggi pake tri murah jaringannya amburadul</t>
  </si>
  <si>
    <t>['pake', 'telkomsel', 'harga', 'tinggi', 'pake', 'tri', 'murah', 'jaringannya', 'amburadul']</t>
  </si>
  <si>
    <t>['pakai', 'telkomsel', 'harga', 'tinggi', 'pakai', 'tri', 'murah', 'jaringannya', 'amburadul']</t>
  </si>
  <si>
    <t>['pakai', 'telkomsel', 'harga', 'pakai', 'tri', 'murah', 'jaringannya', 'amburadul']</t>
  </si>
  <si>
    <t>['pakai', 'telkomsel', 'harga', 'pakai', 'tri', 'murah', 'jaring', 'amburadul']</t>
  </si>
  <si>
    <t>hallo min cek pesan iya</t>
  </si>
  <si>
    <t>hallo min @telkomsel cek dm yaa</t>
  </si>
  <si>
    <t>hallo min cek dm yaa</t>
  </si>
  <si>
    <t>['hallo', 'min', 'cek', 'dm', 'yaa']</t>
  </si>
  <si>
    <t>['hallo', 'min', 'cek', 'pesan', 'iya']</t>
  </si>
  <si>
    <t>diam tanggung jawab</t>
  </si>
  <si>
    <t>@telkomsel diam kan @telkomsel ga ada pertanggung jawabannya</t>
  </si>
  <si>
    <t>diam kan ga ada pertanggung jawabannya</t>
  </si>
  <si>
    <t>['diam', 'kan', 'ga', 'ada', 'pertanggung', 'jawabannya']</t>
  </si>
  <si>
    <t>['diam', 'kan', 'tidak', 'ada', 'pertanggung', 'jawabannya']</t>
  </si>
  <si>
    <t>['diam', 'pertanggung', 'jawabannya']</t>
  </si>
  <si>
    <t>['diam', 'tanggung', 'jawab']</t>
  </si>
  <si>
    <t>kakak nana kalo gabisa redeem poin infoin ayo pesan nomor hp tanggal jadi capture terang gabisa redeemnya ya terimakasih nesya</t>
  </si>
  <si>
    <t>@whysoobinsocute @whysoobinsocute kak nana kalo gabisa redeem poin, infoin yuk ke dm nomor hp, tanggal kejadian dan capture keterangan gabisa redeemnya ya. makasih :) -nesya</t>
  </si>
  <si>
    <t>kak nana kalo gabisa redeem poin infoin yuk ke dm nomor hp tanggal kejadian dan capture keterangan gabisa redeemnya ya makasih nesya</t>
  </si>
  <si>
    <t>['kak', 'nana', 'kalo', 'gabisa', 'redeem', 'poin', 'infoin', 'yuk', 'ke', 'dm', 'nomor', 'hp', 'tanggal', 'kejadian', 'dan', 'capture', 'keterangan', 'gabisa', 'redeemnya', 'ya', 'makasih', 'nesya']</t>
  </si>
  <si>
    <t>['kakak', 'nana', 'kalo', 'gabisa', 'redeem', 'poin', 'infoin', 'ayo', 'ke', 'pesan', 'nomor', 'hp', 'tanggal', 'kejadian', 'dan', 'capture', 'keterangan', 'gabisa', 'redeemnya', 'ya', 'terimakasih', 'nesya']</t>
  </si>
  <si>
    <t>['kakak', 'nana', 'kalo', 'gabisa', 'redeem', 'poin', 'infoin', 'ayo', 'pesan', 'nomor', 'hp', 'tanggal', 'kejadian', 'capture', 'keterangan', 'gabisa', 'redeemnya', 'ya', 'terimakasih', 'nesya']</t>
  </si>
  <si>
    <t>['kakak', 'nana', 'kalo', 'gabisa', 'redeem', 'poin', 'infoin', 'ayo', 'pesan', 'nomor', 'hp', 'tanggal', 'jadi', 'capture', 'terang', 'gabisa', 'redeemnya', 'ya', 'terimakasih', 'nesya']</t>
  </si>
  <si>
    <t>kakak ayo kalo kendala keluh putar telkomsel cerita biar dibantuin ya kakak garra</t>
  </si>
  <si>
    <t>@ichantelkoms kenapa kak? yuk kalo ada kendala atau keluhan seputar telkomsel bisa cerita disini biar dibantuin ya kak 😊 -garra</t>
  </si>
  <si>
    <t>kenapa kak yuk kalo ada kendala atau keluhan seputar telkomsel bisa cerita disini biar dibantuin ya kak garra</t>
  </si>
  <si>
    <t>['kenapa', 'kak', 'yuk', 'kalo', 'ada', 'kendala', 'atau', 'keluhan', 'seputar', 'telkomsel', 'bisa', 'cerita', 'disini', 'biar', 'dibantuin', 'ya', 'kak', 'garra']</t>
  </si>
  <si>
    <t>['kenapa', 'kakak', 'ayo', 'kalo', 'ada', 'kendala', 'atau', 'keluhan', 'seputar', 'telkomsel', 'bisa', 'cerita', 'disini', 'biar', 'dibantuin', 'ya', 'kakak', 'garra']</t>
  </si>
  <si>
    <t>['kakak', 'ayo', 'kalo', 'kendala', 'keluhan', 'seputar', 'telkomsel', 'cerita', 'biar', 'dibantuin', 'ya', 'kakak', 'garra']</t>
  </si>
  <si>
    <t>['kakak', 'ayo', 'kalo', 'kendala', 'keluh', 'putar', 'telkomsel', 'cerita', 'biar', 'dibantuin', 'ya', 'kakak', 'garra']</t>
  </si>
  <si>
    <t>redeem point sih voc makan</t>
  </si>
  <si>
    <t>kenapa ga bisa redeem point sih yg voc makanan? @telkomsel</t>
  </si>
  <si>
    <t>kenapa ga bisa redeem point sih yg voc makanan</t>
  </si>
  <si>
    <t>['kenapa', 'ga', 'bisa', 'redeem', 'point', 'sih', 'yg', 'voc', 'makanan']</t>
  </si>
  <si>
    <t>['kenapa', 'tidak', 'bisa', 'redeem', 'point', 'sih', 'yg', 'voc', 'makanan']</t>
  </si>
  <si>
    <t>['redeem', 'point', 'sih', 'voc', 'makanan']</t>
  </si>
  <si>
    <t>['redeem', 'point', 'sih', 'voc', 'makan']</t>
  </si>
  <si>
    <t>dnt dnt sore kakak nmulianto maaf alam senang kendala sinyal bantu lapor konfirmasi pesan bantu follow up ya moga jaring normal cepat terimakasih sabil</t>
  </si>
  <si>
    <t>@mulianto_dnt @mulianto_dnt sore, kak nmulianto. maaf buat pengalaman yg kurang menyenangkan, buat kendala sinyal sebelumnya udah dibantu buat laporan, boleh konfirmasi ke dm agar dibantu follow up ya, semoga jaringannya normal kembali secepatnya, makasih😊 -sabil</t>
  </si>
  <si>
    <t>dnt dnt sore kak nmulianto maaf buat pengalaman yg kurang menyenangkan buat kendala sinyal sebelumnya udah dibantu buat laporan boleh konfirmasi ke dm agar dibantu follow up ya semoga jaringannya normal kembali secepatnya makasih sabil</t>
  </si>
  <si>
    <t>['dnt', 'dnt', 'sore', 'kak', 'nmulianto', 'maaf', 'buat', 'pengalaman', 'yg', 'kurang', 'menyenangkan', 'buat', 'kendala', 'sinyal', 'sebelumnya', 'udah', 'dibantu', 'buat', 'laporan', 'boleh', 'konfirmasi', 'ke', 'dm', 'agar', 'dibantu', 'follow', 'up', 'ya', 'semoga', 'jaringannya', 'normal', 'kembali', 'secepatnya', 'makasih', 'sabil']</t>
  </si>
  <si>
    <t>['dnt', 'dnt', 'sore', 'kakak', 'nmulianto', 'maaf', 'buat', 'pengalaman', 'yg', 'kurang', 'menyenangkan', 'buat', 'kendala', 'sinyal', 'sebelumnya', 'sudah', 'dibantu', 'buat', 'laporan', 'boleh', 'konfirmasi', 'ke', 'pesan', 'agar', 'dibantu', 'follow', 'up', 'ya', 'semoga', 'jaringannya', 'normal', 'kembali', 'secepatnya', 'terimakasih', 'sabil']</t>
  </si>
  <si>
    <t>['dnt', 'dnt', 'sore', 'kakak', 'nmulianto', 'maaf', 'pengalaman', 'menyenangkan', 'kendala', 'sinyal', 'dibantu', 'laporan', 'konfirmasi', 'pesan', 'dibantu', 'follow', 'up', 'ya', 'semoga', 'jaringannya', 'normal', 'secepatnya', 'terimakasih', 'sabil']</t>
  </si>
  <si>
    <t>['dnt', 'dnt', 'sore', 'kakak', 'nmulianto', 'maaf', 'alam', 'senang', 'kendala', 'sinyal', 'bantu', 'lapor', 'konfirmasi', 'pesan', 'bantu', 'follow', 'up', 'ya', 'moga', 'jaring', 'normal', 'cepat', 'terimakasih', 'sabil']</t>
  </si>
  <si>
    <t>dnt dnt kakak mulianto maaf ya kendala jaring nesya cek pesan bantu follow up nih konfirmasi ayo pesan cek update lapor ya nesya</t>
  </si>
  <si>
    <t>@mulianto_dnt @mulianto_dnt kak mulianto maaf ya :( buat kendala jaringannya nesya cek di dm sudah dibantu follow up nih. konfirmasi yuk ke dm buat cek update laporannya ya :) -nesya</t>
  </si>
  <si>
    <t>dnt dnt kak mulianto maaf ya buat kendala jaringannya nesya cek di dm sudah dibantu follow up nih konfirmasi yuk ke dm buat cek update laporannya ya nesya</t>
  </si>
  <si>
    <t>['dnt', 'dnt', 'kak', 'mulianto', 'maaf', 'ya', 'buat', 'kendala', 'jaringannya', 'nesya', 'cek', 'di', 'dm', 'sudah', 'dibantu', 'follow', 'up', 'nih', 'konfirmasi', 'yuk', 'ke', 'dm', 'buat', 'cek', 'update', 'laporannya', 'ya', 'nesya']</t>
  </si>
  <si>
    <t>['dnt', 'dnt', 'kakak', 'mulianto', 'maaf', 'ya', 'buat', 'kendala', 'jaringannya', 'nesya', 'cek', 'di', 'pesan', 'sudah', 'dibantu', 'follow', 'up', 'nih', 'konfirmasi', 'ayo', 'ke', 'pesan', 'buat', 'cek', 'update', 'laporannya', 'ya', 'nesya']</t>
  </si>
  <si>
    <t>['dnt', 'dnt', 'kakak', 'mulianto', 'maaf', 'ya', 'kendala', 'jaringannya', 'nesya', 'cek', 'pesan', 'dibantu', 'follow', 'up', 'nih', 'konfirmasi', 'ayo', 'pesan', 'cek', 'update', 'laporannya', 'ya', 'nesya']</t>
  </si>
  <si>
    <t>['dnt', 'dnt', 'kakak', 'mulianto', 'maaf', 'ya', 'kendala', 'jaring', 'nesya', 'cek', 'pesan', 'bantu', 'follow', 'up', 'nih', 'konfirmasi', 'ayo', 'pesan', 'cek', 'update', 'lapor', 'ya', 'nesya']</t>
  </si>
  <si>
    <t>yah masuk kuota coba kakak naaff infoin nomor hp tanggal jadi capture hasil pesan biar dibantuin cek terimakasih zidane</t>
  </si>
  <si>
    <t>@naftalenaa_ @naftalenaa_ yah kok belum masuk kuotanya :( coba kak naaff infoin nomor hp, tanggal kejadian sama capture berhasilnya ke dm biar dibantuin cek. makasih :) -zidane</t>
  </si>
  <si>
    <t>yah kok belum masuk kuotanya coba kak naaff infoin nomor hp tanggal kejadian sama capture berhasilnya ke dm biar dibantuin cek makasih zidane</t>
  </si>
  <si>
    <t>['yah', 'kok', 'belum', 'masuk', 'kuotanya', 'coba', 'kak', 'naaff', 'infoin', 'nomor', 'hp', 'tanggal', 'kejadian', 'sama', 'capture', 'berhasilnya', 'ke', 'dm', 'biar', 'dibantuin', 'cek', 'makasih', 'zidane']</t>
  </si>
  <si>
    <t>['yah', 'kok', 'belum', 'masuk', 'kuotanya', 'coba', 'kakak', 'naaff', 'infoin', 'nomor', 'hp', 'tanggal', 'kejadian', 'sama', 'capture', 'berhasilnya', 'ke', 'pesan', 'biar', 'dibantuin', 'cek', 'terimakasih', 'zidane']</t>
  </si>
  <si>
    <t>['yah', 'masuk', 'kuotanya', 'coba', 'kakak', 'naaff', 'infoin', 'nomor', 'hp', 'tanggal', 'kejadian', 'capture', 'berhasilnya', 'pesan', 'biar', 'dibantuin', 'cek', 'terimakasih', 'zidane']</t>
  </si>
  <si>
    <t>['yah', 'masuk', 'kuota', 'coba', 'kakak', 'naaff', 'infoin', 'nomor', 'hp', 'tanggal', 'jadi', 'capture', 'hasil', 'pesan', 'biar', 'dibantuin', 'cek', 'terimakasih', 'zidane']</t>
  </si>
  <si>
    <t>asal kembali pulsa ambil pulsa notifikasi apa</t>
  </si>
  <si>
    <t>@telkomsel kalau masih berasalan sudah pasti pihak anda tidak bisa mengembalikan pulsa saya @telkomsel sudah mengambil pulsa saya tanpa notifikasi apapun.</t>
  </si>
  <si>
    <t>kalau masih berasalan sudah pasti pihak anda tidak bisa mengembalikan pulsa saya sudah mengambil pulsa saya tanpa notifikasi apapun</t>
  </si>
  <si>
    <t>['kalau', 'masih', 'berasalan', 'sudah', 'pasti', 'pihak', 'anda', 'tidak', 'bisa', 'mengembalikan', 'pulsa', 'saya', 'sudah', 'mengambil', 'pulsa', 'saya', 'tanpa', 'notifikasi', 'apapun']</t>
  </si>
  <si>
    <t>['berasalan', 'mengembalikan', 'pulsa', 'mengambil', 'pulsa', 'notifikasi', 'apapun']</t>
  </si>
  <si>
    <t>['asal', 'kembali', 'pulsa', 'ambil', 'pulsa', 'notifikasi', 'apa']</t>
  </si>
  <si>
    <t>menungggu minggu isi pulsa ambil</t>
  </si>
  <si>
    <t>@telkomsel berapa lama saya akan menungggu pihak anda? berapa minggu? sementara setiap saya mau isi pulsa diambil oleh @telkomsel</t>
  </si>
  <si>
    <t>berapa lama saya akan menungggu pihak anda berapa minggu sementara setiap saya mau isi pulsa diambil oleh</t>
  </si>
  <si>
    <t>['berapa', 'lama', 'saya', 'akan', 'menungggu', 'pihak', 'anda', 'berapa', 'minggu', 'sementara', 'setiap', 'saya', 'mau', 'isi', 'pulsa', 'diambil', 'oleh']</t>
  </si>
  <si>
    <t>['menungggu', 'minggu', 'isi', 'pulsa', 'diambil']</t>
  </si>
  <si>
    <t>['menungggu', 'minggu', 'isi', 'pulsa', 'ambil']</t>
  </si>
  <si>
    <t>terimakasih adu tindak aja tindak urus kuras langgan cepat jaring uang langgan</t>
  </si>
  <si>
    <t>terimakasih @telkomsel atas jawaban dari setiap aduan , walaupun tanpa tindakan yang paling penting menjawab aja dulu. tindakan itu urusan belakangan kuras dulu pelanggan karena kecepatan jaringan bukanlah hal penting karena yang penting adalah uang pelanggan.</t>
  </si>
  <si>
    <t>terimakasih atas jawaban dari setiap aduan walaupun tanpa tindakan yang paling penting menjawab aja dulu tindakan itu urusan belakangan kuras dulu pelanggan karena kecepatan jaringan bukanlah hal penting karena yang penting adalah uang pelanggan</t>
  </si>
  <si>
    <t>['terimakasih', 'atas', 'jawaban', 'dari', 'setiap', 'aduan', 'walaupun', 'tanpa', 'tindakan', 'yang', 'paling', 'penting', 'menjawab', 'aja', 'dulu', 'tindakan', 'itu', 'urusan', 'belakangan', 'kuras', 'dulu', 'pelanggan', 'karena', 'kecepatan', 'jaringan', 'bukanlah', 'hal', 'penting', 'karena', 'yang', 'penting', 'adalah', 'uang', 'pelanggan']</t>
  </si>
  <si>
    <t>['terimakasih', 'aduan', 'tindakan', 'aja', 'tindakan', 'urusan', 'kuras', 'pelanggan', 'kecepatan', 'jaringan', 'uang', 'pelanggan']</t>
  </si>
  <si>
    <t>['terimakasih', 'adu', 'tindak', 'aja', 'tindak', 'urus', 'kuras', 'langgan', 'cepat', 'jaring', 'uang', 'langgan']</t>
  </si>
  <si>
    <t>aktivasi paket gagal ya kakak maaf ya kendala bantu sila konfirmasi nomor telkomsel pesan ya tunggu rai</t>
  </si>
  <si>
    <t>@xxreyym @xxreyym aktivasi paketnya gagal ya, kak? maaf ya :( agar kendalanya bisa dibantu, silakan konfirmasi nomor telkomsel yg digunakan ke dm ya. ditunggu :) -rai</t>
  </si>
  <si>
    <t>aktivasi paketnya gagal ya kak maaf ya agar kendalanya bisa dibantu silakan konfirmasi nomor telkomsel yg digunakan ke dm ya ditunggu rai</t>
  </si>
  <si>
    <t>['aktivasi', 'paketnya', 'gagal', 'ya', 'kak', 'maaf', 'ya', 'agar', 'kendalanya', 'bisa', 'dibantu', 'silakan', 'konfirmasi', 'nomor', 'telkomsel', 'yg', 'digunakan', 'ke', 'dm', 'ya', 'ditunggu', 'rai']</t>
  </si>
  <si>
    <t>['aktivasi', 'paketnya', 'gagal', 'ya', 'kakak', 'maaf', 'ya', 'agar', 'kendalanya', 'bisa', 'dibantu', 'silakan', 'konfirmasi', 'nomor', 'telkomsel', 'yg', 'digunakan', 'ke', 'pesan', 'ya', 'ditunggu', 'rai']</t>
  </si>
  <si>
    <t>['aktivasi', 'paketnya', 'gagal', 'ya', 'kakak', 'maaf', 'ya', 'kendalanya', 'dibantu', 'silakan', 'konfirmasi', 'nomor', 'telkomsel', 'pesan', 'ya', 'ditunggu', 'rai']</t>
  </si>
  <si>
    <t>['aktivasi', 'paket', 'gagal', 'ya', 'kakak', 'maaf', 'ya', 'kendala', 'bantu', 'sila', 'konfirmasi', 'nomor', 'telkomsel', 'pesan', 'ya', 'tunggu', 'rai']</t>
  </si>
  <si>
    <t>cut cut kakak tunggu ya balas dmnya bantu cepat ya nesya</t>
  </si>
  <si>
    <t>@oceana_cut @oceana_cut kakak boleh tunggu dulu ya balasan dmnya. saat ini sudah dibantu percepatan ya :) -nesya</t>
  </si>
  <si>
    <t>cut cut kakak boleh tunggu dulu ya balasan dmnya saat ini sudah dibantu percepatan ya nesya</t>
  </si>
  <si>
    <t>['cut', 'cut', 'kakak', 'boleh', 'tunggu', 'dulu', 'ya', 'balasan', 'dmnya', 'saat', 'ini', 'sudah', 'dibantu', 'percepatan', 'ya', 'nesya']</t>
  </si>
  <si>
    <t>['cut', 'cut', 'kakak', 'tunggu', 'ya', 'balasan', 'dmnya', 'dibantu', 'percepatan', 'ya', 'nesya']</t>
  </si>
  <si>
    <t>['cut', 'cut', 'kakak', 'tunggu', 'ya', 'balas', 'dmnya', 'bantu', 'cepat', 'ya', 'nesya']</t>
  </si>
  <si>
    <t>babi telkomsel motong pulsa arrghh</t>
  </si>
  <si>
    <t>babi telkomsel motong pulsa gue arrghh</t>
  </si>
  <si>
    <t>['babi', 'telkomsel', 'motong', 'pulsa', 'gue', 'arrghh']</t>
  </si>
  <si>
    <t>['babi', 'telkomsel', 'motong', 'pulsa', 'aku', 'arrghh']</t>
  </si>
  <si>
    <t>['babi', 'telkomsel', 'motong', 'pulsa', 'arrghh']</t>
  </si>
  <si>
    <t>panjang tambah minggu sih beli aktif telkomsel mahal banget</t>
  </si>
  <si>
    <t>@olip71784252 perpanjang berapa paling nambah seminggu doang gk sih??? gue selalu beli masa aktif mana telkomsel mahal bgt</t>
  </si>
  <si>
    <t>perpanjang berapa paling nambah seminggu doang gk sih gue selalu beli masa aktif mana telkomsel mahal bgt</t>
  </si>
  <si>
    <t>['perpanjang', 'berapa', 'paling', 'nambah', 'seminggu', 'doang', 'gk', 'sih', 'gue', 'selalu', 'beli', 'masa', 'aktif', 'mana', 'telkomsel', 'mahal', 'bgt']</t>
  </si>
  <si>
    <t>['perpanjang', 'berapa', 'paling', 'bertambah', 'seminggu', 'hanya', 'tidak', 'sih', 'aku', 'selalu', 'beli', 'masa', 'aktif', 'mana', 'telkomsel', 'mahal', 'banget']</t>
  </si>
  <si>
    <t>['perpanjang', 'bertambah', 'seminggu', 'sih', 'beli', 'aktif', 'telkomsel', 'mahal', 'banget']</t>
  </si>
  <si>
    <t>['panjang', 'tambah', 'minggu', 'sih', 'beli', 'aktif', 'telkomsel', 'mahal', 'banget']</t>
  </si>
  <si>
    <t>tanggung papa pindah layan kartu</t>
  </si>
  <si>
    <t>@telkomsel kalau @telkomsel tidak bertanggung jawab ga papa, saya pindah ke layanan kartu lain yang lebih baik.</t>
  </si>
  <si>
    <t>kalau tidak bertanggung jawab ga papa saya pindah ke layanan kartu lain yang lebih baik</t>
  </si>
  <si>
    <t>['kalau', 'tidak', 'bertanggung', 'jawab', 'ga', 'papa', 'saya', 'pindah', 'ke', 'layanan', 'kartu', 'lain', 'yang', 'lebih', 'baik']</t>
  </si>
  <si>
    <t>['kalau', 'tidak', 'bertanggung', 'jawab', 'tidak', 'papa', 'saya', 'pindah', 'ke', 'layanan', 'kartu', 'lain', 'yang', 'lebih', 'baik']</t>
  </si>
  <si>
    <t>['bertanggung', 'papa', 'pindah', 'layanan', 'kartu']</t>
  </si>
  <si>
    <t>['tanggung', 'papa', 'pindah', 'layan', 'kartu']</t>
  </si>
  <si>
    <t>maaf ya kakak aktivitas ganggu btw kendala sinyal stabil alami nomor telkomsel kakak infoin nomor telkomselnya pesan biar bantu cek ya infoin jadi alami lokasi lengkap minimal lurah tunggu rai</t>
  </si>
  <si>
    <t>@ilysmhight maaf ya kak aktivitasnya jadi keganggu :( btw kendala sinyal ga stabilnya di alami nomor telkomsel lain juga ga, kak? boleh infoin nomor telkomselnya ke dm biar dibantu cek ya. infoin juga waktu kejadian di alami dan lokasi lengkapnya minimal kelurahan. ditunggu :) -rai</t>
  </si>
  <si>
    <t>maaf ya kak aktivitasnya jadi keganggu btw kendala sinyal ga stabilnya di alami nomor telkomsel lain juga ga kak boleh infoin nomor telkomselnya ke dm biar dibantu cek ya infoin juga waktu kejadian di alami dan lokasi lengkapnya minimal kelurahan ditunggu rai</t>
  </si>
  <si>
    <t>['maaf', 'ya', 'kak', 'aktivitasnya', 'jadi', 'keganggu', 'btw', 'kendala', 'sinyal', 'ga', 'stabilnya', 'di', 'alami', 'nomor', 'telkomsel', 'lain', 'juga', 'ga', 'kak', 'boleh', 'infoin', 'nomor', 'telkomselnya', 'ke', 'dm', 'biar', 'dibantu', 'cek', 'ya', 'infoin', 'juga', 'waktu', 'kejadian', 'di', 'alami', 'dan', 'lokasi', 'lengkapnya', 'minimal', 'kelurahan', 'ditunggu', 'rai']</t>
  </si>
  <si>
    <t>['maaf', 'ya', 'kakak', 'aktivitasnya', 'jadi', 'keganggu', 'btw', 'kendala', 'sinyal', 'tidak', 'stabilnya', 'di', 'alami', 'nomor', 'telkomsel', 'lain', 'juga', 'tidak', 'kakak', 'boleh', 'infoin', 'nomor', 'telkomselnya', 'ke', 'pesan', 'biar', 'dibantu', 'cek', 'ya', 'infoin', 'juga', 'waktu', 'kejadian', 'di', 'alami', 'dan', 'lokasi', 'lengkapnya', 'minimal', 'kelurahan', 'ditunggu', 'rai']</t>
  </si>
  <si>
    <t>['maaf', 'ya', 'kakak', 'aktivitasnya', 'keganggu', 'btw', 'kendala', 'sinyal', 'stabilnya', 'alami', 'nomor', 'telkomsel', 'kakak', 'infoin', 'nomor', 'telkomselnya', 'pesan', 'biar', 'dibantu', 'cek', 'ya', 'infoin', 'kejadian', 'alami', 'lokasi', 'lengkapnya', 'minimal', 'kelurahan', 'ditunggu', 'rai']</t>
  </si>
  <si>
    <t>['maaf', 'ya', 'kakak', 'aktivitas', 'ganggu', 'btw', 'kendala', 'sinyal', 'stabil', 'alami', 'nomor', 'telkomsel', 'kakak', 'infoin', 'nomor', 'telkomselnya', 'pesan', 'biar', 'bantu', 'cek', 'ya', 'infoin', 'jadi', 'alami', 'lokasi', 'lengkap', 'minimal', 'lurah', 'tunggu', 'rai']</t>
  </si>
  <si>
    <t>nih kakak tenang ya biar sinyal stabil ayo infoin pesan nomor hp lokasi kel kec kota nomor kendala biar bantu cek ya terimakasih nesya</t>
  </si>
  <si>
    <t>@ursmileyygirl @yourlestrange @ursmileyygirl dari kapan nih kak?  tenang ya, biar sinyalnya stabil lagi, yuk infoin ke dm nomor hp, lokasi (kel, kec, kota) dan nomor lain yg berkendala sama biar dibantu cek  ya. makasih 😊 -nesya</t>
  </si>
  <si>
    <t>dari kapan nih kak tenang ya biar sinyalnya stabil lagi yuk infoin ke dm nomor hp lokasi kel kec kota dan nomor lain yg berkendala sama biar dibantu cek ya makasih nesya</t>
  </si>
  <si>
    <t>['dari', 'kapan', 'nih', 'kak', 'tenang', 'ya', 'biar', 'sinyalnya', 'stabil', 'lagi', 'yuk', 'infoin', 'ke', 'dm', 'nomor', 'hp', 'lokasi', 'kel', 'kec', 'kota', 'dan', 'nomor', 'lain', 'yg', 'berkendala', 'sama', 'biar', 'dibantu', 'cek', 'ya', 'makasih', 'nesya']</t>
  </si>
  <si>
    <t>['dari', 'kapan', 'nih', 'kakak', 'tenang', 'ya', 'biar', 'sinyalnya', 'stabil', 'lagi', 'ayo', 'infoin', 'ke', 'pesan', 'nomor', 'hp', 'lokasi', 'kel', 'kec', 'kota', 'dan', 'nomor', 'lain', 'yg', 'berkendala', 'sama', 'biar', 'dibantu', 'cek', 'ya', 'terimakasih', 'nesya']</t>
  </si>
  <si>
    <t>['nih', 'kakak', 'tenang', 'ya', 'biar', 'sinyalnya', 'stabil', 'ayo', 'infoin', 'pesan', 'nomor', 'hp', 'lokasi', 'kel', 'kec', 'kota', 'nomor', 'berkendala', 'biar', 'dibantu', 'cek', 'ya', 'terimakasih', 'nesya']</t>
  </si>
  <si>
    <t>['nih', 'kakak', 'tenang', 'ya', 'biar', 'sinyal', 'stabil', 'ayo', 'infoin', 'pesan', 'nomor', 'hp', 'lokasi', 'kel', 'kec', 'kota', 'nomor', 'kendala', 'biar', 'bantu', 'cek', 'ya', 'terimakasih', 'nesya']</t>
  </si>
  <si>
    <t>pulsa aja</t>
  </si>
  <si>
    <t>@telkomsel pulsa saya balik ga ini? yang jelas aja?</t>
  </si>
  <si>
    <t>pulsa saya balik ga ini yang jelas aja</t>
  </si>
  <si>
    <t>['pulsa', 'saya', 'balik', 'ga', 'ini', 'yang', 'jelas', 'aja']</t>
  </si>
  <si>
    <t>['pulsa', 'saya', 'balik', 'tidak', 'ini', 'yang', 'jelas', 'aja']</t>
  </si>
  <si>
    <t>['pulsa', 'aja']</t>
  </si>
  <si>
    <t>heheheh aja nih kakak lanjut pesan ya ardhan</t>
  </si>
  <si>
    <t>@mifsyu @mifsyu heheheh bisa aja nih kak. dilanjut di dm ya :) -ardhan</t>
  </si>
  <si>
    <t>heheheh bisa aja nih kak dilanjut di dm ya ardhan</t>
  </si>
  <si>
    <t>['heheheh', 'bisa', 'aja', 'nih', 'kak', 'dilanjut', 'di', 'dm', 'ya', 'ardhan']</t>
  </si>
  <si>
    <t>['heheheh', 'bisa', 'aja', 'nih', 'kakak', 'dilanjut', 'di', 'pesan', 'ya', 'ardhan']</t>
  </si>
  <si>
    <t>['heheheh', 'aja', 'nih', 'kakak', 'dilanjut', 'pesan', 'ya', 'ardhan']</t>
  </si>
  <si>
    <t>['heheheh', 'aja', 'nih', 'kakak', 'lanjut', 'pesan', 'ya', 'ardhan']</t>
  </si>
  <si>
    <t>cut cut khawatir ya kakak pesan nya bantu cepat balas sabil</t>
  </si>
  <si>
    <t>@oceana_cut @oceana_cut jangan khawatir ya, kak. dm nya udah dibantu percepatan, pasti dibalas ko😊 -sabil</t>
  </si>
  <si>
    <t>cut cut jangan khawatir ya kak dm nya udah dibantu percepatan pasti dibalas ko sabil</t>
  </si>
  <si>
    <t>['cut', 'cut', 'jangan', 'khawatir', 'ya', 'kak', 'dm', 'nya', 'udah', 'dibantu', 'percepatan', 'pasti', 'dibalas', 'ko', 'sabil']</t>
  </si>
  <si>
    <t>['cut', 'cut', 'jangan', 'khawatir', 'ya', 'kakak', 'pesan', 'nya', 'sudah', 'dibantu', 'percepatan', 'pasti', 'dibalas', 'kok', 'sabil']</t>
  </si>
  <si>
    <t>['cut', 'cut', 'khawatir', 'ya', 'kakak', 'pesan', 'nya', 'dibantu', 'percepatan', 'dibalas', 'sabil']</t>
  </si>
  <si>
    <t>['cut', 'cut', 'khawatir', 'ya', 'kakak', 'pesan', 'nya', 'bantu', 'cepat', 'balas', 'sabil']</t>
  </si>
  <si>
    <t>hai kakak bole pesan utk putar telkomsel tia</t>
  </si>
  <si>
    <t>@blumisunoo hai kakk aku bole dm ga utk nanya² seputar telkomsel tia</t>
  </si>
  <si>
    <t>hai kakk aku bole dm ga utk nanya seputar telkomsel tia</t>
  </si>
  <si>
    <t>['hai', 'kakk', 'aku', 'bole', 'dm', 'ga', 'utk', 'nanya', 'seputar', 'telkomsel', 'tia']</t>
  </si>
  <si>
    <t>['hai', 'kakak', 'aku', 'bole', 'pesan', 'tidak', 'utk', 'bertanya', 'seputar', 'telkomsel', 'tia']</t>
  </si>
  <si>
    <t>['hai', 'kakak', 'bole', 'pesan', 'utk', 'seputar', 'telkomsel', 'tia']</t>
  </si>
  <si>
    <t>['hai', 'kakak', 'bole', 'pesan', 'utk', 'putar', 'telkomsel', 'tia']</t>
  </si>
  <si>
    <t>iya putus putus sinyal</t>
  </si>
  <si>
    <t>@yourlestrange @telkomsel iya ih sama, putus putus sinyalnya</t>
  </si>
  <si>
    <t>iya ih sama putus putus sinyalnya</t>
  </si>
  <si>
    <t>['iya', 'ih', 'sama', 'putus', 'putus', 'sinyalnya']</t>
  </si>
  <si>
    <t>['iya', 'putus', 'putus', 'sinyalnya']</t>
  </si>
  <si>
    <t>['iya', 'putus', 'putus', 'sinyal']</t>
  </si>
  <si>
    <t>senang hati kakak andre terimakasih ya setia telkomsel moga kendala alami selesai cepat rai</t>
  </si>
  <si>
    <t>@andreesquad @andreesquad dengan senang hati, kak andre. makasih juga ya udah setia bersama telkomsel. semoga kendala yang di alami dapat terselesaikan secepatnya :) -rai</t>
  </si>
  <si>
    <t>dengan senang hati kak andre makasih juga ya udah setia bersama telkomsel semoga kendala yang di alami dapat terselesaikan secepatnya rai</t>
  </si>
  <si>
    <t>['dengan', 'senang', 'hati', 'kak', 'andre', 'makasih', 'juga', 'ya', 'udah', 'setia', 'bersama', 'telkomsel', 'semoga', 'kendala', 'yang', 'di', 'alami', 'dapat', 'terselesaikan', 'secepatnya', 'rai']</t>
  </si>
  <si>
    <t>['dengan', 'senang', 'hati', 'kakak', 'andre', 'terimakasih', 'juga', 'ya', 'sudah', 'setia', 'bersama', 'telkomsel', 'semoga', 'kendala', 'yang', 'di', 'alami', 'dapat', 'terselesaikan', 'secepatnya', 'rai']</t>
  </si>
  <si>
    <t>['senang', 'hati', 'kakak', 'andre', 'terimakasih', 'ya', 'setia', 'telkomsel', 'semoga', 'kendala', 'alami', 'terselesaikan', 'secepatnya', 'rai']</t>
  </si>
  <si>
    <t>['senang', 'hati', 'kakak', 'andre', 'terimakasih', 'ya', 'setia', 'telkomsel', 'moga', 'kendala', 'alami', 'selesai', 'cepat', 'rai']</t>
  </si>
  <si>
    <t>kuota rp ya kakak menyan sila kakak aktivasi paket sesuai butuh sedia aplikasi mytelkomsel ya terimakasih zidane</t>
  </si>
  <si>
    <t>@ekzmix @ekzmix kuota rp0 itu belum ada ya kak menyan. silakan kakak aktivasi paketnya sesuai kebutuhan yang tersedia di aplikasi mytelkomsel ya. makasih :) -zidane</t>
  </si>
  <si>
    <t>kuota rp itu belum ada ya kak menyan silakan kakak aktivasi paketnya sesuai kebutuhan yang tersedia di aplikasi mytelkomsel ya makasih zidane</t>
  </si>
  <si>
    <t>['kuota', 'rp', 'itu', 'belum', 'ada', 'ya', 'kak', 'menyan', 'silakan', 'kakak', 'aktivasi', 'paketnya', 'sesuai', 'kebutuhan', 'yang', 'tersedia', 'di', 'aplikasi', 'mytelkomsel', 'ya', 'makasih', 'zidane']</t>
  </si>
  <si>
    <t>['kuota', 'rp', 'itu', 'belum', 'ada', 'ya', 'kakak', 'menyan', 'silakan', 'kakak', 'aktivasi', 'paketnya', 'sesuai', 'kebutuhan', 'yang', 'tersedia', 'di', 'aplikasi', 'mytelkomsel', 'ya', 'terimakasih', 'zidane']</t>
  </si>
  <si>
    <t>['kuota', 'rp', 'ya', 'kakak', 'menyan', 'silakan', 'kakak', 'aktivasi', 'paketnya', 'sesuai', 'kebutuhan', 'tersedia', 'aplikasi', 'mytelkomsel', 'ya', 'terimakasih', 'zidane']</t>
  </si>
  <si>
    <t>['kuota', 'rp', 'ya', 'kakak', 'menyan', 'sila', 'kakak', 'aktivasi', 'paket', 'sesuai', 'butuh', 'sedia', 'aplikasi', 'mytelkomsel', 'ya', 'terimakasih', 'zidane']</t>
  </si>
  <si>
    <t>terimakasih min kado min</t>
  </si>
  <si>
    <t>@telkomsel oalah thankyou min, kadonya mana min kwkwk</t>
  </si>
  <si>
    <t>oalah thankyou min kadonya mana min kwkwk</t>
  </si>
  <si>
    <t>['oalah', 'thankyou', 'min', 'kadonya', 'mana', 'min', 'kwkwk']</t>
  </si>
  <si>
    <t>['oalah', 'terimakasih', 'min', 'kadonya', 'mana', 'min', 'kwkwk']</t>
  </si>
  <si>
    <t>['terimakasih', 'min', 'kadonya', 'min']</t>
  </si>
  <si>
    <t>['terimakasih', 'min', 'kado', 'min']</t>
  </si>
  <si>
    <t>waahh lokasi nih kakak garra</t>
  </si>
  <si>
    <t>@ilysmhight waahh buat di lokasi mana nih kak?🥲 -garra</t>
  </si>
  <si>
    <t>waahh buat di lokasi mana nih kak garra</t>
  </si>
  <si>
    <t>['waahh', 'buat', 'di', 'lokasi', 'mana', 'nih', 'kak', 'garra']</t>
  </si>
  <si>
    <t>['waahh', 'buat', 'di', 'lokasi', 'mana', 'nih', 'kakak', 'garra']</t>
  </si>
  <si>
    <t>['waahh', 'lokasi', 'nih', 'kakak', 'garra']</t>
  </si>
  <si>
    <t>percaya sih pulsa balik</t>
  </si>
  <si>
    <t>@telkomsel ini @telkomsel bisa di percaya ga sih? bisa ga pulsa saya dibalikin?</t>
  </si>
  <si>
    <t>ini bisa di percaya ga sih bisa ga pulsa saya dibalikin</t>
  </si>
  <si>
    <t>['ini', 'bisa', 'di', 'percaya', 'ga', 'sih', 'bisa', 'ga', 'pulsa', 'saya', 'dibalikin']</t>
  </si>
  <si>
    <t>['ini', 'bisa', 'di', 'percaya', 'tidak', 'sih', 'bisa', 'tidak', 'pulsa', 'saya', 'dibalikkan']</t>
  </si>
  <si>
    <t>['percaya', 'sih', 'pulsa', 'dibalikkan']</t>
  </si>
  <si>
    <t>['percaya', 'sih', 'pulsa', 'balik']</t>
  </si>
  <si>
    <t>pesan balas</t>
  </si>
  <si>
    <t>@telkomsel belum ada dm saya dari pihak anda yang membalas</t>
  </si>
  <si>
    <t>belum ada dm saya dari pihak anda yang membalas</t>
  </si>
  <si>
    <t>['belum', 'ada', 'dm', 'saya', 'dari', 'pihak', 'anda', 'yang', 'membalas']</t>
  </si>
  <si>
    <t>['belum', 'ada', 'pesan', 'saya', 'dari', 'pihak', 'anda', 'yang', 'membalas']</t>
  </si>
  <si>
    <t>['pesan', 'membalas']</t>
  </si>
  <si>
    <t>['pesan', 'balas']</t>
  </si>
  <si>
    <t>klaim kuota rp ya mint</t>
  </si>
  <si>
    <t>klaim kuota rp 0 kok udh ga ada lagi ya mint 😭😔😞☹️ @telkomsel</t>
  </si>
  <si>
    <t>klaim kuota rp kok udh ga ada lagi ya mint</t>
  </si>
  <si>
    <t>['klaim', 'kuota', 'rp', 'kok', 'udh', 'ga', 'ada', 'lagi', 'ya', 'mint']</t>
  </si>
  <si>
    <t>['klaim', 'kuota', 'rp', 'kok', 'sudah', 'tidak', 'ada', 'lagi', 'ya', 'mint']</t>
  </si>
  <si>
    <t>['klaim', 'kuota', 'rp', 'ya', 'mint']</t>
  </si>
  <si>
    <t>cut cut huhu maaf ya kakak kalo aktif fitur jaga pulsa pulsa potong nesya bantu cepat dmnya tungguin ya nesya</t>
  </si>
  <si>
    <t>@oceana_cut @oceana_cut huhu maaf ya kak :( kalo udh aktifkan fitur jaga pulsa tapi pulsa masih terpotong, nesya bantu percepatan dmnya. tungguin ya :) -nesya</t>
  </si>
  <si>
    <t>cut cut huhu maaf ya kak kalo udh aktifkan fitur jaga pulsa tapi pulsa masih terpotong nesya bantu percepatan dmnya tungguin ya nesya</t>
  </si>
  <si>
    <t>['cut', 'cut', 'huhu', 'maaf', 'ya', 'kak', 'kalo', 'udh', 'aktifkan', 'fitur', 'jaga', 'pulsa', 'tapi', 'pulsa', 'masih', 'terpotong', 'nesya', 'bantu', 'percepatan', 'dmnya', 'tungguin', 'ya', 'nesya']</t>
  </si>
  <si>
    <t>['cut', 'cut', 'huhu', 'maaf', 'ya', 'kakak', 'kalo', 'sudah', 'aktifkan', 'fitur', 'jaga', 'pulsa', 'tapi', 'pulsa', 'masih', 'terpotong', 'nesya', 'bantu', 'percepatan', 'dmnya', 'tungguin', 'ya', 'nesya']</t>
  </si>
  <si>
    <t>['cut', 'cut', 'huhu', 'maaf', 'ya', 'kakak', 'kalo', 'aktifkan', 'fitur', 'jaga', 'pulsa', 'pulsa', 'terpotong', 'nesya', 'bantu', 'percepatan', 'dmnya', 'tungguin', 'ya', 'nesya']</t>
  </si>
  <si>
    <t>['cut', 'cut', 'huhu', 'maaf', 'ya', 'kakak', 'kalo', 'aktif', 'fitur', 'jaga', 'pulsa', 'pulsa', 'potong', 'nesya', 'bantu', 'cepat', 'dmnya', 'tungguin', 'ya', 'nesya']</t>
  </si>
  <si>
    <t>potong pulsa alas beberapakali telkomsel tanggung tanggung telkomsel</t>
  </si>
  <si>
    <t>terjadi lagi @telkomsel memotong pulsa saya tanpa alasan. bukan sekali, sudah beberapakali. apakah pihak telkomsel bisa bertanggung jawab? sepertinya tidak karena tidak ada penanggung jawaban dari pihak telkomsel  #telkomsel</t>
  </si>
  <si>
    <t>terjadi lagi memotong pulsa saya tanpa alasan bukan sekali sudah beberapakali apakah pihak telkomsel bisa bertanggung jawab sepertinya tidak karena tidak ada penanggung jawaban dari pihak telkomsel</t>
  </si>
  <si>
    <t>['terjadi', 'lagi', 'memotong', 'pulsa', 'saya', 'tanpa', 'alasan', 'bukan', 'sekali', 'sudah', 'beberapakali', 'apakah', 'pihak', 'telkomsel', 'bisa', 'bertanggung', 'jawab', 'sepertinya', 'tidak', 'karena', 'tidak', 'ada', 'penanggung', 'jawaban', 'dari', 'pihak', 'telkomsel']</t>
  </si>
  <si>
    <t>['memotong', 'pulsa', 'alasan', 'beberapakali', 'telkomsel', 'bertanggung', 'penanggung', 'telkomsel']</t>
  </si>
  <si>
    <t>['potong', 'pulsa', 'alas', 'beberapakali', 'telkomsel', 'tanggung', 'tanggung', 'telkomsel']</t>
  </si>
  <si>
    <t>okee kakak tunggu balas teman sabil btw habede iya sabil</t>
  </si>
  <si>
    <t>@mifsyu @mifsyu okee, kak. tunggu balasan temen sabil, btw habede yaaa😊 -sabil</t>
  </si>
  <si>
    <t>okee kak tunggu balasan temen sabil btw habede yaaa sabil</t>
  </si>
  <si>
    <t>['okee', 'kak', 'tunggu', 'balasan', 'temen', 'sabil', 'btw', 'habede', 'yaaa', 'sabil']</t>
  </si>
  <si>
    <t>['okee', 'kakak', 'tunggu', 'balasan', 'teman', 'sabil', 'btw', 'habede', 'iya', 'sabil']</t>
  </si>
  <si>
    <t>['okee', 'kakak', 'tunggu', 'balas', 'teman', 'sabil', 'btw', 'habede', 'iya', 'sabil']</t>
  </si>
  <si>
    <t>wadaww lokasi nih kakak garra</t>
  </si>
  <si>
    <t>@capricrazy___ wadaww buat lokasi mana nih kak?🥲 -garra</t>
  </si>
  <si>
    <t>wadaww buat lokasi mana nih kak garra</t>
  </si>
  <si>
    <t>['wadaww', 'buat', 'lokasi', 'mana', 'nih', 'kak', 'garra']</t>
  </si>
  <si>
    <t>['wadaww', 'buat', 'lokasi', 'mana', 'nih', 'kakak', 'garra']</t>
  </si>
  <si>
    <t>['wadaww', 'lokasi', 'nih', 'kakak', 'garra']</t>
  </si>
  <si>
    <t>fakingsyiitt telkomsel indihome jelek banget anjiiirrrr push raaankkkkk</t>
  </si>
  <si>
    <t>fakingsyiitt telkomsel sama indihome jelek banget anjiiirrrr gw mau push raaankkkkk</t>
  </si>
  <si>
    <t>['fakingsyiitt', 'telkomsel', 'sama', 'indihome', 'jelek', 'banget', 'anjiiirrrr', 'gw', 'mau', 'push', 'raaankkkkk']</t>
  </si>
  <si>
    <t>['fakingsyiitt', 'telkomsel', 'sama', 'indihome', 'jelek', 'banget', 'anjiiirrrr', 'aku', 'mau', 'push', 'raaankkkkk']</t>
  </si>
  <si>
    <t>['fakingsyiitt', 'telkomsel', 'indihome', 'jelek', 'banget', 'anjiiirrrr', 'push', 'raaankkkkk']</t>
  </si>
  <si>
    <t>minggu keren nya ambil pulsa tanggung</t>
  </si>
  <si>
    <t>@telkomsel sudah seminggu lalu saya gunakan dan @telkomsel dengan keren nya mengambil pulsa saya? apakah pihak anda bisa bertanggung jawab?</t>
  </si>
  <si>
    <t>sudah seminggu lalu saya gunakan dan dengan keren nya mengambil pulsa saya apakah pihak anda bisa bertanggung jawab</t>
  </si>
  <si>
    <t>['sudah', 'seminggu', 'lalu', 'saya', 'gunakan', 'dan', 'dengan', 'keren', 'nya', 'mengambil', 'pulsa', 'saya', 'apakah', 'pihak', 'anda', 'bisa', 'bertanggung', 'jawab']</t>
  </si>
  <si>
    <t>['seminggu', 'keren', 'nya', 'mengambil', 'pulsa', 'bertanggung']</t>
  </si>
  <si>
    <t>['minggu', 'keren', 'nya', 'ambil', 'pulsa', 'tanggung']</t>
  </si>
  <si>
    <t>yah ganggu aktivitas sinyal ayo kakak nadsure infoin nomor hp tanggal jadi lokasi detail lurah camat kota nomor telkomsel kendala via pesan biar dibantuin ya zidane</t>
  </si>
  <si>
    <t>@yourlestrange @yourlestrange yah jadi terganggu dong aktivitasnya kalau ga ada sinyal :( yuk kak nadsure infoin nomor hp, tanggal kejadian, lokasi detail (kelurahan, kecamatan, kota) sama nomor telkomsel lain yang berkendala via dm biar dibantuin ya :) -zidane</t>
  </si>
  <si>
    <t>yah jadi terganggu dong aktivitasnya kalau ga ada sinyal yuk kak nadsure infoin nomor hp tanggal kejadian lokasi detail kelurahan kecamatan kota sama nomor telkomsel lain yang berkendala via dm biar dibantuin ya zidane</t>
  </si>
  <si>
    <t>['yah', 'jadi', 'terganggu', 'dong', 'aktivitasnya', 'kalau', 'ga', 'ada', 'sinyal', 'yuk', 'kak', 'nadsure', 'infoin', 'nomor', 'hp', 'tanggal', 'kejadian', 'lokasi', 'detail', 'kelurahan', 'kecamatan', 'kota', 'sama', 'nomor', 'telkomsel', 'lain', 'yang', 'berkendala', 'via', 'dm', 'biar', 'dibantuin', 'ya', 'zidane']</t>
  </si>
  <si>
    <t>['yah', 'jadi', 'terganggu', 'dong', 'aktivitasnya', 'kalau', 'tidak', 'ada', 'sinyal', 'ayo', 'kakak', 'nadsure', 'infoin', 'nomor', 'hp', 'tanggal', 'kejadian', 'lokasi', 'detail', 'kelurahan', 'kecamatan', 'kota', 'sama', 'nomor', 'telkomsel', 'lain', 'yang', 'berkendala', 'via', 'pesan', 'biar', 'dibantuin', 'ya', 'zidane']</t>
  </si>
  <si>
    <t>['yah', 'terganggu', 'aktivitasnya', 'sinyal', 'ayo', 'kakak', 'nadsure', 'infoin', 'nomor', 'hp', 'tanggal', 'kejadian', 'lokasi', 'detail', 'kelurahan', 'kecamatan', 'kota', 'nomor', 'telkomsel', 'berkendala', 'via', 'pesan', 'biar', 'dibantuin', 'ya', 'zidane']</t>
  </si>
  <si>
    <t>['yah', 'ganggu', 'aktivitas', 'sinyal', 'ayo', 'kakak', 'nadsure', 'infoin', 'nomor', 'hp', 'tanggal', 'jadi', 'lokasi', 'detail', 'lurah', 'camat', 'kota', 'nomor', 'telkomsel', 'kendala', 'via', 'pesan', 'biar', 'dibantuin', 'ya', 'zidane']</t>
  </si>
  <si>
    <t>okaay kakak vis tunggu ya balesan pesan nya jovan</t>
  </si>
  <si>
    <t>@vstgst @vstgst okaay kak vis ditunggu ya balesan dm nya :) -jovan</t>
  </si>
  <si>
    <t>okaay kak vis ditunggu ya balesan dm nya jovan</t>
  </si>
  <si>
    <t>['okaay', 'kak', 'vis', 'ditunggu', 'ya', 'balesan', 'dm', 'nya', 'jovan']</t>
  </si>
  <si>
    <t>['okaay', 'kakak', 'vis', 'ditunggu', 'ya', 'balesan', 'pesan', 'nya', 'jovan']</t>
  </si>
  <si>
    <t>['okaay', 'kakak', 'vis', 'tunggu', 'ya', 'balesan', 'pesan', 'nya', 'jovan']</t>
  </si>
  <si>
    <t>maaf ya kakak ganggu aktivitas biar kendala jaring internet mati tangan ayo infoin nomor telkomselnya pesan infoin jadi nomor telkomsel kendala ya tunggu rai</t>
  </si>
  <si>
    <t>@toonholic @toonholic maaf ya kak jadi ganggu aktivitasnya :( biar kendala jaringan internet matinya bisa ditangani, yuk infoin nomor telkomselnya ke dm. infoin juga waktu kejadian dan nomor telkomsel lain yg berkendala sama jika ada ya. ditunggu :) -rai</t>
  </si>
  <si>
    <t>maaf ya kak jadi ganggu aktivitasnya biar kendala jaringan internet matinya bisa ditangani yuk infoin nomor telkomselnya ke dm infoin juga waktu kejadian dan nomor telkomsel lain yg berkendala sama jika ada ya ditunggu rai</t>
  </si>
  <si>
    <t>['maaf', 'ya', 'kak', 'jadi', 'ganggu', 'aktivitasnya', 'biar', 'kendala', 'jaringan', 'internet', 'matinya', 'bisa', 'ditangani', 'yuk', 'infoin', 'nomor', 'telkomselnya', 'ke', 'dm', 'infoin', 'juga', 'waktu', 'kejadian', 'dan', 'nomor', 'telkomsel', 'lain', 'yg', 'berkendala', 'sama', 'jika', 'ada', 'ya', 'ditunggu', 'rai']</t>
  </si>
  <si>
    <t>['maaf', 'ya', 'kakak', 'jadi', 'ganggu', 'aktivitasnya', 'biar', 'kendala', 'jaringan', 'internet', 'matinya', 'bisa', 'ditangani', 'ayo', 'infoin', 'nomor', 'telkomselnya', 'ke', 'pesan', 'infoin', 'juga', 'waktu', 'kejadian', 'dan', 'nomor', 'telkomsel', 'lain', 'yg', 'berkendala', 'sama', 'jika', 'ada', 'ya', 'ditunggu', 'rai']</t>
  </si>
  <si>
    <t>['maaf', 'ya', 'kakak', 'ganggu', 'aktivitasnya', 'biar', 'kendala', 'jaringan', 'internet', 'matinya', 'ditangani', 'ayo', 'infoin', 'nomor', 'telkomselnya', 'pesan', 'infoin', 'kejadian', 'nomor', 'telkomsel', 'berkendala', 'ya', 'ditunggu', 'rai']</t>
  </si>
  <si>
    <t>['maaf', 'ya', 'kakak', 'ganggu', 'aktivitas', 'biar', 'kendala', 'jaring', 'internet', 'mati', 'tangan', 'ayo', 'infoin', 'nomor', 'telkomselnya', 'pesan', 'infoin', 'jadi', 'nomor', 'telkomsel', 'kendala', 'ya', 'tunggu', 'rai']</t>
  </si>
  <si>
    <t>zidane cek interaksi pesan sila kakak andree tunggu balesan rekan sana ya biar dibantuin cek zidane</t>
  </si>
  <si>
    <t>@andreesquad @andreesquad zidane cek udah ada interaksi di dm. silakan kak andree tunggu balesan dari rekan kami disana ya biar dibantuin cek lebih lanjut :) -zidane</t>
  </si>
  <si>
    <t>zidane cek udah ada interaksi di dm silakan kak andree tunggu balesan dari rekan kami disana ya biar dibantuin cek lebih lanjut zidane</t>
  </si>
  <si>
    <t>['zidane', 'cek', 'udah', 'ada', 'interaksi', 'di', 'dm', 'silakan', 'kak', 'andree', 'tunggu', 'balesan', 'dari', 'rekan', 'kami', 'disana', 'ya', 'biar', 'dibantuin', 'cek', 'lebih', 'lanjut', 'zidane']</t>
  </si>
  <si>
    <t>['zidane', 'cek', 'sudah', 'ada', 'interaksi', 'di', 'pesan', 'silakan', 'kakak', 'andree', 'tunggu', 'balesan', 'dari', 'rekan', 'kami', 'disana', 'ya', 'biar', 'dibantuin', 'cek', 'lebih', 'lanjut', 'zidane']</t>
  </si>
  <si>
    <t>['zidane', 'cek', 'interaksi', 'pesan', 'silakan', 'kakak', 'andree', 'tunggu', 'balesan', 'rekan', 'disana', 'ya', 'biar', 'dibantuin', 'cek', 'zidane']</t>
  </si>
  <si>
    <t>['zidane', 'cek', 'interaksi', 'pesan', 'sila', 'kakak', 'andree', 'tunggu', 'balesan', 'rekan', 'sana', 'ya', 'biar', 'dibantuin', 'cek', 'zidane']</t>
  </si>
  <si>
    <t>gaada sinyal part telkomsel brodiii</t>
  </si>
  <si>
    <t>gaada sinyal part kesekian ini telkomsel kenapa brodiii @telkomsel</t>
  </si>
  <si>
    <t>gaada sinyal part kesekian ini telkomsel kenapa brodiii</t>
  </si>
  <si>
    <t>['gaada', 'sinyal', 'part', 'kesekian', 'ini', 'telkomsel', 'kenapa', 'brodiii']</t>
  </si>
  <si>
    <t>['gaada', 'sinyal', 'part', 'beberapa', 'ini', 'telkomsel', 'kenapa', 'brodiii']</t>
  </si>
  <si>
    <t>['gaada', 'sinyal', 'part', 'telkomsel', 'brodiii']</t>
  </si>
  <si>
    <t>pesan tolong cek cepat</t>
  </si>
  <si>
    <t>@telkomsel sudah saya dm. tolong dicek secepatnya</t>
  </si>
  <si>
    <t>sudah saya dm tolong dicek secepatnya</t>
  </si>
  <si>
    <t>['sudah', 'saya', 'dm', 'tolong', 'dicek', 'secepatnya']</t>
  </si>
  <si>
    <t>['sudah', 'saya', 'pesan', 'tolong', 'dicek', 'secepatnya']</t>
  </si>
  <si>
    <t>['pesan', 'tolong', 'dicek', 'secepatnya']</t>
  </si>
  <si>
    <t>['pesan', 'tolong', 'cek', 'cepat']</t>
  </si>
  <si>
    <t>wih kakak chi gunain produk telkomsel yah terimakasih setia gunain produk telkomsel pokok telkomsel tani mana amo</t>
  </si>
  <si>
    <t>@bumilautlangit wih, kak chi sudah gunain produk telkomsel yah, makasih udah tetap setia gunain produk telkomsel. pokoknya telkomsel akan terus menemani dimanapun dan kapanpun 😊-amo</t>
  </si>
  <si>
    <t>wih kak chi sudah gunain produk telkomsel yah makasih udah tetap setia gunain produk telkomsel pokoknya telkomsel akan terus menemani dimanapun dan kapanpun amo</t>
  </si>
  <si>
    <t>['wih', 'kak', 'chi', 'sudah', 'gunain', 'produk', 'telkomsel', 'yah', 'makasih', 'udah', 'tetap', 'setia', 'gunain', 'produk', 'telkomsel', 'pokoknya', 'telkomsel', 'akan', 'terus', 'menemani', 'dimanapun', 'dan', 'kapanpun', 'amo']</t>
  </si>
  <si>
    <t>['wih', 'kakak', 'chi', 'sudah', 'gunain', 'produk', 'telkomsel', 'yah', 'terimakasih', 'sudah', 'tetap', 'setia', 'gunain', 'produk', 'telkomsel', 'pokoknya', 'telkomsel', 'akan', 'terus', 'menemani', 'dimanapun', 'dan', 'kapanpun', 'amo']</t>
  </si>
  <si>
    <t>['wih', 'kakak', 'chi', 'gunain', 'produk', 'telkomsel', 'yah', 'terimakasih', 'setia', 'gunain', 'produk', 'telkomsel', 'pokoknya', 'telkomsel', 'menemani', 'dimanapun', 'amo']</t>
  </si>
  <si>
    <t>['wih', 'kakak', 'chi', 'gunain', 'produk', 'telkomsel', 'yah', 'terimakasih', 'setia', 'gunain', 'produk', 'telkomsel', 'pokok', 'telkomsel', 'tani', 'mana', 'amo']</t>
  </si>
  <si>
    <t>cut cut oh iya kakak kalo milik paket aktif kakak aktif fitur jaga pulsa mytelkomsel biar pulsa kurang tunggu balas teman sabil ya terimakasih sabil</t>
  </si>
  <si>
    <t>@oceana_cut @oceana_cut oh iya kak kalo ga memiliki paket yg aktif, kakak bisa aktifkan fitur jaga pulsa di mytelkomsel biar pulsanya ga berkurang, tunggu balasan temen sabil ya, makasih😊 -sabil</t>
  </si>
  <si>
    <t>cut cut oh iya kak kalo ga memiliki paket yg aktif kakak bisa aktifkan fitur jaga pulsa di mytelkomsel biar pulsanya ga berkurang tunggu balasan temen sabil ya makasih sabil</t>
  </si>
  <si>
    <t>['cut', 'cut', 'oh', 'iya', 'kak', 'kalo', 'ga', 'memiliki', 'paket', 'yg', 'aktif', 'kakak', 'bisa', 'aktifkan', 'fitur', 'jaga', 'pulsa', 'di', 'mytelkomsel', 'biar', 'pulsanya', 'ga', 'berkurang', 'tunggu', 'balasan', 'temen', 'sabil', 'ya', 'makasih', 'sabil']</t>
  </si>
  <si>
    <t>['cut', 'cut', 'oh', 'iya', 'kakak', 'kalo', 'tidak', 'memiliki', 'paket', 'yg', 'aktif', 'kakak', 'bisa', 'aktifkan', 'fitur', 'jaga', 'pulsa', 'di', 'mytelkomsel', 'biar', 'pulsanya', 'tidak', 'berkurang', 'tunggu', 'balasan', 'teman', 'sabil', 'ya', 'terimakasih', 'sabil']</t>
  </si>
  <si>
    <t>['cut', 'cut', 'oh', 'iya', 'kakak', 'kalo', 'memiliki', 'paket', 'aktif', 'kakak', 'aktifkan', 'fitur', 'jaga', 'pulsa', 'mytelkomsel', 'biar', 'pulsanya', 'berkurang', 'tunggu', 'balasan', 'teman', 'sabil', 'ya', 'terimakasih', 'sabil']</t>
  </si>
  <si>
    <t>['cut', 'cut', 'oh', 'iya', 'kakak', 'kalo', 'milik', 'paket', 'aktif', 'kakak', 'aktif', 'fitur', 'jaga', 'pulsa', 'mytelkomsel', 'biar', 'pulsa', 'kurang', 'tunggu', 'balas', 'teman', 'sabil', 'ya', 'terimakasih', 'sabil']</t>
  </si>
  <si>
    <t>bolsel sulut min matiiii</t>
  </si>
  <si>
    <t>@telkomsel bolsel, sulut min. ini sekarang matiiii</t>
  </si>
  <si>
    <t>bolsel sulut min ini sekarang matiiii</t>
  </si>
  <si>
    <t>['bolsel', 'sulut', 'min', 'ini', 'sekarang', 'matiiii']</t>
  </si>
  <si>
    <t>['bolsel', 'sulut', 'min', 'matiiii']</t>
  </si>
  <si>
    <t>@toonholic wahh buat lokasi mana nih kak? 🥲 -garra</t>
  </si>
  <si>
    <t>wahh buat lokasi mana nih kak garra</t>
  </si>
  <si>
    <t>['wahh', 'buat', 'lokasi', 'mana', 'nih', 'kak', 'garra']</t>
  </si>
  <si>
    <t>['wahh', 'buat', 'lokasi', 'mana', 'nih', 'kakak', 'garra']</t>
  </si>
  <si>
    <t>tanggung sudah langgan ambil pulsa sms apa</t>
  </si>
  <si>
    <t>@telkomsel bisa ga bertanggung jawab? kalau ga saya sudahi untuk berlangganan dengan @telkomsel karena ini bukan sekali mengambil pulsa saya tanpa ada sms apapun.</t>
  </si>
  <si>
    <t>bisa ga bertanggung jawab kalau ga saya sudahi untuk berlangganan dengan karena ini bukan sekali mengambil pulsa saya tanpa ada sms apapun</t>
  </si>
  <si>
    <t>['bisa', 'ga', 'bertanggung', 'jawab', 'kalau', 'ga', 'saya', 'sudahi', 'untuk', 'berlangganan', 'dengan', 'karena', 'ini', 'bukan', 'sekali', 'mengambil', 'pulsa', 'saya', 'tanpa', 'ada', 'sms', 'apapun']</t>
  </si>
  <si>
    <t>['bisa', 'tidak', 'bertanggung', 'jawab', 'kalau', 'tidak', 'saya', 'sudahi', 'untuk', 'berlangganan', 'dengan', 'karena', 'ini', 'bukan', 'sekali', 'mengambil', 'pulsa', 'saya', 'tanpa', 'ada', 'sms', 'apapun']</t>
  </si>
  <si>
    <t>['bertanggung', 'sudahi', 'berlangganan', 'mengambil', 'pulsa', 'sms', 'apapun']</t>
  </si>
  <si>
    <t>['tanggung', 'sudah', 'langgan', 'ambil', 'pulsa', 'sms', 'apa']</t>
  </si>
  <si>
    <t>voucher blibli tukerin my telkomsel nih</t>
  </si>
  <si>
    <t>ad yg mw voucher blibli dari tukerin my telkomsel ga? aku ada nih</t>
  </si>
  <si>
    <t>ad yg mw voucher blibli dari tukerin my telkomsel ga aku ada nih</t>
  </si>
  <si>
    <t>['ad', 'yg', 'mw', 'voucher', 'blibli', 'dari', 'tukerin', 'my', 'telkomsel', 'ga', 'aku', 'ada', 'nih']</t>
  </si>
  <si>
    <t>['ada', 'yg', 'mau', 'voucher', 'blibli', 'dari', 'tukerin', 'my', 'telkomsel', 'tidak', 'aku', 'ada', 'nih']</t>
  </si>
  <si>
    <t>['voucher', 'blibli', 'tukerin', 'my', 'telkomsel', 'nih']</t>
  </si>
  <si>
    <t>amo cek dmnya interaksi kakak aloy tunggu hasil laporanya yah amo</t>
  </si>
  <si>
    <t>@aylmhrn ternyata amo cek dmnya sudah ada interaksi, kak aloy. tunggu hasil laporanya terlebih dahulu yah 😊-amo</t>
  </si>
  <si>
    <t>ternyata amo cek dmnya sudah ada interaksi kak aloy tunggu hasil laporanya terlebih dahulu yah amo</t>
  </si>
  <si>
    <t>['ternyata', 'amo', 'cek', 'dmnya', 'sudah', 'ada', 'interaksi', 'kak', 'aloy', 'tunggu', 'hasil', 'laporanya', 'terlebih', 'dahulu', 'yah', 'amo']</t>
  </si>
  <si>
    <t>['ternyata', 'amo', 'cek', 'dmnya', 'sudah', 'ada', 'interaksi', 'kakak', 'aloy', 'tunggu', 'hasil', 'laporanya', 'terlebih', 'dahulu', 'yah', 'amo']</t>
  </si>
  <si>
    <t>['amo', 'cek', 'dmnya', 'interaksi', 'kakak', 'aloy', 'tunggu', 'hasil', 'laporanya', 'yah', 'amo']</t>
  </si>
  <si>
    <t>pesan pulsa kembali</t>
  </si>
  <si>
    <t>@telkomsel ini bukan masalah dm saya, yang jadi masalah pulsa saya bisa ga pihak @telkomsel mengembalikannya?</t>
  </si>
  <si>
    <t>ini bukan masalah dm saya yang jadi masalah pulsa saya bisa ga pihak mengembalikannya</t>
  </si>
  <si>
    <t>['ini', 'bukan', 'masalah', 'dm', 'saya', 'yang', 'jadi', 'masalah', 'pulsa', 'saya', 'bisa', 'ga', 'pihak', 'mengembalikannya']</t>
  </si>
  <si>
    <t>['ini', 'bukan', 'masalah', 'pesan', 'saya', 'yang', 'jadi', 'masalah', 'pulsa', 'saya', 'bisa', 'tidak', 'pihak', 'mengembalikannya']</t>
  </si>
  <si>
    <t>['pesan', 'pulsa', 'mengembalikannya']</t>
  </si>
  <si>
    <t>['pesan', 'pulsa', 'kembali']</t>
  </si>
  <si>
    <t>cut cut pesan kakak masuk antri kakak khawatir ya pesan kakak balas rai</t>
  </si>
  <si>
    <t>@oceana_cut @oceana_cut dm kakak udah masuk antrian ko. jadi kakak ga perlu khawatir ya. dm kakak pasti dibalas :) -rai</t>
  </si>
  <si>
    <t>cut cut dm kakak udah masuk antrian ko jadi kakak ga perlu khawatir ya dm kakak pasti dibalas rai</t>
  </si>
  <si>
    <t>['cut', 'cut', 'dm', 'kakak', 'udah', 'masuk', 'antrian', 'ko', 'jadi', 'kakak', 'ga', 'perlu', 'khawatir', 'ya', 'dm', 'kakak', 'pasti', 'dibalas', 'rai']</t>
  </si>
  <si>
    <t>['cut', 'cut', 'pesan', 'kakak', 'sudah', 'masuk', 'antrian', 'kok', 'jadi', 'kakak', 'tidak', 'perlu', 'khawatir', 'ya', 'pesan', 'kakak', 'pasti', 'dibalas', 'rai']</t>
  </si>
  <si>
    <t>['cut', 'cut', 'pesan', 'kakak', 'masuk', 'antrian', 'kakak', 'khawatir', 'ya', 'pesan', 'kakak', 'dibalas', 'rai']</t>
  </si>
  <si>
    <t>['cut', 'cut', 'pesan', 'kakak', 'masuk', 'antri', 'kakak', 'khawatir', 'ya', 'pesan', 'kakak', 'balas', 'rai']</t>
  </si>
  <si>
    <t>wih mantap kakak sinyal telkomsel ganti nama pemiludamai moga ubah aware peran jaga milu damai keren amo</t>
  </si>
  <si>
    <t>@altersora1 wih mantap, kak. sinyal telkomsel sekarang udah ganti nama jadi pemiludamai. semoga dengan perubahan ini kita semua bisa lebih aware dan berperan menjaga pemilu tetap damai. keren, kan? 😎✌️-amo</t>
  </si>
  <si>
    <t>wih mantap kak sinyal telkomsel sekarang udah ganti nama jadi pemiludamai semoga dengan perubahan ini kita semua bisa lebih aware dan berperan menjaga pemilu tetap damai keren kan amo</t>
  </si>
  <si>
    <t>['wih', 'mantap', 'kak', 'sinyal', 'telkomsel', 'sekarang', 'udah', 'ganti', 'nama', 'jadi', 'pemiludamai', 'semoga', 'dengan', 'perubahan', 'ini', 'kita', 'semua', 'bisa', 'lebih', 'aware', 'dan', 'berperan', 'menjaga', 'pemilu', 'tetap', 'damai', 'keren', 'kan', 'amo']</t>
  </si>
  <si>
    <t>['wih', 'mantap', 'kakak', 'sinyal', 'telkomsel', 'sekarang', 'sudah', 'ganti', 'nama', 'jadi', 'pemiludamai', 'semoga', 'dengan', 'perubahan', 'ini', 'kita', 'semua', 'bisa', 'lebih', 'aware', 'dan', 'berperan', 'menjaga', 'pemilu', 'tetap', 'damai', 'keren', 'kan', 'amo']</t>
  </si>
  <si>
    <t>['wih', 'mantap', 'kakak', 'sinyal', 'telkomsel', 'ganti', 'nama', 'pemiludamai', 'semoga', 'perubahan', 'aware', 'berperan', 'menjaga', 'pemilu', 'damai', 'keren', 'amo']</t>
  </si>
  <si>
    <t>['wih', 'mantap', 'kakak', 'sinyal', 'telkomsel', 'ganti', 'nama', 'pemiludamai', 'moga', 'ubah', 'aware', 'peran', 'jaga', 'milu', 'damai', 'keren', 'amo']</t>
  </si>
  <si>
    <t>telkomsel poin free aplikasi ott</t>
  </si>
  <si>
    <t>telkomsel poin ndak ada yg free aplikasi ott gitu?</t>
  </si>
  <si>
    <t>telkomsel poin ndak ada yg free aplikasi ott gitu</t>
  </si>
  <si>
    <t>['telkomsel', 'poin', 'ndak', 'ada', 'yg', 'free', 'aplikasi', 'ott', 'gitu']</t>
  </si>
  <si>
    <t>['telkomsel', 'poin', 'tidak', 'ada', 'yg', 'free', 'aplikasi', 'ott', 'begitu']</t>
  </si>
  <si>
    <t>['telkomsel', 'poin', 'free', 'aplikasi', 'ott']</t>
  </si>
  <si>
    <t>okaay kakak andre tunggu ya jovan</t>
  </si>
  <si>
    <t>@andreesquad @andreesquad okaay kak andre ditunggu ya :) -jovan</t>
  </si>
  <si>
    <t>okaay kak andre ditunggu ya jovan</t>
  </si>
  <si>
    <t>['okaay', 'kak', 'andre', 'ditunggu', 'ya', 'jovan']</t>
  </si>
  <si>
    <t>['okaay', 'kakak', 'andre', 'ditunggu', 'ya', 'jovan']</t>
  </si>
  <si>
    <t>['okaay', 'kakak', 'andre', 'tunggu', 'ya', 'jovan']</t>
  </si>
  <si>
    <t>cakap pesan satu balas pesan</t>
  </si>
  <si>
    <t>@telkomsel saya chat di dm pukul 17:13 dan 17:19 belum ada satupun dari pihak anda untuk membalas dm saya.</t>
  </si>
  <si>
    <t>saya chat di dm pukul dan belum ada satupun dari pihak anda untuk membalas dm saya</t>
  </si>
  <si>
    <t>['saya', 'chat', 'di', 'dm', 'pukul', 'dan', 'belum', 'ada', 'satupun', 'dari', 'pihak', 'anda', 'untuk', 'membalas', 'dm', 'saya']</t>
  </si>
  <si>
    <t>['saya', 'percakapan', 'di', 'pesan', 'pukul', 'dan', 'belum', 'ada', 'satupun', 'dari', 'pihak', 'anda', 'untuk', 'membalas', 'pesan', 'saya']</t>
  </si>
  <si>
    <t>['percakapan', 'pesan', 'satupun', 'membalas', 'pesan']</t>
  </si>
  <si>
    <t>['cakap', 'pesan', 'satu', 'balas', 'pesan']</t>
  </si>
  <si>
    <t>sih signal telkomsel mati gak jam jam sehariann</t>
  </si>
  <si>
    <t>kenapa sih signal telkomsel hampir tiap hari mati????!!! gak sejam dua jam doang, ada sampai sehariann!!!</t>
  </si>
  <si>
    <t>kenapa sih signal telkomsel hampir tiap hari mati gak sejam dua jam doang ada sampai sehariann</t>
  </si>
  <si>
    <t>['kenapa', 'sih', 'signal', 'telkomsel', 'hampir', 'tiap', 'hari', 'mati', 'gak', 'sejam', 'dua', 'jam', 'doang', 'ada', 'sampai', 'sehariann']</t>
  </si>
  <si>
    <t>['kenapa', 'sih', 'signal', 'telkomsel', 'hampir', 'tiap', 'hari', 'mati', 'gak', 'sejam', 'dua', 'jam', 'hanya', 'ada', 'sampai', 'sehariann']</t>
  </si>
  <si>
    <t>['sih', 'signal', 'telkomsel', 'mati', 'gak', 'sejam', 'jam', 'sehariann']</t>
  </si>
  <si>
    <t>['sih', 'signal', 'telkomsel', 'mati', 'gak', 'jam', 'jam', 'sehariann']</t>
  </si>
  <si>
    <t>btw kakak nand produk telkomsel amo</t>
  </si>
  <si>
    <t>@thercally btw, kak nand sudah menggunakan produk telkomsel belum? 😊-amo</t>
  </si>
  <si>
    <t>btw kak nand sudah menggunakan produk telkomsel belum amo</t>
  </si>
  <si>
    <t>['btw', 'kak', 'nand', 'sudah', 'menggunakan', 'produk', 'telkomsel', 'belum', 'amo']</t>
  </si>
  <si>
    <t>['btw', 'kakak', 'nand', 'sudah', 'menggunakan', 'produk', 'telkomsel', 'belum', 'amo']</t>
  </si>
  <si>
    <t>['btw', 'kakak', 'nand', 'produk', 'telkomsel', 'amo']</t>
  </si>
  <si>
    <t>maacii telkomsel blibli</t>
  </si>
  <si>
    <t>maacii buat telkomsel x blibli😽🫶💗 https://t.co/ykp5qahack</t>
  </si>
  <si>
    <t>maacii buat telkomsel  blibli</t>
  </si>
  <si>
    <t>['maacii', 'buat', 'telkomsel', 'blibli']</t>
  </si>
  <si>
    <t>['maacii', 'telkomsel', 'blibli']</t>
  </si>
  <si>
    <t>cut cut okaay kakak tunggu ya balesan pesan nya jovan</t>
  </si>
  <si>
    <t>@oceana_cut @oceana_cut okaay kak ditunggu ya balesan dm nya :) -jovan</t>
  </si>
  <si>
    <t>cut cut okaay kak ditunggu ya balesan dm nya jovan</t>
  </si>
  <si>
    <t>['cut', 'cut', 'okaay', 'kak', 'ditunggu', 'ya', 'balesan', 'dm', 'nya', 'jovan']</t>
  </si>
  <si>
    <t>['cut', 'cut', 'okaay', 'kakak', 'ditunggu', 'ya', 'balesan', 'pesan', 'nya', 'jovan']</t>
  </si>
  <si>
    <t>['cut', 'cut', 'okaay', 'kakak', 'tunggu', 'ya', 'balesan', 'pesan', 'nya', 'jovan']</t>
  </si>
  <si>
    <t>pesan sila baca pesan nya aja kejadinnya</t>
  </si>
  <si>
    <t>@telkomsel sudah dari tadi saya dm silahkan baca dm nya, ini bukan sekali aja kejadinnya.</t>
  </si>
  <si>
    <t>sudah dari tadi saya dm silahkan baca dm nya ini bukan sekali aja kejadinnya</t>
  </si>
  <si>
    <t>['sudah', 'dari', 'tadi', 'saya', 'dm', 'silahkan', 'baca', 'dm', 'nya', 'ini', 'bukan', 'sekali', 'aja', 'kejadinnya']</t>
  </si>
  <si>
    <t>['sudah', 'dari', 'tadi', 'saya', 'pesan', 'silakan', 'baca', 'pesan', 'nya', 'ini', 'bukan', 'sekali', 'aja', 'kejadinnya']</t>
  </si>
  <si>
    <t>['pesan', 'silakan', 'baca', 'pesan', 'nya', 'aja', 'kejadinnya']</t>
  </si>
  <si>
    <t>['pesan', 'sila', 'baca', 'pesan', 'nya', 'aja', 'kejadinnya']</t>
  </si>
  <si>
    <t>halo kakak izin nanyaa ngerjain testnya telkomsel iya</t>
  </si>
  <si>
    <t>@blumisunoo halo kakk izin nanyaa, udah ngerjain testnya telkomsel belum yaa?</t>
  </si>
  <si>
    <t>halo kakk izin nanyaa udah ngerjain testnya telkomsel belum yaa</t>
  </si>
  <si>
    <t>['halo', 'kakk', 'izin', 'nanyaa', 'udah', 'ngerjain', 'testnya', 'telkomsel', 'belum', 'yaa']</t>
  </si>
  <si>
    <t>['halo', 'kakak', 'izin', 'nanyaa', 'sudah', 'ngerjain', 'testnya', 'telkomsel', 'belum', 'iya']</t>
  </si>
  <si>
    <t>['halo', 'kakak', 'izin', 'nanyaa', 'ngerjain', 'testnya', 'telkomsel', 'iya']</t>
  </si>
  <si>
    <t>heiiijoo heiiijoo maaf ya kakak kendala aktivasi paket coba infoin nomernya pesan jovan</t>
  </si>
  <si>
    <t>@_heiiijoo @gopayindonesia @_heiiijoo maaf ya kak untuk kendala ga bisa aktivasi paket, coba infoin nomernya ke dm :) -jovan</t>
  </si>
  <si>
    <t>heiiijoo heiiijoo maaf ya kak untuk kendala ga bisa aktivasi paket coba infoin nomernya ke dm jovan</t>
  </si>
  <si>
    <t>['heiiijoo', 'heiiijoo', 'maaf', 'ya', 'kak', 'untuk', 'kendala', 'ga', 'bisa', 'aktivasi', 'paket', 'coba', 'infoin', 'nomernya', 'ke', 'dm', 'jovan']</t>
  </si>
  <si>
    <t>['heiiijoo', 'heiiijoo', 'maaf', 'ya', 'kakak', 'untuk', 'kendala', 'tidak', 'bisa', 'aktivasi', 'paket', 'coba', 'infoin', 'nomernya', 'ke', 'pesan', 'jovan']</t>
  </si>
  <si>
    <t>['heiiijoo', 'heiiijoo', 'maaf', 'ya', 'kakak', 'kendala', 'aktivasi', 'paket', 'coba', 'infoin', 'nomernya', 'pesan', 'jovan']</t>
  </si>
  <si>
    <t>cut cut tenang kakak konfirmasi pesan cek ya terimakasih sabil</t>
  </si>
  <si>
    <t>@oceana_cut @oceana_cut tenang, kak. boleh konfirmasi ke dm agar dicek lebih lanjut ya, makasih😊 -sabil</t>
  </si>
  <si>
    <t>cut cut tenang kak boleh konfirmasi ke dm agar dicek lebih lanjut ya makasih sabil</t>
  </si>
  <si>
    <t>['cut', 'cut', 'tenang', 'kak', 'boleh', 'konfirmasi', 'ke', 'dm', 'agar', 'dicek', 'lebih', 'lanjut', 'ya', 'makasih', 'sabil']</t>
  </si>
  <si>
    <t>['cut', 'cut', 'tenang', 'kakak', 'boleh', 'konfirmasi', 'ke', 'pesan', 'agar', 'dicek', 'lebih', 'lanjut', 'ya', 'terimakasih', 'sabil']</t>
  </si>
  <si>
    <t>['cut', 'cut', 'tenang', 'kakak', 'konfirmasi', 'pesan', 'dicek', 'ya', 'terimakasih', 'sabil']</t>
  </si>
  <si>
    <t>['cut', 'cut', 'tenang', 'kakak', 'konfirmasi', 'pesan', 'cek', 'ya', 'terimakasih', 'sabil']</t>
  </si>
  <si>
    <t>tanggung jadi</t>
  </si>
  <si>
    <t>@telkomsel apakah @telkomsel bertanggung jawab dengan kejadian ini?</t>
  </si>
  <si>
    <t>apakah bertanggung jawab dengan kejadian ini</t>
  </si>
  <si>
    <t>['apakah', 'bertanggung', 'jawab', 'dengan', 'kejadian', 'ini']</t>
  </si>
  <si>
    <t>['bertanggung', 'kejadian']</t>
  </si>
  <si>
    <t>['tanggung', 'jadi']</t>
  </si>
  <si>
    <t>mkstt paket harga tuh amjinck</t>
  </si>
  <si>
    <t>p mkstt??????? padahal paketannya harganya tuh 50k amjinck  @telkomsel @gopayindonesia https://t.co/m6fhandoxe</t>
  </si>
  <si>
    <t xml:space="preserve"> mkstt padahal paketannya harganya tuh  amjinck</t>
  </si>
  <si>
    <t>['mkstt', 'padahal', 'paketannya', 'harganya', 'tuh', 'amjinck']</t>
  </si>
  <si>
    <t>['mkstt', 'paketannya', 'harganya', 'tuh', 'amjinck']</t>
  </si>
  <si>
    <t>['mkstt', 'paket', 'harga', 'tuh', 'amjinck']</t>
  </si>
  <si>
    <t>ya</t>
  </si>
  <si>
    <t>@telkomsel ini bukan sekali, tapi sering ya</t>
  </si>
  <si>
    <t>ini bukan sekali tapi sering ya</t>
  </si>
  <si>
    <t>['ini', 'bukan', 'sekali', 'tapi', 'sering', 'ya']</t>
  </si>
  <si>
    <t>['ya']</t>
  </si>
  <si>
    <t>tarik pulsa langgan</t>
  </si>
  <si>
    <t>@telkomsel apakah seperti ini cara @telkomsel untuk menarik pulsa pelanggannya?</t>
  </si>
  <si>
    <t>apakah seperti ini cara untuk menarik pulsa pelanggannya</t>
  </si>
  <si>
    <t>['apakah', 'seperti', 'ini', 'cara', 'untuk', 'menarik', 'pulsa', 'pelanggannya']</t>
  </si>
  <si>
    <t>['menarik', 'pulsa', 'pelanggannya']</t>
  </si>
  <si>
    <t>['tarik', 'pulsa', 'langgan']</t>
  </si>
  <si>
    <t>sms apa pulsa potong hitung detik</t>
  </si>
  <si>
    <t>@telkomsel tidak ada sms apapun, dan tiba tiba pulsa saya di potong dalam hitungan detik</t>
  </si>
  <si>
    <t>tidak ada sms apapun dan tiba tiba pulsa saya di potong dalam hitungan detik</t>
  </si>
  <si>
    <t>['tidak', 'ada', 'sms', 'apapun', 'dan', 'tiba', 'tiba', 'pulsa', 'saya', 'di', 'potong', 'dalam', 'hitungan', 'detik']</t>
  </si>
  <si>
    <t>['sms', 'apapun', 'pulsa', 'potong', 'hitungan', 'detik']</t>
  </si>
  <si>
    <t>['sms', 'apa', 'pulsa', 'potong', 'hitung', 'detik']</t>
  </si>
  <si>
    <t>cut cut notifikasi sms masuk guna pulsa kakak kalo pulsa tibatiba potong guna ayo konfirmasi nomor hp nya pesan biar bantu cek serta jadi nominal pulsa suda potong ya tunggu rai</t>
  </si>
  <si>
    <t>@oceana_cut @oceana_cut ada notifikasi sms yg masuk untuk penggunaan pulsanya ga, kak? kalo pulsanya tiba-tiba kepotong tanpa penggunaan, yuk konfirmasi nomor hp nya ke dm biar dibantu cek. sertakan juga waktu kejadian dan nominal pulsa sebelum dan sesudai terpotongnya ya. ditunggu :) -rai</t>
  </si>
  <si>
    <t>cut cut ada notifikasi sms yg masuk untuk penggunaan pulsanya ga kak kalo pulsanya tibatiba kepotong tanpa penggunaan yuk konfirmasi nomor hp nya ke dm biar dibantu cek sertakan juga waktu kejadian dan nominal pulsa sebelum dan sesudai terpotongnya ya ditunggu rai</t>
  </si>
  <si>
    <t>['cut', 'cut', 'ada', 'notifikasi', 'sms', 'yg', 'masuk', 'untuk', 'penggunaan', 'pulsanya', 'ga', 'kak', 'kalo', 'pulsanya', 'tibatiba', 'kepotong', 'tanpa', 'penggunaan', 'yuk', 'konfirmasi', 'nomor', 'hp', 'nya', 'ke', 'dm', 'biar', 'dibantu', 'cek', 'sertakan', 'juga', 'waktu', 'kejadian', 'dan', 'nominal', 'pulsa', 'sebelum', 'dan', 'sesudai', 'terpotongnya', 'ya', 'ditunggu', 'rai']</t>
  </si>
  <si>
    <t>['cut', 'cut', 'ada', 'notifikasi', 'sms', 'yg', 'masuk', 'untuk', 'penggunaan', 'pulsanya', 'tidak', 'kakak', 'kalo', 'pulsanya', 'tibatiba', 'kepotong', 'tanpa', 'penggunaan', 'ayo', 'konfirmasi', 'nomor', 'hp', 'nya', 'ke', 'pesan', 'biar', 'dibantu', 'cek', 'sertakan', 'juga', 'waktu', 'kejadian', 'dan', 'nominal', 'pulsa', 'sebelum', 'dan', 'sesudai', 'terpotongnya', 'ya', 'ditunggu', 'rai']</t>
  </si>
  <si>
    <t>['cut', 'cut', 'notifikasi', 'sms', 'masuk', 'penggunaan', 'pulsanya', 'kakak', 'kalo', 'pulsanya', 'tibatiba', 'kepotong', 'penggunaan', 'ayo', 'konfirmasi', 'nomor', 'hp', 'nya', 'pesan', 'biar', 'dibantu', 'cek', 'sertakan', 'kejadian', 'nominal', 'pulsa', 'sesudai', 'terpotongnya', 'ya', 'ditunggu', 'rai']</t>
  </si>
  <si>
    <t>['cut', 'cut', 'notifikasi', 'sms', 'masuk', 'guna', 'pulsa', 'kakak', 'kalo', 'pulsa', 'tibatiba', 'potong', 'guna', 'ayo', 'konfirmasi', 'nomor', 'hp', 'nya', 'pesan', 'biar', 'bantu', 'cek', 'serta', 'jadi', 'nominal', 'pulsa', 'suda', 'potong', 'ya', 'tunggu', 'rai']</t>
  </si>
  <si>
    <t>telkomsel kantor aja sinyal jelek banget buset</t>
  </si>
  <si>
    <t>telkomsel udah di kantor sendiri aja sinyalnya masih jelek banget buset</t>
  </si>
  <si>
    <t>['telkomsel', 'udah', 'di', 'kantor', 'sendiri', 'aja', 'sinyalnya', 'masih', 'jelek', 'banget', 'buset']</t>
  </si>
  <si>
    <t>['telkomsel', 'sudah', 'di', 'kantor', 'sendiri', 'aja', 'sinyalnya', 'masih', 'jelek', 'banget', 'buset']</t>
  </si>
  <si>
    <t>['telkomsel', 'kantor', 'aja', 'sinyalnya', 'jelek', 'banget', 'buset']</t>
  </si>
  <si>
    <t>['telkomsel', 'kantor', 'aja', 'sinyal', 'jelek', 'banget', 'buset']</t>
  </si>
  <si>
    <t>yah kakak tiara coba cek pulsa aplikasi mytelkomsel ya kendala kakak infoin nomor telepon pesan biar dibantuin cek terimakasih zidane</t>
  </si>
  <si>
    <t>@tiaraalvios @tiaraalvios yah kok ga bisa :( kak tiara bisa coba cek pulsa di aplikasi mytelkomsel ya. kalau masih berkendala, kakak bisa infoin nomor hpnya ke dm biar dibantuin cek. makasih :) -zidane</t>
  </si>
  <si>
    <t>yah kok ga bisa kak tiara bisa coba cek pulsa di aplikasi mytelkomsel ya kalau masih berkendala kakak bisa infoin nomor hpnya ke dm biar dibantuin cek makasih zidane</t>
  </si>
  <si>
    <t>['yah', 'kok', 'ga', 'bisa', 'kak', 'tiara', 'bisa', 'coba', 'cek', 'pulsa', 'di', 'aplikasi', 'mytelkomsel', 'ya', 'kalau', 'masih', 'berkendala', 'kakak', 'bisa', 'infoin', 'nomor', 'hpnya', 'ke', 'dm', 'biar', 'dibantuin', 'cek', 'makasih', 'zidane']</t>
  </si>
  <si>
    <t>['yah', 'kok', 'tidak', 'bisa', 'kakak', 'tiara', 'bisa', 'coba', 'cek', 'pulsa', 'di', 'aplikasi', 'mytelkomsel', 'ya', 'kalau', 'masih', 'berkendala', 'kakak', 'bisa', 'infoin', 'nomor', 'teleponnya', 'ke', 'pesan', 'biar', 'dibantuin', 'cek', 'terimakasih', 'zidane']</t>
  </si>
  <si>
    <t>['yah', 'kakak', 'tiara', 'coba', 'cek', 'pulsa', 'aplikasi', 'mytelkomsel', 'ya', 'berkendala', 'kakak', 'infoin', 'nomor', 'teleponnya', 'pesan', 'biar', 'dibantuin', 'cek', 'terimakasih', 'zidane']</t>
  </si>
  <si>
    <t>['yah', 'kakak', 'tiara', 'coba', 'cek', 'pulsa', 'aplikasi', 'mytelkomsel', 'ya', 'kendala', 'kakak', 'infoin', 'nomor', 'telepon', 'pesan', 'biar', 'dibantuin', 'cek', 'terimakasih', 'zidane']</t>
  </si>
  <si>
    <t>modal jempol menang coba ayo beli paket telkomsel minimal ribu dapat sempat donasi kitabisa voucher marketplace sd rprb beli paket mytelkomsel samp laku</t>
  </si>
  <si>
    <t>modal jempol udah bisa menang banyak gini, kapan lagi coba? yuk beli paket telkomsel minimal 50rb dan dapatkan kesempatan untuk berdonasi di kitabisa hingga voucher marketplace s.d. rp10rb!  beli paketnya di mytelkomsel!  *s&amp;amp k berlaku https://t.co/z6v49vs1ci</t>
  </si>
  <si>
    <t>modal jempol udah bisa menang banyak gini kapan lagi coba yuk beli paket telkomsel minimal rb dan dapatkan kesempatan untuk berdonasi di kitabisa hingga voucher marketplace sd rprb beli paketnya di mytelkomsel samp  berlaku</t>
  </si>
  <si>
    <t>['modal', 'jempol', 'udah', 'bisa', 'menang', 'banyak', 'gini', 'kapan', 'lagi', 'coba', 'yuk', 'beli', 'paket', 'telkomsel', 'minimal', 'rb', 'dan', 'dapatkan', 'kesempatan', 'untuk', 'berdonasi', 'di', 'kitabisa', 'hingga', 'voucher', 'marketplace', 'sd', 'rprb', 'beli', 'paketnya', 'di', 'mytelkomsel', 'samp', 'berlaku']</t>
  </si>
  <si>
    <t>['modal', 'jempol', 'sudah', 'bisa', 'menang', 'banyak', 'begini', 'kapan', 'lagi', 'coba', 'ayo', 'beli', 'paket', 'telkomsel', 'minimal', 'ribu', 'dan', 'dapatkan', 'kesempatan', 'untuk', 'berdonasi', 'di', 'kitabisa', 'hingga', 'voucher', 'marketplace', 'sd', 'rprb', 'beli', 'paketnya', 'di', 'mytelkomsel', 'samp', 'berlaku']</t>
  </si>
  <si>
    <t>['modal', 'jempol', 'menang', 'coba', 'ayo', 'beli', 'paket', 'telkomsel', 'minimal', 'ribu', 'dapatkan', 'kesempatan', 'berdonasi', 'kitabisa', 'voucher', 'marketplace', 'sd', 'rprb', 'beli', 'paketnya', 'mytelkomsel', 'samp', 'berlaku']</t>
  </si>
  <si>
    <t>['modal', 'jempol', 'menang', 'coba', 'ayo', 'beli', 'paket', 'telkomsel', 'minimal', 'ribu', 'dapat', 'sempat', 'donasi', 'kitabisa', 'voucher', 'marketplace', 'sd', 'rprb', 'beli', 'paket', 'mytelkomsel', 'samp', 'laku']</t>
  </si>
  <si>
    <t>telkomsel isis pulsa tarik langgan apa</t>
  </si>
  <si>
    <t>@telkomsel kepada pihak telkomsel kenapa setiap mengisis pulsa selalu ditarik dan saya tidak berlangganan apapun. #telkomsel</t>
  </si>
  <si>
    <t>kepada pihak telkomsel kenapa setiap mengisis pulsa selalu ditarik dan saya tidak berlangganan apapun</t>
  </si>
  <si>
    <t>['kepada', 'pihak', 'telkomsel', 'kenapa', 'setiap', 'mengisis', 'pulsa', 'selalu', 'ditarik', 'dan', 'saya', 'tidak', 'berlangganan', 'apapun']</t>
  </si>
  <si>
    <t>['telkomsel', 'mengisis', 'pulsa', 'ditarik', 'berlangganan', 'apapun']</t>
  </si>
  <si>
    <t>['telkomsel', 'isis', 'pulsa', 'tarik', 'langgan', 'apa']</t>
  </si>
  <si>
    <t>gak cek pulsa</t>
  </si>
  <si>
    <t>@telkomsel kenapa gak bisa cek pulsa? https://t.co/6yssldcyk2</t>
  </si>
  <si>
    <t>kenapa gak bisa cek pulsa</t>
  </si>
  <si>
    <t>['kenapa', 'gak', 'bisa', 'cek', 'pulsa']</t>
  </si>
  <si>
    <t>['gak', 'cek', 'pulsa']</t>
  </si>
  <si>
    <t>jagung bakar enak banget harga murah seberang jalan tower telkomsel tiga pantai tugu marlin pangandaran gocemg makan jamin tambah asin manis manisasin</t>
  </si>
  <si>
    <t>jagung bakar enak banget harga murah di seberang jalan dekat tower telkomsel pas pertigaan di pantai depan tugu marlin pangandaran. gocemg doang, makan 1 dijamin bakal minta nambah. asin, manis, manis-asin.</t>
  </si>
  <si>
    <t>jagung bakar enak banget harga murah di seberang jalan dekat tower telkomsel pas pertigaan di pantai depan tugu marlin pangandaran gocemg doang makan dijamin bakal minta nambah asin manis manisasin</t>
  </si>
  <si>
    <t>['jagung', 'bakar', 'enak', 'banget', 'harga', 'murah', 'di', 'seberang', 'jalan', 'dekat', 'tower', 'telkomsel', 'pas', 'pertigaan', 'di', 'pantai', 'depan', 'tugu', 'marlin', 'pangandaran', 'gocemg', 'doang', 'makan', 'dijamin', 'bakal', 'minta', 'nambah', 'asin', 'manis', 'manisasin']</t>
  </si>
  <si>
    <t>['jagung', 'bakar', 'enak', 'banget', 'harga', 'murah', 'di', 'seberang', 'jalan', 'dekat', 'tower', 'telkomsel', 'saat', 'pertigaan', 'di', 'pantai', 'depan', 'tugu', 'marlin', 'pangandaran', 'gocemg', 'hanya', 'makan', 'dijamin', 'bakal', 'minta', 'bertambah', 'asin', 'manis', 'manisasin']</t>
  </si>
  <si>
    <t>['jagung', 'bakar', 'enak', 'banget', 'harga', 'murah', 'seberang', 'jalan', 'tower', 'telkomsel', 'pertigaan', 'pantai', 'tugu', 'marlin', 'pangandaran', 'gocemg', 'makan', 'dijamin', 'bertambah', 'asin', 'manis', 'manisasin']</t>
  </si>
  <si>
    <t>['jagung', 'bakar', 'enak', 'banget', 'harga', 'murah', 'seberang', 'jalan', 'tower', 'telkomsel', 'tiga', 'pantai', 'tugu', 'marlin', 'pangandaran', 'gocemg', 'makan', 'jamin', 'tambah', 'asin', 'manis', 'manisasin']</t>
  </si>
  <si>
    <t>sungkan lho min tumpang wifi teman gapake telkomsel pindah telkomsel</t>
  </si>
  <si>
    <t>aku sungkan lho min numpang wifi ke tmn lain, mana dia gapake telkomsel. masa aku harus pindah dari telkomsel??</t>
  </si>
  <si>
    <t>aku sungkan lho min numpang wifi ke tmn lain mana dia gapake telkomsel masa aku harus pindah dari telkomsel</t>
  </si>
  <si>
    <t>['aku', 'sungkan', 'lho', 'min', 'numpang', 'wifi', 'ke', 'tmn', 'lain', 'mana', 'dia', 'gapake', 'telkomsel', 'masa', 'aku', 'harus', 'pindah', 'dari', 'telkomsel']</t>
  </si>
  <si>
    <t>['aku', 'sungkan', 'lho', 'min', 'menumpang', 'wifi', 'ke', 'teman', 'lain', 'mana', 'dia', 'gapake', 'telkomsel', 'masa', 'aku', 'harus', 'pindah', 'dari', 'telkomsel']</t>
  </si>
  <si>
    <t>['sungkan', 'lho', 'min', 'menumpang', 'wifi', 'teman', 'gapake', 'telkomsel', 'pindah', 'telkomsel']</t>
  </si>
  <si>
    <t>['sungkan', 'lho', 'min', 'tumpang', 'wifi', 'teman', 'gapake', 'telkomsel', 'pindah', 'telkomsel']</t>
  </si>
  <si>
    <t>sinyal telkomsel gabisa jd pakai wifi butuh sinyal telkomsel pliss</t>
  </si>
  <si>
    <t>sinyal telkomsel dari tadi gabisa, jd pake wifi. aku butuh sinyal telkomsel pliss</t>
  </si>
  <si>
    <t>sinyal telkomsel dari tadi gabisa jd pake wifi aku butuh sinyal telkomsel pliss</t>
  </si>
  <si>
    <t>['sinyal', 'telkomsel', 'dari', 'tadi', 'gabisa', 'jd', 'pake', 'wifi', 'aku', 'butuh', 'sinyal', 'telkomsel', 'pliss']</t>
  </si>
  <si>
    <t>['sinyal', 'telkomsel', 'dari', 'tadi', 'gabisa', 'jd', 'pakai', 'wifi', 'aku', 'butuh', 'sinyal', 'telkomsel', 'pliss']</t>
  </si>
  <si>
    <t>['sinyal', 'telkomsel', 'gabisa', 'jd', 'pakai', 'wifi', 'butuh', 'sinyal', 'telkomsel', 'pliss']</t>
  </si>
  <si>
    <t>yah isi pulsa kuota coba kakak vis infoin nomor hp tanggal jadi capture gagal pesan biar dibantuin cek terimakasih zidane</t>
  </si>
  <si>
    <t>@vstgst @vstgst yah kok ga bisa isi pulsa sama kuota :( coba kak vis infoin nomor hp, tanggal kejadian sama capture gagalnya ke dm biar dibantuin cek. makasih :) -zidane</t>
  </si>
  <si>
    <t>yah kok ga bisa isi pulsa sama kuota coba kak vis infoin nomor hp tanggal kejadian sama capture gagalnya ke dm biar dibantuin cek makasih zidane</t>
  </si>
  <si>
    <t>['yah', 'kok', 'ga', 'bisa', 'isi', 'pulsa', 'sama', 'kuota', 'coba', 'kak', 'vis', 'infoin', 'nomor', 'hp', 'tanggal', 'kejadian', 'sama', 'capture', 'gagalnya', 'ke', 'dm', 'biar', 'dibantuin', 'cek', 'makasih', 'zidane']</t>
  </si>
  <si>
    <t>['yah', 'kok', 'tidak', 'bisa', 'isi', 'pulsa', 'sama', 'kuota', 'coba', 'kakak', 'vis', 'infoin', 'nomor', 'hp', 'tanggal', 'kejadian', 'sama', 'capture', 'gagalnya', 'ke', 'pesan', 'biar', 'dibantuin', 'cek', 'terimakasih', 'zidane']</t>
  </si>
  <si>
    <t>['yah', 'isi', 'pulsa', 'kuota', 'coba', 'kakak', 'vis', 'infoin', 'nomor', 'hp', 'tanggal', 'kejadian', 'capture', 'gagalnya', 'pesan', 'biar', 'dibantuin', 'cek', 'terimakasih', 'zidane']</t>
  </si>
  <si>
    <t>['yah', 'isi', 'pulsa', 'kuota', 'coba', 'kakak', 'vis', 'infoin', 'nomor', 'hp', 'tanggal', 'jadi', 'capture', 'gagal', 'pesan', 'biar', 'dibantuin', 'cek', 'terimakasih', 'zidane']</t>
  </si>
  <si>
    <t>admin balikin sinyal</t>
  </si>
  <si>
    <t>admin @telkomsel balikin sinyalku 😭😭😭</t>
  </si>
  <si>
    <t>admin balikin sinyalku</t>
  </si>
  <si>
    <t>['admin', 'balikin', 'sinyalku']</t>
  </si>
  <si>
    <t>['admin', 'balikin', 'sinyal']</t>
  </si>
  <si>
    <t>amo bantu infoin nih kakak kale tukar telkomsel poin aplikasi mytelkomsel yah tawar tarik loh amo</t>
  </si>
  <si>
    <t>@ookule amo bantu infoin nih, kak kale. untuk tukarkan telkomsel poin bisa melalui aplikasi mytelkomsel yah, banyak penawaran yang menarik loh 😊-amo</t>
  </si>
  <si>
    <t>amo bantu infoin nih kak kale untuk tukarkan telkomsel poin bisa melalui aplikasi mytelkomsel yah banyak penawaran yang menarik loh amo</t>
  </si>
  <si>
    <t>['amo', 'bantu', 'infoin', 'nih', 'kak', 'kale', 'untuk', 'tukarkan', 'telkomsel', 'poin', 'bisa', 'melalui', 'aplikasi', 'mytelkomsel', 'yah', 'banyak', 'penawaran', 'yang', 'menarik', 'loh', 'amo']</t>
  </si>
  <si>
    <t>['amo', 'bantu', 'infoin', 'nih', 'kakak', 'kale', 'untuk', 'tukarkan', 'telkomsel', 'poin', 'bisa', 'melalui', 'aplikasi', 'mytelkomsel', 'yah', 'banyak', 'penawaran', 'yang', 'menarik', 'loh', 'amo']</t>
  </si>
  <si>
    <t>['amo', 'bantu', 'infoin', 'nih', 'kakak', 'kale', 'tukarkan', 'telkomsel', 'poin', 'aplikasi', 'mytelkomsel', 'yah', 'penawaran', 'menarik', 'loh', 'amo']</t>
  </si>
  <si>
    <t>['amo', 'bantu', 'infoin', 'nih', 'kakak', 'kale', 'tukar', 'telkomsel', 'poin', 'aplikasi', 'mytelkomsel', 'yah', 'tawar', 'tarik', 'loh', 'amo']</t>
  </si>
  <si>
    <t>nonton film ganjil genap redeem reward month subs prime from telkomsel top movienya mas djay lucu bikin ketawa gak</t>
  </si>
  <si>
    <t>nonton film ganjil genap karena 2 hal: 1. karena redeem reward 1 month subs prime from telkomsel.  2. ada di top movienya dimas djay.   lucu juga bs bikin ketawa2 gak jelas</t>
  </si>
  <si>
    <t>nonton film ganjil genap karena hal karena redeem reward month subs prime from telkomsel ada di top movienya dimas djay lucu juga bs bikin ketawa gak jelas</t>
  </si>
  <si>
    <t>['nonton', 'film', 'ganjil', 'genap', 'karena', 'hal', 'karena', 'redeem', 'reward', 'month', 'subs', 'prime', 'from', 'telkomsel', 'ada', 'di', 'top', 'movienya', 'dimas', 'djay', 'lucu', 'juga', 'bs', 'bikin', 'ketawa', 'gak', 'jelas']</t>
  </si>
  <si>
    <t>['nonton', 'film', 'ganjil', 'genap', 'karena', 'hal', 'karena', 'redeem', 'reward', 'month', 'subs', 'prime', 'from', 'telkomsel', 'ada', 'di', 'top', 'movienya', 'dimas', 'djay', 'lucu', 'juga', 'bisa', 'bikin', 'ketawa', 'gak', 'jelas']</t>
  </si>
  <si>
    <t>['nonton', 'film', 'ganjil', 'genap', 'redeem', 'reward', 'month', 'subs', 'prime', 'from', 'telkomsel', 'top', 'movienya', 'dimas', 'djay', 'lucu', 'bikin', 'ketawa', 'gak']</t>
  </si>
  <si>
    <t>['nonton', 'film', 'ganjil', 'genap', 'redeem', 'reward', 'month', 'subs', 'prime', 'from', 'telkomsel', 'top', 'movienya', 'mas', 'djay', 'lucu', 'bikin', 'ketawa', 'gak']</t>
  </si>
  <si>
    <t>tunggu ya kakak balesan pesan nya jovan</t>
  </si>
  <si>
    <t>@georgehosea @georgehosea ditunggu kembali ya kak balesan dm nya :) -jovan</t>
  </si>
  <si>
    <t>ditunggu kembali ya kak balesan dm nya jovan</t>
  </si>
  <si>
    <t>['ditunggu', 'kembali', 'ya', 'kak', 'balesan', 'dm', 'nya', 'jovan']</t>
  </si>
  <si>
    <t>['ditunggu', 'kembali', 'ya', 'kakak', 'balesan', 'pesan', 'nya', 'jovan']</t>
  </si>
  <si>
    <t>['ditunggu', 'ya', 'kakak', 'balesan', 'pesan', 'nya', 'jovan']</t>
  </si>
  <si>
    <t>['tunggu', 'ya', 'kakak', 'balesan', 'pesan', 'nya', 'jovan']</t>
  </si>
  <si>
    <t>pakai xl nomer satu somehow cepat telkomsel klo jabodetabek</t>
  </si>
  <si>
    <t>@bumilautlangit ak pakai xl di nomer satunya, somehow lebih cepet dr telkomsel. bahkan klo di luar jabodetabek</t>
  </si>
  <si>
    <t>ak pakai xl di nomer satunya somehow lebih cepet dr telkomsel bahkan klo di luar jabodetabek</t>
  </si>
  <si>
    <t>['ak', 'pakai', 'xl', 'di', 'nomer', 'satunya', 'somehow', 'lebih', 'cepet', 'dr', 'telkomsel', 'bahkan', 'klo', 'di', 'luar', 'jabodetabek']</t>
  </si>
  <si>
    <t>['aku', 'pakai', 'xl', 'di', 'nomer', 'satunya', 'somehow', 'lebih', 'cepat', 'dari', 'telkomsel', 'bahkan', 'klo', 'di', 'luar', 'jabodetabek']</t>
  </si>
  <si>
    <t>['pakai', 'xl', 'nomer', 'satunya', 'somehow', 'cepat', 'telkomsel', 'klo', 'jabodetabek']</t>
  </si>
  <si>
    <t>['pakai', 'xl', 'nomer', 'satu', 'somehow', 'cepat', 'telkomsel', 'klo', 'jabodetabek']</t>
  </si>
  <si>
    <t>lokasi mana kakak biar amo bantu cek amo</t>
  </si>
  <si>
    <t>@pyjskods lokasinya dimana, kak? sini biar amo bantu cek dulu 😊-amo</t>
  </si>
  <si>
    <t>lokasinya dimana kak sini biar amo bantu cek dulu amo</t>
  </si>
  <si>
    <t>['lokasinya', 'dimana', 'kak', 'sini', 'biar', 'amo', 'bantu', 'cek', 'dulu', 'amo']</t>
  </si>
  <si>
    <t>['lokasinya', 'dimana', 'kakak', 'sini', 'biar', 'amo', 'bantu', 'cek', 'dulu', 'amo']</t>
  </si>
  <si>
    <t>['lokasinya', 'dimana', 'kakak', 'biar', 'amo', 'bantu', 'cek', 'amo']</t>
  </si>
  <si>
    <t>['lokasi', 'mana', 'kakak', 'biar', 'amo', 'bantu', 'cek', 'amo']</t>
  </si>
  <si>
    <t>halo kakak gabisa isi kuota pulsa ya</t>
  </si>
  <si>
    <t>@telkomsel halo kak. saya gabisa isi kuota atau pulsa kenapa ya?</t>
  </si>
  <si>
    <t>halo kak saya gabisa isi kuota atau pulsa kenapa ya</t>
  </si>
  <si>
    <t>['halo', 'kak', 'saya', 'gabisa', 'isi', 'kuota', 'atau', 'pulsa', 'kenapa', 'ya']</t>
  </si>
  <si>
    <t>['halo', 'kakak', 'saya', 'gabisa', 'isi', 'kuota', 'atau', 'pulsa', 'kenapa', 'ya']</t>
  </si>
  <si>
    <t>['halo', 'kakak', 'gabisa', 'isi', 'kuota', 'pulsa', 'ya']</t>
  </si>
  <si>
    <t>@farizaryf @farizaryf okaay kak ditunggu ya balesan dm nya :) -jovan</t>
  </si>
  <si>
    <t>utk selesai ngantuk ngopi lapor</t>
  </si>
  <si>
    <t>@telkomsel malah yg jawab utk kasus 5g yg sudah lama selesai.   kalau ngantuk, ngopi dulu lah.🤣.  saya lapor ke 147 saja.</t>
  </si>
  <si>
    <t>malah yg jawab utk kasus  yg sudah lama selesai kalau ngantuk ngopi dulu lah saya lapor ke saja</t>
  </si>
  <si>
    <t>['malah', 'yg', 'jawab', 'utk', 'kasus', 'yg', 'sudah', 'lama', 'selesai', 'kalau', 'ngantuk', 'ngopi', 'dulu', 'lah', 'saya', 'lapor', 'ke', 'saja']</t>
  </si>
  <si>
    <t>['utk', 'selesai', 'ngantuk', 'ngopi', 'lapor']</t>
  </si>
  <si>
    <t>not telkomsel</t>
  </si>
  <si>
    <t>@bumilautlangit why not telkomsel??</t>
  </si>
  <si>
    <t>why not telkomsel</t>
  </si>
  <si>
    <t>['why', 'not', 'telkomsel']</t>
  </si>
  <si>
    <t>['kenapa', 'not', 'telkomsel']</t>
  </si>
  <si>
    <t>['not', 'telkomsel']</t>
  </si>
  <si>
    <t>min help kuota internetan</t>
  </si>
  <si>
    <t>@telkomsel min, help ini kuota masih banyak tapi nggak bisa internetan 😭😭</t>
  </si>
  <si>
    <t>min help ini kuota masih banyak tapi nggak bisa internetan</t>
  </si>
  <si>
    <t>['min', 'help', 'ini', 'kuota', 'masih', 'banyak', 'tapi', 'nggak', 'bisa', 'internetan']</t>
  </si>
  <si>
    <t>['min', 'help', 'ini', 'kuota', 'masih', 'banyak', 'tapi', 'tidak', 'bisa', 'internetan']</t>
  </si>
  <si>
    <t>['min', 'help', 'kuota', 'internetan']</t>
  </si>
  <si>
    <t>indosat aja telkomsel mihil stibil nomer nomer sayang ganti</t>
  </si>
  <si>
    <t>@bumilautlangit indosat aja, telkomsel mihil dan g stibil. tp karena nomer ini nomer lama, sayang jg ganti2</t>
  </si>
  <si>
    <t>indosat aja telkomsel mihil dan  stibil tp karena nomer ini nomer lama sayang jg ganti</t>
  </si>
  <si>
    <t>['indosat', 'aja', 'telkomsel', 'mihil', 'dan', 'stibil', 'tp', 'karena', 'nomer', 'ini', 'nomer', 'lama', 'sayang', 'jg', 'ganti']</t>
  </si>
  <si>
    <t>['indosat', 'aja', 'telkomsel', 'mihil', 'dan', 'stibil', 'tapi', 'karena', 'nomer', 'ini', 'nomer', 'lama', 'sayang', 'juga', 'ganti']</t>
  </si>
  <si>
    <t>['indosat', 'aja', 'telkomsel', 'mihil', 'stibil', 'nomer', 'nomer', 'sayang', 'ganti']</t>
  </si>
  <si>
    <t>sila konfiramsi pesan ya rekan pesan tunggu konfirmasi kakak rai</t>
  </si>
  <si>
    <t>@netnotnetyours @netnotnetyours silakan lanjut konfiramsi di dm ya. rekan di dm sudah menunggu konfirmasi dari kakak :) -rai</t>
  </si>
  <si>
    <t>silakan lanjut konfiramsi di dm ya rekan di dm sudah menunggu konfirmasi dari kakak rai</t>
  </si>
  <si>
    <t>['silakan', 'lanjut', 'konfiramsi', 'di', 'dm', 'ya', 'rekan', 'di', 'dm', 'sudah', 'menunggu', 'konfirmasi', 'dari', 'kakak', 'rai']</t>
  </si>
  <si>
    <t>['silakan', 'lanjut', 'konfiramsi', 'di', 'pesan', 'ya', 'rekan', 'di', 'pesan', 'sudah', 'menunggu', 'konfirmasi', 'dari', 'kakak', 'rai']</t>
  </si>
  <si>
    <t>['silakan', 'konfiramsi', 'pesan', 'ya', 'rekan', 'pesan', 'menunggu', 'konfirmasi', 'kakak', 'rai']</t>
  </si>
  <si>
    <t>['sila', 'konfiramsi', 'pesan', 'ya', 'rekan', 'pesan', 'tunggu', 'konfirmasi', 'kakak', 'rai']</t>
  </si>
  <si>
    <t>telkomsel ya</t>
  </si>
  <si>
    <t>@isun666 ini cuman telkomsel ya?</t>
  </si>
  <si>
    <t>ini cuman telkomsel ya</t>
  </si>
  <si>
    <t>['ini', 'cuman', 'telkomsel', 'ya']</t>
  </si>
  <si>
    <t>['ini', 'hanya', 'telkomsel', 'ya']</t>
  </si>
  <si>
    <t>['telkomsel', 'ya']</t>
  </si>
  <si>
    <t>resolusi nih share kalo mimin sih setia rp kuota gb aktif paket mytelkomsel info samp laku</t>
  </si>
  <si>
    <t>resolusinya udah sampe mana nih? share dong! kalo mimin sih so pasti sampe tahun depan tetep setia dengan #telkomselprabayar! mulai dari rp8.500 udah bisa dapet kuota hingga 12gb!  aktifkan paketnya di mytelkomsel. info: https://t.co/r9wi4ejl7c. *s&amp;amp k berlaku https://t.co/h6srazhzpi</t>
  </si>
  <si>
    <t>resolusinya udah sampe mana nih share dong kalo mimin sih so pasti sampe tahun depan tetep setia dengan mulai dari rp udah bisa dapet kuota hingga gb aktifkan paketnya di mytelkomsel info samp  berlaku</t>
  </si>
  <si>
    <t>['resolusinya', 'udah', 'sampe', 'mana', 'nih', 'share', 'dong', 'kalo', 'mimin', 'sih', 'so', 'pasti', 'sampe', 'tahun', 'depan', 'tetep', 'setia', 'dengan', 'mulai', 'dari', 'rp', 'udah', 'bisa', 'dapet', 'kuota', 'hingga', 'gb', 'aktifkan', 'paketnya', 'di', 'mytelkomsel', 'info', 'samp', 'berlaku']</t>
  </si>
  <si>
    <t>['resolusinya', 'sudah', 'sampai', 'mana', 'nih', 'share', 'dong', 'kalo', 'mimin', 'sih', 'jadi', 'pasti', 'sampai', 'tahun', 'depan', 'tetap', 'setia', 'dengan', 'mulai', 'dari', 'rp', 'sudah', 'bisa', 'dapat', 'kuota', 'hingga', 'gb', 'aktifkan', 'paketnya', 'di', 'mytelkomsel', 'info', 'samp', 'berlaku']</t>
  </si>
  <si>
    <t>['resolusinya', 'nih', 'share', 'kalo', 'mimin', 'sih', 'setia', 'rp', 'kuota', 'gb', 'aktifkan', 'paketnya', 'mytelkomsel', 'info', 'samp', 'berlaku']</t>
  </si>
  <si>
    <t>['resolusi', 'nih', 'share', 'kalo', 'mimin', 'sih', 'setia', 'rp', 'kuota', 'gb', 'aktif', 'paket', 'mytelkomsel', 'info', 'samp', 'laku']</t>
  </si>
  <si>
    <t>koneksi internet xl coba bisikin provider delain telkomsel internetnya stabil at least jabodetabek</t>
  </si>
  <si>
    <t>karena koneksi internet xl makin ga jelas, coba bisikin provider (delain telkomsel) yang internetnya stabil dong at least jabodetabek.</t>
  </si>
  <si>
    <t>karena koneksi internet xl makin ga jelas coba bisikin provider delain telkomsel yang internetnya stabil dong at least jabodetabek</t>
  </si>
  <si>
    <t>['karena', 'koneksi', 'internet', 'xl', 'makin', 'ga', 'jelas', 'coba', 'bisikin', 'provider', 'delain', 'telkomsel', 'yang', 'internetnya', 'stabil', 'dong', 'at', 'least', 'jabodetabek']</t>
  </si>
  <si>
    <t>['karena', 'koneksi', 'internet', 'xl', 'makin', 'tidak', 'jelas', 'coba', 'bisikin', 'provider', 'delain', 'telkomsel', 'yang', 'internetnya', 'stabil', 'dong', 'at', 'least', 'jabodetabek']</t>
  </si>
  <si>
    <t>['koneksi', 'internet', 'xl', 'coba', 'bisikin', 'provider', 'delain', 'telkomsel', 'internetnya', 'stabil', 'at', 'least', 'jabodetabek']</t>
  </si>
  <si>
    <t>telkomsel hshshshsh</t>
  </si>
  <si>
    <t>@/telkomsel hshshshsh https://t.co/vm2zdrzkn4</t>
  </si>
  <si>
    <t>['telkomsel', 'hshshshsh']</t>
  </si>
  <si>
    <t>@inibochill @inibochill okaay kak ditunggu ya balesan dm nya :) -jovan</t>
  </si>
  <si>
    <t>sinyal telkomsel taikkk</t>
  </si>
  <si>
    <t>['sinyal', 'telkomsel', 'taikkk']</t>
  </si>
  <si>
    <t>sambut nataru telkomsel buka posko siaga margocity depok</t>
  </si>
  <si>
    <t>sambut nataru, telkomsel buka posko siaga di margocity depok https://t.co/by8undsrzr #beritasatu #newsupdate #news</t>
  </si>
  <si>
    <t>sambut nataru telkomsel buka posko siaga di margocity depok</t>
  </si>
  <si>
    <t>['sambut', 'nataru', 'telkomsel', 'buka', 'posko', 'siaga', 'di', 'margocity', 'depok']</t>
  </si>
  <si>
    <t>['sambut', 'nataru', 'telkomsel', 'buka', 'posko', 'siaga', 'margocity', 'depok']</t>
  </si>
  <si>
    <t>oke kakak andree tungguin balesan pesan ya terimakasih zidane</t>
  </si>
  <si>
    <t>@andreesquad @andreesquad okey kak andree. tungguin balesan dari kami di dm ya. makasih :) -zidane</t>
  </si>
  <si>
    <t>okey kak andree tungguin balesan dari kami di dm ya makasih zidane</t>
  </si>
  <si>
    <t>['okey', 'kak', 'andree', 'tungguin', 'balesan', 'dari', 'kami', 'di', 'dm', 'ya', 'makasih', 'zidane']</t>
  </si>
  <si>
    <t>['oke', 'kakak', 'andree', 'tungguin', 'balesan', 'dari', 'kami', 'di', 'pesan', 'ya', 'terimakasih', 'zidane']</t>
  </si>
  <si>
    <t>['oke', 'kakak', 'andree', 'tungguin', 'balesan', 'pesan', 'ya', 'terimakasih', 'zidane']</t>
  </si>
  <si>
    <t>gak</t>
  </si>
  <si>
    <t>@telkomsel @joshuuacoustic gak ada</t>
  </si>
  <si>
    <t>gak ada</t>
  </si>
  <si>
    <t>['gak', 'ada']</t>
  </si>
  <si>
    <t>['gak']</t>
  </si>
  <si>
    <t>sore telkomsel</t>
  </si>
  <si>
    <t>@starryflies_ sore telkomsel</t>
  </si>
  <si>
    <t>['sore', 'telkomsel']</t>
  </si>
  <si>
    <t>akses internetna kendala kakak coba infoin nomer lokasi detail nomer kendala pesan jovan</t>
  </si>
  <si>
    <t>@inibochill @inibochill dari kapan akses internetna berkendala kak? coba infoin nomer, lokasi detail, nomer lain yang berkendala sama jika ada ke dm :) -jovan</t>
  </si>
  <si>
    <t>dari kapan akses internetna berkendala kak coba infoin nomer lokasi detail nomer lain yang berkendala sama jika ada ke dm jovan</t>
  </si>
  <si>
    <t>['dari', 'kapan', 'akses', 'internetna', 'berkendala', 'kak', 'coba', 'infoin', 'nomer', 'lokasi', 'detail', 'nomer', 'lain', 'yang', 'berkendala', 'sama', 'jika', 'ada', 'ke', 'dm', 'jovan']</t>
  </si>
  <si>
    <t>['dari', 'kapan', 'akses', 'internetna', 'berkendala', 'kakak', 'coba', 'infoin', 'nomer', 'lokasi', 'detail', 'nomer', 'lain', 'yang', 'berkendala', 'sama', 'jika', 'ada', 'ke', 'pesan', 'jovan']</t>
  </si>
  <si>
    <t>['akses', 'internetna', 'berkendala', 'kakak', 'coba', 'infoin', 'nomer', 'lokasi', 'detail', 'nomer', 'berkendala', 'pesan', 'jovan']</t>
  </si>
  <si>
    <t>['akses', 'internetna', 'kendala', 'kakak', 'coba', 'infoin', 'nomer', 'lokasi', 'detail', 'nomer', 'kendala', 'pesan', 'jovan']</t>
  </si>
  <si>
    <t>infoin lengkap data micha kasih ayo kakak wisanggeni bantu cek data aman terimakasih micha</t>
  </si>
  <si>
    <t>@dpriambo @joshuuacoustic @dpriambo infoin kelengkapan data yang udah micha kasih yuk kak wisanggeni, supaya dibantu cek dan datanya aman. makasih 😊 -micha</t>
  </si>
  <si>
    <t>infoin kelengkapan data yang udah micha kasih yuk kak wisanggeni supaya dibantu cek dan datanya aman makasih micha</t>
  </si>
  <si>
    <t>['infoin', 'kelengkapan', 'data', 'yang', 'udah', 'micha', 'kasih', 'yuk', 'kak', 'wisanggeni', 'supaya', 'dibantu', 'cek', 'dan', 'datanya', 'aman', 'makasih', 'micha']</t>
  </si>
  <si>
    <t>['infoin', 'kelengkapan', 'data', 'yang', 'sudah', 'micha', 'kasih', 'ayo', 'kakak', 'wisanggeni', 'supaya', 'dibantu', 'cek', 'dan', 'datanya', 'aman', 'terimakasih', 'micha']</t>
  </si>
  <si>
    <t>['infoin', 'kelengkapan', 'data', 'micha', 'kasih', 'ayo', 'kakak', 'wisanggeni', 'dibantu', 'cek', 'datanya', 'aman', 'terimakasih', 'micha']</t>
  </si>
  <si>
    <t>['infoin', 'lengkap', 'data', 'micha', 'kasih', 'ayo', 'kakak', 'wisanggeni', 'bantu', 'cek', 'data', 'aman', 'terimakasih', 'micha']</t>
  </si>
  <si>
    <t>sumpah lot banget lur internet ganggu kah</t>
  </si>
  <si>
    <t>@telkomsel sumpah lemot banget lur internet e gangguan kah?</t>
  </si>
  <si>
    <t>sumpah lemot banget lur internet  gangguan kah</t>
  </si>
  <si>
    <t>['sumpah', 'lemot', 'banget', 'lur', 'internet', 'gangguan', 'kah']</t>
  </si>
  <si>
    <t>['sumpah', 'lot', 'banget', 'lur', 'internet', 'ganggu', 'kah']</t>
  </si>
  <si>
    <t>kalo kuota telkomsel jgn rep gueeeeeee</t>
  </si>
  <si>
    <t>ih lu kalo ada masalah sm kuota telkomsel jg jgn rep di gueeeeeee 😭😭😭😭</t>
  </si>
  <si>
    <t>ih lu kalo ada masalah sm kuota telkomsel jg jgn rep di gueeeeeee</t>
  </si>
  <si>
    <t>['ih', 'lu', 'kalo', 'ada', 'masalah', 'sm', 'kuota', 'telkomsel', 'jg', 'jgn', 'rep', 'di', 'gueeeeeee']</t>
  </si>
  <si>
    <t>['ih', 'kamu', 'kalo', 'ada', 'masalah', 'sama', 'kuota', 'telkomsel', 'juga', 'jgn', 'rep', 'di', 'gueeeeeee']</t>
  </si>
  <si>
    <t>['kalo', 'kuota', 'telkomsel', 'jgn', 'rep', 'gueeeeeee']</t>
  </si>
  <si>
    <t>tunggu ya kakak pesan nya balas sesuai antri masuk jovan</t>
  </si>
  <si>
    <t>@perbsona @perbsona ditunggu ya kak dm nya akan di bales sesuai dengan antrian yang masuk :) -jovan</t>
  </si>
  <si>
    <t>ditunggu ya kak dm nya akan di bales sesuai dengan antrian yang masuk jovan</t>
  </si>
  <si>
    <t>['ditunggu', 'ya', 'kak', 'dm', 'nya', 'akan', 'di', 'bales', 'sesuai', 'dengan', 'antrian', 'yang', 'masuk', 'jovan']</t>
  </si>
  <si>
    <t>['ditunggu', 'ya', 'kakak', 'pesan', 'nya', 'akan', 'di', 'balas', 'sesuai', 'dengan', 'antrian', 'yang', 'masuk', 'jovan']</t>
  </si>
  <si>
    <t>['ditunggu', 'ya', 'kakak', 'pesan', 'nya', 'balas', 'sesuai', 'antrian', 'masuk', 'jovan']</t>
  </si>
  <si>
    <t>['tunggu', 'ya', 'kakak', 'pesan', 'nya', 'balas', 'sesuai', 'antri', 'masuk', 'jovan']</t>
  </si>
  <si>
    <t>gagal isi pulsa paket data payah kau</t>
  </si>
  <si>
    <t>@telkomsel @joshuuacoustic sama gue juga 2x gagal isi pulsa 1 x paket data. payah kau @telkomsel</t>
  </si>
  <si>
    <t>sama gue juga  gagal isi pulsa  paket data payah kau</t>
  </si>
  <si>
    <t>['sama', 'gue', 'juga', 'gagal', 'isi', 'pulsa', 'paket', 'data', 'payah', 'kau']</t>
  </si>
  <si>
    <t>['sama', 'aku', 'juga', 'gagal', 'isi', 'pulsa', 'paket', 'data', 'payah', 'kau']</t>
  </si>
  <si>
    <t>['gagal', 'isi', 'pulsa', 'paket', 'data', 'payah', 'kau']</t>
  </si>
  <si>
    <t>kuota masuk ya kakak ayo infoin nomor hp tanggal jadi detail nama paket capture terang serta id transaksi pesan bantu cek data aman terimakasih micha</t>
  </si>
  <si>
    <t>@joshuuacoustic @joshuuacoustic kuotanya belum masuk ya kak :( yuk infoin nomor hp, tanggal dan waktu kejadian, detail nama paket, capture keterangan beserta id transaksi ke dm, supaya dibantu cek dan datanya aman. makasih 😊 -micha</t>
  </si>
  <si>
    <t>kuotanya belum masuk ya kak yuk infoin nomor hp tanggal dan waktu kejadian detail nama paket capture keterangan beserta id transaksi ke dm supaya dibantu cek dan datanya aman makasih micha</t>
  </si>
  <si>
    <t>['kuotanya', 'belum', 'masuk', 'ya', 'kak', 'yuk', 'infoin', 'nomor', 'hp', 'tanggal', 'dan', 'waktu', 'kejadian', 'detail', 'nama', 'paket', 'capture', 'keterangan', 'beserta', 'id', 'transaksi', 'ke', 'dm', 'supaya', 'dibantu', 'cek', 'dan', 'datanya', 'aman', 'makasih', 'micha']</t>
  </si>
  <si>
    <t>['kuotanya', 'belum', 'masuk', 'ya', 'kakak', 'ayo', 'infoin', 'nomor', 'hp', 'tanggal', 'dan', 'waktu', 'kejadian', 'detail', 'nama', 'paket', 'capture', 'keterangan', 'beserta', 'id', 'transaksi', 'ke', 'pesan', 'supaya', 'dibantu', 'cek', 'dan', 'datanya', 'aman', 'terimakasih', 'micha']</t>
  </si>
  <si>
    <t>['kuotanya', 'masuk', 'ya', 'kakak', 'ayo', 'infoin', 'nomor', 'hp', 'tanggal', 'kejadian', 'detail', 'nama', 'paket', 'capture', 'keterangan', 'beserta', 'id', 'transaksi', 'pesan', 'dibantu', 'cek', 'datanya', 'aman', 'terimakasih', 'micha']</t>
  </si>
  <si>
    <t>['kuota', 'masuk', 'ya', 'kakak', 'ayo', 'infoin', 'nomor', 'hp', 'tanggal', 'jadi', 'detail', 'nama', 'paket', 'capture', 'terang', 'serta', 'id', 'transaksi', 'pesan', 'bantu', 'cek', 'data', 'aman', 'terimakasih', 'micha']</t>
  </si>
  <si>
    <t>tunggu onitsuka diskon zalora harga ujung beli pakai voucher tuker poin telkomsel gak diskon</t>
  </si>
  <si>
    <t>@discountfess aku nungguin onitsuka diskon di zalora kaga ada pun apalagi sampe sejauh itu harganya😂 ujung2nya beli juga pake voucher tuker poin telkomsel dan gak banyak juga diskonnya.</t>
  </si>
  <si>
    <t>aku nungguin onitsuka diskon di zalora kaga ada pun apalagi sampe sejauh itu harganya ujungnya beli juga pake voucher tuker poin telkomsel dan gak banyak juga diskonnya</t>
  </si>
  <si>
    <t>['aku', 'nungguin', 'onitsuka', 'diskon', 'di', 'zalora', 'kaga', 'ada', 'pun', 'apalagi', 'sampe', 'sejauh', 'itu', 'harganya', 'ujungnya', 'beli', 'juga', 'pake', 'voucher', 'tuker', 'poin', 'telkomsel', 'dan', 'gak', 'banyak', 'juga', 'diskonnya']</t>
  </si>
  <si>
    <t>['aku', 'menunggu', 'onitsuka', 'diskon', 'di', 'zalora', 'tidak', 'ada', 'pun', 'apalagi', 'sampai', 'sejauh', 'itu', 'harganya', 'ujungnya', 'beli', 'juga', 'pakai', 'voucher', 'tuker', 'poin', 'telkomsel', 'dan', 'gak', 'banyak', 'juga', 'diskonnya']</t>
  </si>
  <si>
    <t>['menunggu', 'onitsuka', 'diskon', 'zalora', 'harganya', 'ujungnya', 'beli', 'pakai', 'voucher', 'tuker', 'poin', 'telkomsel', 'gak', 'diskonnya']</t>
  </si>
  <si>
    <t>['tunggu', 'onitsuka', 'diskon', 'zalora', 'harga', 'ujung', 'beli', 'pakai', 'voucher', 'tuker', 'poin', 'telkomsel', 'gak', 'diskon']</t>
  </si>
  <si>
    <t>tolong min</t>
  </si>
  <si>
    <t>tolong ak min @telkomsel</t>
  </si>
  <si>
    <t>tolong ak min</t>
  </si>
  <si>
    <t>['tolong', 'ak', 'min']</t>
  </si>
  <si>
    <t>['tolong', 'aku', 'min']</t>
  </si>
  <si>
    <t>['tolong', 'min']</t>
  </si>
  <si>
    <t>wih keren kakak terimakasih ya tutor ayo tukerin telkomsel poin reward tarik sehat hanna</t>
  </si>
  <si>
    <t>@fr4ppuchino wih keren kak, makasih ya buat tutornya🥰 yuk tukerin lagi telkomsel poin-nya dengan reward menarik lainnya, sehat selalu😍 -hanna</t>
  </si>
  <si>
    <t>wih keren kak makasih ya buat tutornya yuk tukerin lagi telkomsel poinnya dengan reward menarik lainnya sehat selalu hanna</t>
  </si>
  <si>
    <t>['wih', 'keren', 'kak', 'makasih', 'ya', 'buat', 'tutornya', 'yuk', 'tukerin', 'lagi', 'telkomsel', 'poinnya', 'dengan', 'reward', 'menarik', 'lainnya', 'sehat', 'selalu', 'hanna']</t>
  </si>
  <si>
    <t>['wih', 'keren', 'kakak', 'terimakasih', 'ya', 'buat', 'tutornya', 'ayo', 'tukerin', 'lagi', 'telkomsel', 'poinnya', 'dengan', 'reward', 'menarik', 'lainnya', 'sehat', 'selalu', 'hanna']</t>
  </si>
  <si>
    <t>['wih', 'keren', 'kakak', 'terimakasih', 'ya', 'tutornya', 'ayo', 'tukerin', 'telkomsel', 'poinnya', 'reward', 'menarik', 'sehat', 'hanna']</t>
  </si>
  <si>
    <t>['wih', 'keren', 'kakak', 'terimakasih', 'ya', 'tutor', 'ayo', 'tukerin', 'telkomsel', 'poin', 'reward', 'tarik', 'sehat', 'hanna']</t>
  </si>
  <si>
    <t>have nice day adminno</t>
  </si>
  <si>
    <t>@telkomsel have a nice day juga adminn^o</t>
  </si>
  <si>
    <t>have  nice day juga adminno</t>
  </si>
  <si>
    <t>['have', 'nice', 'day', 'juga', 'adminno']</t>
  </si>
  <si>
    <t>['have', 'nice', 'day', 'adminno']</t>
  </si>
  <si>
    <t>kakak acaa have nice day sabil</t>
  </si>
  <si>
    <t>@stickyyyland @stickyyyland sama-sama, kak acaa. have a nice day😊 -sabil</t>
  </si>
  <si>
    <t>samasama kak acaa have  nice day sabil</t>
  </si>
  <si>
    <t>['samasama', 'kak', 'acaa', 'have', 'nice', 'day', 'sabil']</t>
  </si>
  <si>
    <t>['sama', 'kakak', 'acaa', 'have', 'nice', 'day', 'sabil']</t>
  </si>
  <si>
    <t>['kakak', 'acaa', 'have', 'nice', 'day', 'sabil']</t>
  </si>
  <si>
    <t>hai kait kendala saran coba restart router ya lepas simcard orbit tunggu pasang posisi sila coba akses</t>
  </si>
  <si>
    <t>@suhutwadiyo @telkomsel hai, terkait kendalanya kami sarankan untuk mencoba melakukan restart router terlebih dulu ya, bisa melepas simcard orbit, tunggu beberapa saat lalu pasangkan kembali dengan posisi yang tepat. lalu silakan mencoba akses kembali.</t>
  </si>
  <si>
    <t>hai terkait kendalanya kami sarankan untuk mencoba melakukan restart router terlebih dulu ya bisa melepas simcard orbit tunggu beberapa saat lalu pasangkan kembali dengan posisi yang tepat lalu silakan mencoba akses kembali</t>
  </si>
  <si>
    <t>['hai', 'terkait', 'kendalanya', 'kami', 'sarankan', 'untuk', 'mencoba', 'melakukan', 'restart', 'router', 'terlebih', 'dulu', 'ya', 'bisa', 'melepas', 'simcard', 'orbit', 'tunggu', 'beberapa', 'saat', 'lalu', 'pasangkan', 'kembali', 'dengan', 'posisi', 'yang', 'tepat', 'lalu', 'silakan', 'mencoba', 'akses', 'kembali']</t>
  </si>
  <si>
    <t>['hai', 'terkait', 'kendalanya', 'sarankan', 'mencoba', 'restart', 'router', 'ya', 'melepas', 'simcard', 'orbit', 'tunggu', 'pasangkan', 'posisi', 'silakan', 'mencoba', 'akses']</t>
  </si>
  <si>
    <t>['hai', 'kait', 'kendala', 'saran', 'coba', 'restart', 'router', 'ya', 'lepas', 'simcard', 'orbit', 'tunggu', 'pasang', 'posisi', 'sila', 'coba', 'akses']</t>
  </si>
  <si>
    <t>@perbsona @perbsona oke kak dilanjut di dm ya kak :) -ardhan</t>
  </si>
  <si>
    <t>meanwhile telkomsel on roaming</t>
  </si>
  <si>
    <t>@glaaaar meanwhile telkomsel on roaming. 5g. https://t.co/puxkvkefbx</t>
  </si>
  <si>
    <t xml:space="preserve">meanwhile telkomsel on roaming </t>
  </si>
  <si>
    <t>['meanwhile', 'telkomsel', 'on', 'roaming']</t>
  </si>
  <si>
    <t>okeee deh mksh ya min</t>
  </si>
  <si>
    <t>@telkomsel okeee deh mksh ya min😔</t>
  </si>
  <si>
    <t>['okeee', 'deh', 'mksh', 'ya', 'min']</t>
  </si>
  <si>
    <t>convert pulsa telkomsel to spay iya</t>
  </si>
  <si>
    <t>convert pulsa telkomsel 50k to spay dpt berapa yaa? #zonajajan #zonauang</t>
  </si>
  <si>
    <t>convert pulsa telkomsel  to spay dpt berapa yaa</t>
  </si>
  <si>
    <t>['convert', 'pulsa', 'telkomsel', 'to', 'spay', 'dpt', 'berapa', 'yaa']</t>
  </si>
  <si>
    <t>['convert', 'pulsa', 'telkomsel', 'to', 'spay', 'dapat', 'berapa', 'iya']</t>
  </si>
  <si>
    <t>['convert', 'pulsa', 'telkomsel', 'to', 'spay', 'iya']</t>
  </si>
  <si>
    <t>tangan cepat kait kendala hadap sila kirim direct message instagram email cs id laku mohon sedia tunggu tim info terima kasi</t>
  </si>
  <si>
    <t>@ketsanaakesinii @telkomsel untuk penanganan yang lebih cepat terkait kendala yang anda hadapi, silakan mengirimkan direct message melalui instagram @myorbitid atau email ke cs@myorbit.id. jika sudah melakukannya, mohon kesediaannya menunggu sampai tim kami memberikan info lebih lanjut. terima kasi</t>
  </si>
  <si>
    <t>untuk penanganan yang lebih cepat terkait kendala yang anda hadapi silakan mengirimkan direct message melalui instagram atau email ke cs id jika sudah melakukannya mohon kesediaannya menunggu sampai tim kami memberikan info lebih lanjut terima kasi</t>
  </si>
  <si>
    <t>['untuk', 'penanganan', 'yang', 'lebih', 'cepat', 'terkait', 'kendala', 'yang', 'anda', 'hadapi', 'silakan', 'mengirimkan', 'direct', 'message', 'melalui', 'instagram', 'atau', 'email', 'ke', 'cs', 'id', 'jika', 'sudah', 'melakukannya', 'mohon', 'kesediaannya', 'menunggu', 'sampai', 'tim', 'kami', 'memberikan', 'info', 'lebih', 'lanjut', 'terima', 'kasi']</t>
  </si>
  <si>
    <t>['penanganan', 'cepat', 'terkait', 'kendala', 'hadapi', 'silakan', 'mengirimkan', 'direct', 'message', 'instagram', 'email', 'cs', 'id', 'melakukannya', 'mohon', 'kesediaannya', 'menunggu', 'tim', 'info', 'terima', 'kasi']</t>
  </si>
  <si>
    <t>['tangan', 'cepat', 'kait', 'kendala', 'hadap', 'sila', 'kirim', 'direct', 'message', 'instagram', 'email', 'cs', 'id', 'laku', 'mohon', 'sedia', 'tunggu', 'tim', 'info', 'terima', 'kasi']</t>
  </si>
  <si>
    <t>maaf nih kakak claim claim nih proses claim jovan</t>
  </si>
  <si>
    <t>@stickyyyland @stickyyyland maaf nih kak kalau sebelumnya udah melakukan claim ga akan bisa claim kembali nih karena proses claim hanya bisa dilakukan 1 kali :) -jovan</t>
  </si>
  <si>
    <t>maaf nih kak kalau sebelumnya udah melakukan claim ga akan bisa claim kembali nih karena proses claim hanya bisa dilakukan kali jovan</t>
  </si>
  <si>
    <t>['maaf', 'nih', 'kak', 'kalau', 'sebelumnya', 'udah', 'melakukan', 'claim', 'ga', 'akan', 'bisa', 'claim', 'kembali', 'nih', 'karena', 'proses', 'claim', 'hanya', 'bisa', 'dilakukan', 'kali', 'jovan']</t>
  </si>
  <si>
    <t>['maaf', 'nih', 'kakak', 'kalau', 'sebelumnya', 'sudah', 'melakukan', 'claim', 'tidak', 'akan', 'bisa', 'claim', 'kembali', 'nih', 'karena', 'proses', 'claim', 'hanya', 'bisa', 'dilakukan', 'sepertinya', 'jovan']</t>
  </si>
  <si>
    <t>['maaf', 'nih', 'kakak', 'claim', 'claim', 'nih', 'proses', 'claim', 'jovan']</t>
  </si>
  <si>
    <t>wts another voucher tebus gratis sunscreen laku langgan blibli by telkomsel poin promo diskon maks rp minimum transaksi dmrep for detail akun dword</t>
  </si>
  <si>
    <t>wts another voucher tebus gratis sunscreen berlaku untuk pelanggan baru blibli by telkomsel poin.  - promo diskon 100% maks rp30.000 tanpa minimum transaksi.  dm/rep for detail #zonajajan #zonauang #zonaduit #zonaba #lapaknyafei321  akun lama dword https://t.co/ovbev15wka</t>
  </si>
  <si>
    <t>wts another voucher tebus gratis sunscreen berlaku untuk pelanggan baru blibli by telkomsel poin promo diskon maks rp tanpa minimum transaksi dmrep for detail akun lama dword</t>
  </si>
  <si>
    <t>['wts', 'another', 'voucher', 'tebus', 'gratis', 'sunscreen', 'berlaku', 'untuk', 'pelanggan', 'baru', 'blibli', 'by', 'telkomsel', 'poin', 'promo', 'diskon', 'maks', 'rp', 'tanpa', 'minimum', 'transaksi', 'dmrep', 'for', 'detail', 'akun', 'lama', 'dword']</t>
  </si>
  <si>
    <t>['wts', 'another', 'voucher', 'tebus', 'gratis', 'sunscreen', 'berlaku', 'pelanggan', 'blibli', 'by', 'telkomsel', 'poin', 'promo', 'diskon', 'maks', 'rp', 'minimum', 'transaksi', 'dmrep', 'for', 'detail', 'akun', 'dword']</t>
  </si>
  <si>
    <t>['wts', 'another', 'voucher', 'tebus', 'gratis', 'sunscreen', 'laku', 'langgan', 'blibli', 'by', 'telkomsel', 'poin', 'promo', 'diskon', 'maks', 'rp', 'minimum', 'transaksi', 'dmrep', 'for', 'detail', 'akun', 'dword']</t>
  </si>
  <si>
    <t>radeem hasil stamp pakai pulsa poin tdi pulsa claim masuk tah min</t>
  </si>
  <si>
    <t>oalah ternyata radeem hasil stamp tu pake pulsa n poin, tdi aku gk ada pulsa udh di claim pantesan ga masuk😔😔😔 itu gk bs balik lagi tah min? @telkomsel</t>
  </si>
  <si>
    <t>oalah ternyata radeem hasil stamp tu pake pulsa  poin tdi aku gk ada pulsa udh di claim pantesan ga masuk itu gk bs balik lagi tah min</t>
  </si>
  <si>
    <t>['oalah', 'ternyata', 'radeem', 'hasil', 'stamp', 'tu', 'pake', 'pulsa', 'poin', 'tdi', 'aku', 'gk', 'ada', 'pulsa', 'udh', 'di', 'claim', 'pantesan', 'ga', 'masuk', 'itu', 'gk', 'bs', 'balik', 'lagi', 'tah', 'min']</t>
  </si>
  <si>
    <t>['oalah', 'ternyata', 'radeem', 'hasil', 'stamp', 'itu', 'pakai', 'pulsa', 'poin', 'tdi', 'aku', 'tidak', 'ada', 'pulsa', 'sudah', 'di', 'claim', 'pantas', 'tidak', 'masuk', 'itu', 'tidak', 'bisa', 'balik', 'lagi', 'tah', 'min']</t>
  </si>
  <si>
    <t>['radeem', 'hasil', 'stamp', 'pakai', 'pulsa', 'poin', 'tdi', 'pulsa', 'claim', 'masuk', 'tah', 'min']</t>
  </si>
  <si>
    <t>kakak terimakasih doa dita</t>
  </si>
  <si>
    <t>@macchiiiiatoo @macchiiiiatoo sama-sama, kakak. makasih juga udah doain :) -dita</t>
  </si>
  <si>
    <t>samasama kakak makasih juga udah doain dita</t>
  </si>
  <si>
    <t>['samasama', 'kakak', 'makasih', 'juga', 'udah', 'doain', 'dita']</t>
  </si>
  <si>
    <t>['sama', 'kakak', 'terimakasih', 'juga', 'sudah', 'doakan', 'dita']</t>
  </si>
  <si>
    <t>['kakak', 'terimakasih', 'doakan', 'dita']</t>
  </si>
  <si>
    <t>['kakak', 'terimakasih', 'doa', 'dita']</t>
  </si>
  <si>
    <t>sih telkomsel banget isi kuota saldo tarik kuota masuk kesal banget duit gueee</t>
  </si>
  <si>
    <t>kenapa sih telkomsel sering bgt udh isi kuota, saldonya udh ketarik tp kuotanya ga masuk?? ih gue kesel bgt duit gueee</t>
  </si>
  <si>
    <t>kenapa sih telkomsel sering bgt udh isi kuota saldonya udh ketarik tp kuotanya ga masuk ih gue kesel bgt duit gueee</t>
  </si>
  <si>
    <t>['kenapa', 'sih', 'telkomsel', 'sering', 'bgt', 'udh', 'isi', 'kuota', 'saldonya', 'udh', 'ketarik', 'tp', 'kuotanya', 'ga', 'masuk', 'ih', 'gue', 'kesel', 'bgt', 'duit', 'gueee']</t>
  </si>
  <si>
    <t>['kenapa', 'sih', 'telkomsel', 'sering', 'banget', 'sudah', 'isi', 'kuota', 'saldonya', 'sudah', 'ketarik', 'tapi', 'kuotanya', 'tidak', 'masuk', 'ih', 'aku', 'kesal', 'banget', 'duit', 'gueee']</t>
  </si>
  <si>
    <t>['sih', 'telkomsel', 'banget', 'isi', 'kuota', 'saldonya', 'ketarik', 'kuotanya', 'masuk', 'kesal', 'banget', 'duit', 'gueee']</t>
  </si>
  <si>
    <t>['sih', 'telkomsel', 'banget', 'isi', 'kuota', 'saldo', 'tarik', 'kuota', 'masuk', 'kesal', 'banget', 'duit', 'gueee']</t>
  </si>
  <si>
    <t>oke kakak terimakasih iya moga doa</t>
  </si>
  <si>
    <t>@telkomsel ok kak, makasi banyak yaa, semoga segala doa baik balik ke km😭</t>
  </si>
  <si>
    <t>ok kak makasi banyak yaa semoga segala doa baik balik ke km</t>
  </si>
  <si>
    <t>['ok', 'kak', 'makasi', 'banyak', 'yaa', 'semoga', 'segala', 'doa', 'baik', 'balik', 'ke', 'km']</t>
  </si>
  <si>
    <t>['oke', 'kakak', 'terimakasih', 'banyak', 'iya', 'semoga', 'segala', 'doa', 'baik', 'balik', 'ke', 'kamu']</t>
  </si>
  <si>
    <t>['oke', 'kakak', 'terimakasih', 'iya', 'semoga', 'doa']</t>
  </si>
  <si>
    <t>['oke', 'kakak', 'terimakasih', 'iya', 'moga', 'doa']</t>
  </si>
  <si>
    <t>oke kakak sombong aja salat ashar biar tenang langsung konfirmasi pesan aja ya sehat ya kakak keluarga sana ardhan</t>
  </si>
  <si>
    <t>@macchiiiiatoo @macchiiiiatoo oke kak. sok aja sholat ashar dulu biar tenang. nanti langsung konfirmasi ke dm aja ya. sehat selalu ya kak buat keluarga disana :) -ardhan</t>
  </si>
  <si>
    <t>oke kak sok aja sholat ashar dulu biar tenang nanti langsung konfirmasi ke dm aja ya sehat selalu ya kak buat keluarga disana ardhan</t>
  </si>
  <si>
    <t>['oke', 'kak', 'sok', 'aja', 'sholat', 'ashar', 'dulu', 'biar', 'tenang', 'nanti', 'langsung', 'konfirmasi', 'ke', 'dm', 'aja', 'ya', 'sehat', 'selalu', 'ya', 'kak', 'buat', 'keluarga', 'disana', 'ardhan']</t>
  </si>
  <si>
    <t>['oke', 'kakak', 'sombong', 'aja', 'salat', 'ashar', 'dulu', 'biar', 'tenang', 'nanti', 'langsung', 'konfirmasi', 'ke', 'pesan', 'aja', 'ya', 'sehat', 'selalu', 'ya', 'kakak', 'buat', 'keluarga', 'disana', 'ardhan']</t>
  </si>
  <si>
    <t>['oke', 'kakak', 'sombong', 'aja', 'salat', 'ashar', 'biar', 'tenang', 'langsung', 'konfirmasi', 'pesan', 'aja', 'ya', 'sehat', 'ya', 'kakak', 'keluarga', 'disana', 'ardhan']</t>
  </si>
  <si>
    <t>['oke', 'kakak', 'sombong', 'aja', 'salat', 'ashar', 'biar', 'tenang', 'langsung', 'konfirmasi', 'pesan', 'aja', 'ya', 'sehat', 'ya', 'kakak', 'keluarga', 'sana', 'ardhan']</t>
  </si>
  <si>
    <t>kakak rai cek pesan kakak masuk antri ya mohon tunggu interaksi pesan kakak rai</t>
  </si>
  <si>
    <t>@xalatvs @xalatvs siap, kak. rai cek dm kakak udah masuk antrian ya. mohon ditunggu interaksi selanjutnya di dm kak :) -rai</t>
  </si>
  <si>
    <t>siap kak rai cek dm kakak udah masuk antrian ya mohon ditunggu interaksi selanjutnya di dm kak rai</t>
  </si>
  <si>
    <t>['siap', 'kak', 'rai', 'cek', 'dm', 'kakak', 'udah', 'masuk', 'antrian', 'ya', 'mohon', 'ditunggu', 'interaksi', 'selanjutnya', 'di', 'dm', 'kak', 'rai']</t>
  </si>
  <si>
    <t>['siap', 'kakak', 'rai', 'cek', 'pesan', 'kakak', 'sudah', 'masuk', 'antrian', 'ya', 'mohon', 'ditunggu', 'interaksi', 'selanjutnya', 'di', 'pesan', 'kakak', 'rai']</t>
  </si>
  <si>
    <t>['kakak', 'rai', 'cek', 'pesan', 'kakak', 'masuk', 'antrian', 'ya', 'mohon', 'ditunggu', 'interaksi', 'pesan', 'kakak', 'rai']</t>
  </si>
  <si>
    <t>['kakak', 'rai', 'cek', 'pesan', 'kakak', 'masuk', 'antri', 'ya', 'mohon', 'tunggu', 'interaksi', 'pesan', 'kakak', 'rai']</t>
  </si>
  <si>
    <t>salah ya min tukar poin</t>
  </si>
  <si>
    <t>@discountfess kok terjadi kesalahan ya min waktu tukar poinnya @telkomsel</t>
  </si>
  <si>
    <t>kok terjadi kesalahan ya min waktu tukar poinnya</t>
  </si>
  <si>
    <t>['kok', 'terjadi', 'kesalahan', 'ya', 'min', 'waktu', 'tukar', 'poinnya']</t>
  </si>
  <si>
    <t>['kesalahan', 'ya', 'min', 'tukar', 'poinnya']</t>
  </si>
  <si>
    <t>['salah', 'ya', 'min', 'tukar', 'poin']</t>
  </si>
  <si>
    <t>hihi selamat nikmat layan telkomsel ya kakak terimakasih loh setia produk micha</t>
  </si>
  <si>
    <t>@uctlesa @uctlesa hihi selamat menikmati layanan telkomsel ya kak, makasih loh udah setia sama produk kami 😊 -micha</t>
  </si>
  <si>
    <t>hihi selamat menikmati layanan telkomsel ya kak makasih loh udah setia sama produk kami micha</t>
  </si>
  <si>
    <t>['hihi', 'selamat', 'menikmati', 'layanan', 'telkomsel', 'ya', 'kak', 'makasih', 'loh', 'udah', 'setia', 'sama', 'produk', 'kami', 'micha']</t>
  </si>
  <si>
    <t>['hihi', 'selamat', 'menikmati', 'layanan', 'telkomsel', 'ya', 'kakak', 'terimakasih', 'loh', 'sudah', 'setia', 'sama', 'produk', 'kami', 'micha']</t>
  </si>
  <si>
    <t>['hihi', 'selamat', 'menikmati', 'layanan', 'telkomsel', 'ya', 'kakak', 'terimakasih', 'loh', 'setia', 'produk', 'micha']</t>
  </si>
  <si>
    <t>['hihi', 'selamat', 'nikmat', 'layan', 'telkomsel', 'ya', 'kakak', 'terimakasih', 'loh', 'setia', 'produk', 'micha']</t>
  </si>
  <si>
    <t>telkomsel jam pulsa beli masuk kirim bukti dll php nih</t>
  </si>
  <si>
    <t>@ telkomsel : udah mau 24 jam tapi pulsa yg gua beli belum masuk. udah kirim bukti dll tapi masih php nih 🤡</t>
  </si>
  <si>
    <t>telkomsel udah mau jam tapi pulsa yg gua beli belum masuk udah kirim bukti dll tapi masih php nih</t>
  </si>
  <si>
    <t>['telkomsel', 'udah', 'mau', 'jam', 'tapi', 'pulsa', 'yg', 'gua', 'beli', 'belum', 'masuk', 'udah', 'kirim', 'bukti', 'dll', 'tapi', 'masih', 'php', 'nih']</t>
  </si>
  <si>
    <t>['telkomsel', 'sudah', 'mau', 'jam', 'tapi', 'pulsa', 'yg', 'aku', 'beli', 'belum', 'masuk', 'sudah', 'kirim', 'bukti', 'dll', 'tapi', 'masih', 'php', 'nih']</t>
  </si>
  <si>
    <t>['telkomsel', 'jam', 'pulsa', 'beli', 'masuk', 'kirim', 'bukti', 'dll', 'php', 'nih']</t>
  </si>
  <si>
    <t>okiww min salat ashar</t>
  </si>
  <si>
    <t>@telkomsel okiww min, masi lama ga? saya belom sholat ashar ni(⁠╯⁠︵⁠╰⁠,⁠)</t>
  </si>
  <si>
    <t>okiww min masi lama ga saya belom sholat ashar ni</t>
  </si>
  <si>
    <t>['okiww', 'min', 'masi', 'lama', 'ga', 'saya', 'belom', 'sholat', 'ashar', 'ni']</t>
  </si>
  <si>
    <t>['okiww', 'min', 'masih', 'lama', 'tidak', 'saya', 'belum', 'salat', 'ashar', 'ini']</t>
  </si>
  <si>
    <t>['okiww', 'min', 'salat', 'ashar']</t>
  </si>
  <si>
    <t>@telkomsel cek dm min :)</t>
  </si>
  <si>
    <t>cie cinta semi admin telkomsel</t>
  </si>
  <si>
    <t>@senrtence cie cintaku bersemi dgn admin telkomsel</t>
  </si>
  <si>
    <t>cie cintaku bersemi dgn admin telkomsel</t>
  </si>
  <si>
    <t>['cie', 'cintaku', 'bersemi', 'dgn', 'admin', 'telkomsel']</t>
  </si>
  <si>
    <t>['cie', 'cintaku', 'bersemi', 'dengan', 'admin', 'telkomsel']</t>
  </si>
  <si>
    <t>['cie', 'cintaku', 'bersemi', 'admin', 'telkomsel']</t>
  </si>
  <si>
    <t>['cie', 'cinta', 'semi', 'admin', 'telkomsel']</t>
  </si>
  <si>
    <t>dadak bahagia</t>
  </si>
  <si>
    <t>@telkomsel mendadak hepi</t>
  </si>
  <si>
    <t>mendadak hepi</t>
  </si>
  <si>
    <t>['mendadak', 'hepi']</t>
  </si>
  <si>
    <t>['mendadak', 'bahagia']</t>
  </si>
  <si>
    <t>['dadak', 'bahagia']</t>
  </si>
  <si>
    <t>rai cek pesan cakap kakak balas ya kakak interaksi pesan rai</t>
  </si>
  <si>
    <t>@netnotnetyours @netnotnetyours rai cek di dm, chat kakak udah ada balasan ya. kakak bisa lanjut interaksinya di dm :) -rai</t>
  </si>
  <si>
    <t>rai cek di dm chat kakak udah ada balasan ya kakak bisa lanjut interaksinya di dm rai</t>
  </si>
  <si>
    <t>['rai', 'cek', 'di', 'dm', 'chat', 'kakak', 'udah', 'ada', 'balasan', 'ya', 'kakak', 'bisa', 'lanjut', 'interaksinya', 'di', 'dm', 'rai']</t>
  </si>
  <si>
    <t>['rai', 'cek', 'di', 'pesan', 'percakapan', 'kakak', 'sudah', 'ada', 'balasan', 'ya', 'kakak', 'bisa', 'lanjut', 'interaksinya', 'di', 'pesan', 'rai']</t>
  </si>
  <si>
    <t>['rai', 'cek', 'pesan', 'percakapan', 'kakak', 'balasan', 'ya', 'kakak', 'interaksinya', 'pesan', 'rai']</t>
  </si>
  <si>
    <t>['rai', 'cek', 'pesan', 'cakap', 'kakak', 'balas', 'ya', 'kakak', 'interaksi', 'pesan', 'rai']</t>
  </si>
  <si>
    <t>buka apps my telkomsel pencet reward scroll temu tulis shopping time</t>
  </si>
  <si>
    <t>@discountfess caranya : buka apps my telkomsel &amp;gt  di bagian bawah pencet reward &amp;gt  scroll ke bawah sampe nemu tulisan shopping time</t>
  </si>
  <si>
    <t>caranya buka apps my telkomsel gt di bagian bawah pencet reward gt scroll ke bawah sampe nemu tulisan shopping time</t>
  </si>
  <si>
    <t>['caranya', 'buka', 'apps', 'my', 'telkomsel', 'gt', 'di', 'bagian', 'bawah', 'pencet', 'reward', 'gt', 'scroll', 'ke', 'bawah', 'sampe', 'nemu', 'tulisan', 'shopping', 'time']</t>
  </si>
  <si>
    <t>['caranya', 'buka', 'apps', 'my', 'telkomsel', 'begitu', 'di', 'bagian', 'bawah', 'pencet', 'reward', 'begitu', 'scroll', 'ke', 'bawah', 'sampai', 'menemukan', 'tulisan', 'shopping', 'time']</t>
  </si>
  <si>
    <t>['buka', 'apps', 'my', 'telkomsel', 'pencet', 'reward', 'scroll', 'menemukan', 'tulisan', 'shopping', 'time']</t>
  </si>
  <si>
    <t>['buka', 'apps', 'my', 'telkomsel', 'pencet', 'reward', 'scroll', 'temu', 'tulis', 'shopping', 'time']</t>
  </si>
  <si>
    <t>hihi tunggu balesannya pesan yah kakak dita</t>
  </si>
  <si>
    <t>@macchiiiiatoo @macchiiiiatoo hihi ditunggu balesannya di dm yah kak :) -dita</t>
  </si>
  <si>
    <t>hihi ditunggu balesannya di dm yah kak dita</t>
  </si>
  <si>
    <t>['hihi', 'ditunggu', 'balesannya', 'di', 'dm', 'yah', 'kak', 'dita']</t>
  </si>
  <si>
    <t>['hihi', 'ditunggu', 'balesannya', 'di', 'pesan', 'yah', 'kakak', 'dita']</t>
  </si>
  <si>
    <t>['hihi', 'ditunggu', 'balesannya', 'pesan', 'yah', 'kakak', 'dita']</t>
  </si>
  <si>
    <t>['hihi', 'tunggu', 'balesannya', 'pesan', 'yah', 'kakak', 'dita']</t>
  </si>
  <si>
    <t>@axelaxiata telkomsel</t>
  </si>
  <si>
    <t>tuker poin apps my telkomsel tutor</t>
  </si>
  <si>
    <t>@discountfess gais caranya tuker poin di apps my telkomsel, ini tutornya https://t.co/3gpu7brxuf</t>
  </si>
  <si>
    <t>gais caranya tuker poin di apps my telkomsel ini tutornya</t>
  </si>
  <si>
    <t>['gais', 'caranya', 'tuker', 'poin', 'di', 'apps', 'my', 'telkomsel', 'ini', 'tutornya']</t>
  </si>
  <si>
    <t>['tuker', 'poin', 'apps', 'my', 'telkomsel', 'tutornya']</t>
  </si>
  <si>
    <t>['tuker', 'poin', 'apps', 'my', 'telkomsel', 'tutor']</t>
  </si>
  <si>
    <t>min ayo video call</t>
  </si>
  <si>
    <t>@telkomsel min ayo video call, saya sudah siap ni</t>
  </si>
  <si>
    <t>min ayo video call saya sudah siap ni</t>
  </si>
  <si>
    <t>['min', 'ayo', 'video', 'call', 'saya', 'sudah', 'siap', 'ni']</t>
  </si>
  <si>
    <t>['min', 'ayo', 'video', 'call', 'saya', 'sudah', 'siap', 'ini']</t>
  </si>
  <si>
    <t>['min', 'ayo', 'video', 'call']</t>
  </si>
  <si>
    <t>pakai vivo ys fitur flash chargingnya biar gak jadi dapat devicenya beli bundling vivo ys telkomsel aktifin paket bundlingmax biar kuota gb rp ribu mytelkomsel info</t>
  </si>
  <si>
    <t>pake vivo y27s dengan fitur flash chargingnya, biar gak kejadian kayak gini! dapatkan devicenya dengan beli bundling vivo y27s dari telkomsel, lalu aktifin paket bundlingmax biar bisa dapet kuota hingga 21gb cuma rp40 ribu di mytelkomsel.  info: https://t.co/k2aggqnjx9 https://t.co/ncz8g10kp6</t>
  </si>
  <si>
    <t>pake vivo ys dengan fitur flash chargingnya biar gak kejadian kayak gini dapatkan devicenya dengan beli bundling vivo ys dari telkomsel lalu aktifin paket bundlingmax biar bisa dapet kuota hingga gb cuma rp ribu di mytelkomsel info</t>
  </si>
  <si>
    <t>['pake', 'vivo', 'ys', 'dengan', 'fitur', 'flash', 'chargingnya', 'biar', 'gak', 'kejadian', 'kayak', 'gini', 'dapatkan', 'devicenya', 'dengan', 'beli', 'bundling', 'vivo', 'ys', 'dari', 'telkomsel', 'lalu', 'aktifin', 'paket', 'bundlingmax', 'biar', 'bisa', 'dapet', 'kuota', 'hingga', 'gb', 'cuma', 'rp', 'ribu', 'di', 'mytelkomsel', 'info']</t>
  </si>
  <si>
    <t>['pakai', 'vivo', 'ys', 'dengan', 'fitur', 'flash', 'chargingnya', 'biar', 'gak', 'kejadian', 'seperti', 'begini', 'dapatkan', 'devicenya', 'dengan', 'beli', 'bundling', 'vivo', 'ys', 'dari', 'telkomsel', 'lalu', 'aktifin', 'paket', 'bundlingmax', 'biar', 'bisa', 'dapat', 'kuota', 'hingga', 'gb', 'cuma', 'rp', 'ribu', 'di', 'mytelkomsel', 'info']</t>
  </si>
  <si>
    <t>['pakai', 'vivo', 'ys', 'fitur', 'flash', 'chargingnya', 'biar', 'gak', 'kejadian', 'dapatkan', 'devicenya', 'beli', 'bundling', 'vivo', 'ys', 'telkomsel', 'aktifin', 'paket', 'bundlingmax', 'biar', 'kuota', 'gb', 'rp', 'ribu', 'mytelkomsel', 'info']</t>
  </si>
  <si>
    <t>['pakai', 'vivo', 'ys', 'fitur', 'flash', 'chargingnya', 'biar', 'gak', 'jadi', 'dapat', 'devicenya', 'beli', 'bundling', 'vivo', 'ys', 'telkomsel', 'aktifin', 'paket', 'bundlingmax', 'biar', 'kuota', 'gb', 'rp', 'ribu', 'mytelkomsel', 'info']</t>
  </si>
  <si>
    <t>oke kakak lanjut pesan ya cakap ardhan</t>
  </si>
  <si>
    <t>@myshineonyou @myshineonyou oke kak dilanjut di dm ya percakapannya :) -ardhan</t>
  </si>
  <si>
    <t>oke kak dilanjut di dm ya percakapannya ardhan</t>
  </si>
  <si>
    <t>['oke', 'kak', 'dilanjut', 'di', 'dm', 'ya', 'percakapannya', 'ardhan']</t>
  </si>
  <si>
    <t>['oke', 'kakak', 'dilanjut', 'di', 'pesan', 'ya', 'percakapannya', 'ardhan']</t>
  </si>
  <si>
    <t>['oke', 'kakak', 'dilanjut', 'pesan', 'ya', 'percakapannya', 'ardhan']</t>
  </si>
  <si>
    <t>['oke', 'kakak', 'lanjut', 'pesan', 'ya', 'cakap', 'ardhan']</t>
  </si>
  <si>
    <t>bikin main mlbb seru skin epic biar hemat upgrade skinnya top up diamonds dunia games dapetin diamonds mobile legends aja luncur top up</t>
  </si>
  <si>
    <t>bikin main mlbb makin asyik dengan skin yang epic!  biar makin hemat buat upgrade skinnya, top up diamonds dulu di dunia games. kamu bisa dapetin 170+28 diamonds mobile legends cuma 60.545 aja.  meluncur #bukasemuaduniagames dan top up di https://t.co/x7epv8igvh! https://t.co/tj5d39sv71</t>
  </si>
  <si>
    <t>bikin main mlbb makin asyik dengan skin yang epic biar makin hemat buat upgrade skinnya top up diamonds dulu di dunia games kamu bisa dapetin diamonds mobile legends cuma aja meluncur dan top up di</t>
  </si>
  <si>
    <t>['bikin', 'main', 'mlbb', 'makin', 'asyik', 'dengan', 'skin', 'yang', 'epic', 'biar', 'makin', 'hemat', 'buat', 'upgrade', 'skinnya', 'top', 'up', 'diamonds', 'dulu', 'di', 'dunia', 'games', 'kamu', 'bisa', 'dapetin', 'diamonds', 'mobile', 'legends', 'cuma', 'aja', 'meluncur', 'dan', 'top', 'up', 'di']</t>
  </si>
  <si>
    <t>['bikin', 'main', 'mlbb', 'makin', 'seru', 'dengan', 'skin', 'yang', 'epic', 'biar', 'makin', 'hemat', 'buat', 'upgrade', 'skinnya', 'top', 'up', 'diamonds', 'dulu', 'di', 'dunia', 'games', 'kamu', 'bisa', 'dapetin', 'diamonds', 'mobile', 'legends', 'cuma', 'aja', 'meluncur', 'dan', 'top', 'up', 'di']</t>
  </si>
  <si>
    <t>['bikin', 'main', 'mlbb', 'seru', 'skin', 'epic', 'biar', 'hemat', 'upgrade', 'skinnya', 'top', 'up', 'diamonds', 'dunia', 'games', 'dapetin', 'diamonds', 'mobile', 'legends', 'aja', 'meluncur', 'top', 'up']</t>
  </si>
  <si>
    <t>['bikin', 'main', 'mlbb', 'seru', 'skin', 'epic', 'biar', 'hemat', 'upgrade', 'skinnya', 'top', 'up', 'diamonds', 'dunia', 'games', 'dapetin', 'diamonds', 'mobile', 'legends', 'aja', 'luncur', 'top', 'up']</t>
  </si>
  <si>
    <t>iya kakak dian tungguin teman sabil ya sabil</t>
  </si>
  <si>
    <t>@deeandta @deeandta iya, kak dian. tungguin temen sabil ya😊 -sabil</t>
  </si>
  <si>
    <t>iya kak dian tungguin temen sabil ya sabil</t>
  </si>
  <si>
    <t>['iya', 'kak', 'dian', 'tungguin', 'temen', 'sabil', 'ya', 'sabil']</t>
  </si>
  <si>
    <t>['iya', 'kakak', 'dian', 'tungguin', 'teman', 'sabil', 'ya', 'sabil']</t>
  </si>
  <si>
    <t>oke kaak dita cek pesan nya tunggu balesan pesan cek kala ya dita</t>
  </si>
  <si>
    <t>@bafaiiiiq @bafaiiiiq oke siap kaak. dita cek dm nya udah ada, ditunggu balesan di dm dan cek berkala ya :) -dita</t>
  </si>
  <si>
    <t>oke siap kaak dita cek dm nya udah ada ditunggu balesan di dm dan cek berkala ya dita</t>
  </si>
  <si>
    <t>['oke', 'siap', 'kaak', 'dita', 'cek', 'dm', 'nya', 'udah', 'ada', 'ditunggu', 'balesan', 'di', 'dm', 'dan', 'cek', 'berkala', 'ya', 'dita']</t>
  </si>
  <si>
    <t>['oke', 'siap', 'kaak', 'dita', 'cek', 'pesan', 'nya', 'sudah', 'ada', 'ditunggu', 'balesan', 'di', 'pesan', 'dan', 'cek', 'berkala', 'ya', 'dita']</t>
  </si>
  <si>
    <t>['oke', 'kaak', 'dita', 'cek', 'pesan', 'nya', 'ditunggu', 'balesan', 'pesan', 'cek', 'berkala', 'ya', 'dita']</t>
  </si>
  <si>
    <t>['oke', 'kaak', 'dita', 'cek', 'pesan', 'nya', 'tunggu', 'balesan', 'pesan', 'cek', 'kala', 'ya', 'dita']</t>
  </si>
  <si>
    <t>siaap kakak pesan nya masuk tunggu balas teman sabil ya sabil</t>
  </si>
  <si>
    <t>@georgehosea @georgehosea siaap, kak. dm nya udah masuk, tunggu balasan temen sabil ya😊 -sabil</t>
  </si>
  <si>
    <t>siaap kak dm nya udah masuk tunggu balasan temen sabil ya sabil</t>
  </si>
  <si>
    <t>['siaap', 'kak', 'dm', 'nya', 'udah', 'masuk', 'tunggu', 'balasan', 'temen', 'sabil', 'ya', 'sabil']</t>
  </si>
  <si>
    <t>['siaap', 'kakak', 'pesan', 'nya', 'sudah', 'masuk', 'tunggu', 'balasan', 'teman', 'sabil', 'ya', 'sabil']</t>
  </si>
  <si>
    <t>['siaap', 'kakak', 'pesan', 'nya', 'masuk', 'tunggu', 'balasan', 'teman', 'sabil', 'ya', 'sabil']</t>
  </si>
  <si>
    <t>['siaap', 'kakak', 'pesan', 'nya', 'masuk', 'tunggu', 'balas', 'teman', 'sabil', 'ya', 'sabil']</t>
  </si>
  <si>
    <t>cdm ya admin</t>
  </si>
  <si>
    <t>@telkomsel cdm ya admin</t>
  </si>
  <si>
    <t>['cdm', 'ya', 'admin']</t>
  </si>
  <si>
    <t>pesan ya</t>
  </si>
  <si>
    <t>@telkomsel sy dm ya</t>
  </si>
  <si>
    <t>sy dm ya</t>
  </si>
  <si>
    <t>['sy', 'dm', 'ya']</t>
  </si>
  <si>
    <t>['saya', 'pesan', 'ya']</t>
  </si>
  <si>
    <t>['pesan', 'ya']</t>
  </si>
  <si>
    <t>min balas pesan iya</t>
  </si>
  <si>
    <t>@telkomsel min bales dm yaa</t>
  </si>
  <si>
    <t>min bales dm yaa</t>
  </si>
  <si>
    <t>['min', 'bales', 'dm', 'yaa']</t>
  </si>
  <si>
    <t>['min', 'balas', 'pesan', 'iya']</t>
  </si>
  <si>
    <t>maaf ya nunggu kakak sabil lega denger pulsa masuk kalo infoin sabil biar cek ya terimakasih sabil</t>
  </si>
  <si>
    <t>@thiisyourgf @thiisyourgf  maaf ya nunggu lama, kak:( sabil lega denger pulsanya udah masuk, kalo kenapa - kenapa infoin ke sabil biar dicek lebih lanjut ya, makasih😊 -sabil</t>
  </si>
  <si>
    <t>maaf ya nunggu lama kak sabil lega denger pulsanya udah masuk kalo kenapa kenapa infoin ke sabil biar dicek lebih lanjut ya makasih sabil</t>
  </si>
  <si>
    <t>['maaf', 'ya', 'nunggu', 'lama', 'kak', 'sabil', 'lega', 'denger', 'pulsanya', 'udah', 'masuk', 'kalo', 'kenapa', 'kenapa', 'infoin', 'ke', 'sabil', 'biar', 'dicek', 'lebih', 'lanjut', 'ya', 'makasih', 'sabil']</t>
  </si>
  <si>
    <t>['maaf', 'ya', 'nunggu', 'lama', 'kakak', 'sabil', 'lega', 'denger', 'pulsanya', 'sudah', 'masuk', 'kalo', 'kenapa', 'kenapa', 'infoin', 'ke', 'sabil', 'biar', 'dicek', 'lebih', 'lanjut', 'ya', 'terimakasih', 'sabil']</t>
  </si>
  <si>
    <t>['maaf', 'ya', 'nunggu', 'kakak', 'sabil', 'lega', 'denger', 'pulsanya', 'masuk', 'kalo', 'infoin', 'sabil', 'biar', 'dicek', 'ya', 'terimakasih', 'sabil']</t>
  </si>
  <si>
    <t>['maaf', 'ya', 'nunggu', 'kakak', 'sabil', 'lega', 'denger', 'pulsa', 'masuk', 'kalo', 'infoin', 'sabil', 'biar', 'cek', 'ya', 'terimakasih', 'sabil']</t>
  </si>
  <si>
    <t>halaman co tulis voucher amp promo bawah ketuk aja tulis promo code kanan tinggal salin code apps my telkomsel paste kesitu</t>
  </si>
  <si>
    <t>@yayayayayuhuy @jchahope_ @discountfess pas di halaman co nanti ada tulisan voucher &amp;amp  promo, nah itu di bawahnya ketuk aja dan nanti ada tulisan promo code di kanan atas. tinggal salin code dr apps my telkomsel dan paste kesitu</t>
  </si>
  <si>
    <t>pas di halaman co nanti ada tulisan voucher amp promo nah itu di bawahnya ketuk aja dan nanti ada tulisan promo code di kanan atas tinggal salin code dr apps my telkomsel dan paste kesitu</t>
  </si>
  <si>
    <t>['pas', 'di', 'halaman', 'co', 'nanti', 'ada', 'tulisan', 'voucher', 'amp', 'promo', 'nah', 'itu', 'di', 'bawahnya', 'ketuk', 'aja', 'dan', 'nanti', 'ada', 'tulisan', 'promo', 'code', 'di', 'kanan', 'atas', 'tinggal', 'salin', 'code', 'dr', 'apps', 'my', 'telkomsel', 'dan', 'paste', 'kesitu']</t>
  </si>
  <si>
    <t>['saat', 'di', 'halaman', 'co', 'nanti', 'ada', 'tulisan', 'voucher', 'amp', 'promo', 'nah', 'itu', 'di', 'bawahnya', 'ketuk', 'aja', 'dan', 'nanti', 'ada', 'tulisan', 'promo', 'code', 'di', 'kanan', 'atas', 'tinggal', 'salin', 'code', 'dari', 'apps', 'my', 'telkomsel', 'dan', 'paste', 'kesitu']</t>
  </si>
  <si>
    <t>['halaman', 'co', 'tulisan', 'voucher', 'amp', 'promo', 'bawahnya', 'ketuk', 'aja', 'tulisan', 'promo', 'code', 'kanan', 'tinggal', 'salin', 'code', 'apps', 'my', 'telkomsel', 'paste', 'kesitu']</t>
  </si>
  <si>
    <t>['halaman', 'co', 'tulis', 'voucher', 'amp', 'promo', 'bawah', 'ketuk', 'aja', 'tulis', 'promo', 'code', 'kanan', 'tinggal', 'salin', 'code', 'apps', 'my', 'telkomsel', 'paste', 'kesitu']</t>
  </si>
  <si>
    <t>bmw langsung poin</t>
  </si>
  <si>
    <t>@sonibaskara @rgoestama @telkomsel kalau yang bmw bisa langsung 100 poin pak</t>
  </si>
  <si>
    <t>kalau yang bmw bisa langsung poin pak</t>
  </si>
  <si>
    <t>['kalau', 'yang', 'bmw', 'bisa', 'langsung', 'poin', 'pak']</t>
  </si>
  <si>
    <t>['bmw', 'langsung', 'poin']</t>
  </si>
  <si>
    <t>kakak ardhan kemarin cariin nad tau</t>
  </si>
  <si>
    <t>@telkomsel @nanasddd__ kk ardhan dri kmrn di cariin nad tau</t>
  </si>
  <si>
    <t>kk ardhan dri kmrn di cariin nad tau</t>
  </si>
  <si>
    <t>['kk', 'ardhan', 'dri', 'kmrn', 'di', 'cariin', 'nad', 'tau']</t>
  </si>
  <si>
    <t>['kakak', 'ardhan', 'dari', 'kemarin', 'di', 'cariin', 'nad', 'tau']</t>
  </si>
  <si>
    <t>['kakak', 'ardhan', 'kemarin', 'cariin', 'nad', 'tau']</t>
  </si>
  <si>
    <t>nngokheyy</t>
  </si>
  <si>
    <t>@telkomsel nngokheyy</t>
  </si>
  <si>
    <t>['nngokheyy']</t>
  </si>
  <si>
    <t>coba ayo setting atur handphone panggil block from unknown numberfrom stranger aktif nerima call contact kakak aja hanna</t>
  </si>
  <si>
    <t>@dongiie__ coba dulu yuk buat setting ke pengaturan handphone - panggilan - block from unknown number/from stranger (aktifkan). jadi bisa nerima call hanya yang ada di contact kakak aja 😊 -hanna</t>
  </si>
  <si>
    <t>coba dulu yuk buat setting ke pengaturan handphone panggilan block from unknown numberfrom stranger aktifkan jadi bisa nerima call hanya yang ada di contact kakak aja hanna</t>
  </si>
  <si>
    <t>['coba', 'dulu', 'yuk', 'buat', 'setting', 'ke', 'pengaturan', 'handphone', 'panggilan', 'block', 'from', 'unknown', 'numberfrom', 'stranger', 'aktifkan', 'jadi', 'bisa', 'nerima', 'call', 'hanya', 'yang', 'ada', 'di', 'contact', 'kakak', 'aja', 'hanna']</t>
  </si>
  <si>
    <t>['coba', 'dulu', 'ayo', 'buat', 'setting', 'ke', 'pengaturan', 'handphone', 'panggilan', 'block', 'from', 'unknown', 'numberfrom', 'stranger', 'aktifkan', 'jadi', 'bisa', 'nerima', 'call', 'hanya', 'yang', 'ada', 'di', 'contact', 'kakak', 'aja', 'hanna']</t>
  </si>
  <si>
    <t>['coba', 'ayo', 'setting', 'pengaturan', 'handphone', 'panggilan', 'block', 'from', 'unknown', 'numberfrom', 'stranger', 'aktifkan', 'nerima', 'call', 'contact', 'kakak', 'aja', 'hanna']</t>
  </si>
  <si>
    <t>['coba', 'ayo', 'setting', 'atur', 'handphone', 'panggil', 'block', 'from', 'unknown', 'numberfrom', 'stranger', 'aktif', 'nerima', 'call', 'contact', 'kakak', 'aja', 'hanna']</t>
  </si>
  <si>
    <t>soul maaf ya kakak tawar paket darurat facebook muncul nomor langgan penuh kriteria kuota langgan habis sisa pulsa rp kuota sedia tawar paket darurat kakak</t>
  </si>
  <si>
    <t>@bieb_soul @telkomselflash maaf ya kak. untuk penawaran paket darurat di facebook, biasanya akan muncul jika nomor pelanggan memenuhi kriteria, kuota pelanggan dalam keadaan habis, serta sisa pulsa kurang dari rp10.000. jika kuota masih tersedia namun mendapatkan penawaran paket daruratnya, kakak bisa…</t>
  </si>
  <si>
    <t>soul maaf ya kak untuk penawaran paket darurat di facebook biasanya akan muncul jika nomor pelanggan memenuhi kriteria kuota pelanggan dalam keadaan habis serta sisa pulsa kurang dari rp jika kuota masih tersedia namun mendapatkan penawaran paket daruratnya kakak bisa</t>
  </si>
  <si>
    <t>['soul', 'maaf', 'ya', 'kak', 'untuk', 'penawaran', 'paket', 'darurat', 'di', 'facebook', 'biasanya', 'akan', 'muncul', 'jika', 'nomor', 'pelanggan', 'memenuhi', 'kriteria', 'kuota', 'pelanggan', 'dalam', 'keadaan', 'habis', 'serta', 'sisa', 'pulsa', 'kurang', 'dari', 'rp', 'jika', 'kuota', 'masih', 'tersedia', 'namun', 'mendapatkan', 'penawaran', 'paket', 'daruratnya', 'kakak', 'bisa']</t>
  </si>
  <si>
    <t>['soul', 'maaf', 'ya', 'kakak', 'untuk', 'penawaran', 'paket', 'darurat', 'di', 'facebook', 'biasanya', 'akan', 'muncul', 'jika', 'nomor', 'pelanggan', 'memenuhi', 'kriteria', 'kuota', 'pelanggan', 'dalam', 'keadaan', 'habis', 'serta', 'sisa', 'pulsa', 'kurang', 'dari', 'rp', 'jika', 'kuota', 'masih', 'tersedia', 'namun', 'mendapatkan', 'penawaran', 'paket', 'daruratnya', 'kakak', 'bisa']</t>
  </si>
  <si>
    <t>['soul', 'maaf', 'ya', 'kakak', 'penawaran', 'paket', 'darurat', 'facebook', 'muncul', 'nomor', 'pelanggan', 'memenuhi', 'kriteria', 'kuota', 'pelanggan', 'habis', 'sisa', 'pulsa', 'rp', 'kuota', 'tersedia', 'penawaran', 'paket', 'daruratnya', 'kakak']</t>
  </si>
  <si>
    <t>['soul', 'maaf', 'ya', 'kakak', 'tawar', 'paket', 'darurat', 'facebook', 'muncul', 'nomor', 'langgan', 'penuh', 'kriteria', 'kuota', 'langgan', 'habis', 'sisa', 'pulsa', 'rp', 'kuota', 'sedia', 'tawar', 'paket', 'darurat', 'kakak']</t>
  </si>
  <si>
    <t>oke kakak tunggu sebentar ya dibales pesan nya dita</t>
  </si>
  <si>
    <t>@macchiiiiatoo @macchiiiiatoo oke kak. ditunggu sebentar ya segera dibales dm nya :) -dita</t>
  </si>
  <si>
    <t>oke kak ditunggu sebentar ya segera dibales dm nya dita</t>
  </si>
  <si>
    <t>['oke', 'kak', 'ditunggu', 'sebentar', 'ya', 'segera', 'dibales', 'dm', 'nya', 'dita']</t>
  </si>
  <si>
    <t>['oke', 'kakak', 'ditunggu', 'sebentar', 'ya', 'segera', 'dibales', 'pesan', 'nya', 'dita']</t>
  </si>
  <si>
    <t>['oke', 'kakak', 'ditunggu', 'sebentar', 'ya', 'dibales', 'pesan', 'nya', 'dita']</t>
  </si>
  <si>
    <t>['oke', 'kakak', 'tunggu', 'sebentar', 'ya', 'dibales', 'pesan', 'nya', 'dita']</t>
  </si>
  <si>
    <t>kendala coba infoin lokasi detail nya kakak agawr batu cek pesan ya tunggu ya ardhan</t>
  </si>
  <si>
    <t>@georgehosea waduh. untuk kendala tersebut. coba sini infoin lokasi detail nya kak agawr bisa dibatu cek lebih lanjut ke dm ya. ditunggu ya :) -ardhan</t>
  </si>
  <si>
    <t>waduh untuk kendala tersebut coba sini infoin lokasi detail nya kak agawr bisa dibatu cek lebih lanjut ke dm ya ditunggu ya ardhan</t>
  </si>
  <si>
    <t>['waduh', 'untuk', 'kendala', 'tersebut', 'coba', 'sini', 'infoin', 'lokasi', 'detail', 'nya', 'kak', 'agawr', 'bisa', 'dibatu', 'cek', 'lebih', 'lanjut', 'ke', 'dm', 'ya', 'ditunggu', 'ya', 'ardhan']</t>
  </si>
  <si>
    <t>['waduh', 'untuk', 'kendala', 'tersebut', 'coba', 'sini', 'infoin', 'lokasi', 'detail', 'nya', 'kakak', 'agawr', 'bisa', 'dibatu', 'cek', 'lebih', 'lanjut', 'ke', 'pesan', 'ya', 'ditunggu', 'ya', 'ardhan']</t>
  </si>
  <si>
    <t>['kendala', 'coba', 'infoin', 'lokasi', 'detail', 'nya', 'kakak', 'agawr', 'dibatu', 'cek', 'pesan', 'ya', 'ditunggu', 'ya', 'ardhan']</t>
  </si>
  <si>
    <t>['kendala', 'coba', 'infoin', 'lokasi', 'detail', 'nya', 'kakak', 'agawr', 'batu', 'cek', 'pesan', 'ya', 'tunggu', 'ya', 'ardhan']</t>
  </si>
  <si>
    <t>iya kakak tunggu balas teman sabil ya sabil</t>
  </si>
  <si>
    <t>@tiulminut @tiulminut iya, kak. tunggu balasan temen sabil ya😊 -sabil</t>
  </si>
  <si>
    <t>iya kak tunggu balasan temen sabil ya sabil</t>
  </si>
  <si>
    <t>['iya', 'kak', 'tunggu', 'balasan', 'temen', 'sabil', 'ya', 'sabil']</t>
  </si>
  <si>
    <t>['iya', 'kakak', 'tunggu', 'balasan', 'teman', 'sabil', 'ya', 'sabil']</t>
  </si>
  <si>
    <t>['iya', 'kakak', 'tunggu', 'balas', 'teman', 'sabil', 'ya', 'sabil']</t>
  </si>
  <si>
    <t>@telkomsel min bales dm saya dong(⁠╯⁠︵⁠╰⁠,⁠)</t>
  </si>
  <si>
    <t>min bales dm saya dong</t>
  </si>
  <si>
    <t>['min', 'bales', 'dm', 'saya', 'dong']</t>
  </si>
  <si>
    <t>['min', 'balas', 'pesan', 'saya', 'dong']</t>
  </si>
  <si>
    <t>kakak alviani nonaktif nama paket nya kakak chika</t>
  </si>
  <si>
    <t>@alvianisn @alvianisn  kenapa kak alviani mau nonaktifkan? nama paket nya apa kak? 😊-chika</t>
  </si>
  <si>
    <t>kenapa kak alviani mau nonaktifkan nama paket nya apa kak chika</t>
  </si>
  <si>
    <t>['kenapa', 'kak', 'alviani', 'mau', 'nonaktifkan', 'nama', 'paket', 'nya', 'apa', 'kak', 'chika']</t>
  </si>
  <si>
    <t>['kenapa', 'kakak', 'alviani', 'mau', 'nonaktifkan', 'nama', 'paket', 'nya', 'apa', 'kakak', 'chika']</t>
  </si>
  <si>
    <t>['kakak', 'alviani', 'nonaktifkan', 'nama', 'paket', 'nya', 'kakak', 'chika']</t>
  </si>
  <si>
    <t>['kakak', 'alviani', 'nonaktif', 'nama', 'paket', 'nya', 'kakak', 'chika']</t>
  </si>
  <si>
    <t>kakak telkomselnya cerita detail ayo hanna</t>
  </si>
  <si>
    <t>@telopait69 kenapa kak sama telkomselnya? boleh cerita dulu detailnya yuk :) -hanna</t>
  </si>
  <si>
    <t>kenapa kak sama telkomselnya boleh cerita dulu detailnya yuk hanna</t>
  </si>
  <si>
    <t>['kenapa', 'kak', 'sama', 'telkomselnya', 'boleh', 'cerita', 'dulu', 'detailnya', 'yuk', 'hanna']</t>
  </si>
  <si>
    <t>['kenapa', 'kakak', 'sama', 'telkomselnya', 'boleh', 'cerita', 'dulu', 'detailnya', 'ayo', 'hanna']</t>
  </si>
  <si>
    <t>['kakak', 'telkomselnya', 'cerita', 'detailnya', 'ayo', 'hanna']</t>
  </si>
  <si>
    <t>['kakak', 'telkomselnya', 'cerita', 'detail', 'ayo', 'hanna']</t>
  </si>
  <si>
    <t>kakak non aktif paket via my telkomsel menu henti langgan via ya</t>
  </si>
  <si>
    <t>@telkomsel kak mau non aktifkan paket via my telkomsel ga ada menu berhenti berlangganan, via *363# jg ga ada. gimana ya?</t>
  </si>
  <si>
    <t>kak mau non aktifkan paket via my telkomsel ga ada menu berhenti berlangganan via jg ga ada gimana ya</t>
  </si>
  <si>
    <t>['kak', 'mau', 'non', 'aktifkan', 'paket', 'via', 'my', 'telkomsel', 'ga', 'ada', 'menu', 'berhenti', 'berlangganan', 'via', 'jg', 'ga', 'ada', 'gimana', 'ya']</t>
  </si>
  <si>
    <t>['kakak', 'mau', 'non', 'aktifkan', 'paket', 'via', 'my', 'telkomsel', 'tidak', 'ada', 'menu', 'berhenti', 'berlangganan', 'via', 'juga', 'tidak', 'ada', 'bagaimana', 'ya']</t>
  </si>
  <si>
    <t>['kakak', 'non', 'aktifkan', 'paket', 'via', 'my', 'telkomsel', 'menu', 'berhenti', 'berlangganan', 'via', 'ya']</t>
  </si>
  <si>
    <t>['kakak', 'non', 'aktif', 'paket', 'via', 'my', 'telkomsel', 'menu', 'henti', 'langgan', 'via', 'ya']</t>
  </si>
  <si>
    <t>kakak miu tunggu ya chika</t>
  </si>
  <si>
    <t>@babunyaxiaoting @babunyaxiaoting siapp, kak miu. ditunggu ya 😊-chika</t>
  </si>
  <si>
    <t>siapp kak miu ditunggu ya chika</t>
  </si>
  <si>
    <t>['siapp', 'kak', 'miu', 'ditunggu', 'ya', 'chika']</t>
  </si>
  <si>
    <t>['siap', 'kakak', 'miu', 'ditunggu', 'ya', 'chika']</t>
  </si>
  <si>
    <t>['kakak', 'miu', 'ditunggu', 'ya', 'chika']</t>
  </si>
  <si>
    <t>['kakak', 'miu', 'tunggu', 'ya', 'chika']</t>
  </si>
  <si>
    <t>nama paket nya kakak biar chika bantu info guna kuota nya chika</t>
  </si>
  <si>
    <t>@oystterdate @oystterdate nama paket nya apa kak? biar chika bantu infokan cara penggunaan kuota nya 😊-chika</t>
  </si>
  <si>
    <t>nama paket nya apa kak biar chika bantu infokan cara penggunaan kuota nya chika</t>
  </si>
  <si>
    <t>['nama', 'paket', 'nya', 'apa', 'kak', 'biar', 'chika', 'bantu', 'infokan', 'cara', 'penggunaan', 'kuota', 'nya', 'chika']</t>
  </si>
  <si>
    <t>['nama', 'paket', 'nya', 'apa', 'kakak', 'biar', 'chika', 'bantu', 'infokan', 'cara', 'penggunaan', 'kuota', 'nya', 'chika']</t>
  </si>
  <si>
    <t>['nama', 'paket', 'nya', 'kakak', 'biar', 'chika', 'bantu', 'infokan', 'penggunaan', 'kuota', 'nya', 'chika']</t>
  </si>
  <si>
    <t>['nama', 'paket', 'nya', 'kakak', 'biar', 'chika', 'bantu', 'info', 'guna', 'kuota', 'nya', 'chika']</t>
  </si>
  <si>
    <t>@02yedaam telkomsel</t>
  </si>
  <si>
    <t>pagi telkomsel</t>
  </si>
  <si>
    <t>@joanurbae pagi telkomsel</t>
  </si>
  <si>
    <t>['pagi', 'telkomsel']</t>
  </si>
  <si>
    <t>telkomsel umum menang poin festival xl bikin program</t>
  </si>
  <si>
    <t>telkomsel umumkan pemenang poin festival 2023, xl bikin program serupa https://t.co/qiprba5lpr</t>
  </si>
  <si>
    <t>telkomsel umumkan pemenang poin festival xl bikin program serupa</t>
  </si>
  <si>
    <t>['telkomsel', 'umumkan', 'pemenang', 'poin', 'festival', 'xl', 'bikin', 'program', 'serupa']</t>
  </si>
  <si>
    <t>['telkomsel', 'umumkan', 'pemenang', 'poin', 'festival', 'xl', 'bikin', 'program']</t>
  </si>
  <si>
    <t>['telkomsel', 'umum', 'menang', 'poin', 'festival', 'xl', 'bikin', 'program']</t>
  </si>
  <si>
    <t>telkomsel suruh crimping kabel</t>
  </si>
  <si>
    <t>@mikaeldewabrata telkomsel. disuruh crimping 1000 kabel. 👀</t>
  </si>
  <si>
    <t>telkomsel disuruh crimping kabel</t>
  </si>
  <si>
    <t>['telkomsel', 'disuruh', 'crimping', 'kabel']</t>
  </si>
  <si>
    <t>['telkomsel', 'suruh', 'crimping', 'kabel']</t>
  </si>
  <si>
    <t>jual aktif telkomsel</t>
  </si>
  <si>
    <t>ada yg jual masa aktif telkomsel? #zonauang</t>
  </si>
  <si>
    <t>ada yg jual masa aktif telkomsel</t>
  </si>
  <si>
    <t>['ada', 'yg', 'jual', 'masa', 'aktif', 'telkomsel']</t>
  </si>
  <si>
    <t>['jual', 'aktif', 'telkomsel']</t>
  </si>
  <si>
    <t>kakak clar pesan nya balas ya chika</t>
  </si>
  <si>
    <t>@brrlibur @brrlibur siapp, kak clar. dm nya akan segera dibalas ya 😊-chika</t>
  </si>
  <si>
    <t>siapp kak clar dm nya akan segera dibalas ya chika</t>
  </si>
  <si>
    <t>['siapp', 'kak', 'clar', 'dm', 'nya', 'akan', 'segera', 'dibalas', 'ya', 'chika']</t>
  </si>
  <si>
    <t>['siap', 'kakak', 'clar', 'pesan', 'nya', 'akan', 'segera', 'dibalas', 'ya', 'chika']</t>
  </si>
  <si>
    <t>['kakak', 'clar', 'pesan', 'nya', 'dibalas', 'ya', 'chika']</t>
  </si>
  <si>
    <t>['kakak', 'clar', 'pesan', 'nya', 'balas', 'ya', 'chika']</t>
  </si>
  <si>
    <t>huhu sabar ya kakak pesan nya kece chika</t>
  </si>
  <si>
    <t>@jakasuara08 @jakasuara08 huhu sabar ya, kak dm nya masih dalam pengecekan 😊-chika</t>
  </si>
  <si>
    <t>huhu sabar ya kak dm nya masih dalam pengecekan chika</t>
  </si>
  <si>
    <t>['huhu', 'sabar', 'ya', 'kak', 'dm', 'nya', 'masih', 'dalam', 'pengecekan', 'chika']</t>
  </si>
  <si>
    <t>['huhu', 'sabar', 'ya', 'kakak', 'pesan', 'nya', 'masih', 'dalam', 'pengecekan', 'chika']</t>
  </si>
  <si>
    <t>['huhu', 'sabar', 'ya', 'kakak', 'pesan', 'nya', 'pengecekan', 'chika']</t>
  </si>
  <si>
    <t>['huhu', 'sabar', 'ya', 'kakak', 'pesan', 'nya', 'kece', 'chika']</t>
  </si>
  <si>
    <t>aduh gak sinyal ya kakak clar chika bantu biar sinyal nya bagus ya ayo infoin nomor hp lokasi detail minimal lurah pesan data jaga ya tks chika</t>
  </si>
  <si>
    <t>@brrlibur @brrlibur aduh gak ada sinyal ya kak clar. chika bantu biar sinyal nya jadi bagus lagi ya. yuk infoin nomor hp, lokasi detail (minimal kelurahan) ke dm agar data terjaga ya. tks 😊-chika</t>
  </si>
  <si>
    <t>aduh gak ada sinyal ya kak clar chika bantu biar sinyal nya jadi bagus lagi ya yuk infoin nomor hp lokasi detail minimal kelurahan ke dm agar data terjaga ya tks chika</t>
  </si>
  <si>
    <t>['aduh', 'gak', 'ada', 'sinyal', 'ya', 'kak', 'clar', 'chika', 'bantu', 'biar', 'sinyal', 'nya', 'jadi', 'bagus', 'lagi', 'ya', 'yuk', 'infoin', 'nomor', 'hp', 'lokasi', 'detail', 'minimal', 'kelurahan', 'ke', 'dm', 'agar', 'data', 'terjaga', 'ya', 'tks', 'chika']</t>
  </si>
  <si>
    <t>['aduh', 'gak', 'ada', 'sinyal', 'ya', 'kakak', 'clar', 'chika', 'bantu', 'biar', 'sinyal', 'nya', 'jadi', 'bagus', 'lagi', 'ya', 'ayo', 'infoin', 'nomor', 'hp', 'lokasi', 'detail', 'minimal', 'kelurahan', 'ke', 'pesan', 'agar', 'data', 'terjaga', 'ya', 'tks', 'chika']</t>
  </si>
  <si>
    <t>['aduh', 'gak', 'sinyal', 'ya', 'kakak', 'clar', 'chika', 'bantu', 'biar', 'sinyal', 'nya', 'bagus', 'ya', 'ayo', 'infoin', 'nomor', 'hp', 'lokasi', 'detail', 'minimal', 'kelurahan', 'pesan', 'data', 'terjaga', 'ya', 'tks', 'chika']</t>
  </si>
  <si>
    <t>['aduh', 'gak', 'sinyal', 'ya', 'kakak', 'clar', 'chika', 'bantu', 'biar', 'sinyal', 'nya', 'bagus', 'ya', 'ayo', 'infoin', 'nomor', 'hp', 'lokasi', 'detail', 'minimal', 'lurah', 'pesan', 'data', 'jaga', 'ya', 'tks', 'chika']</t>
  </si>
  <si>
    <t>kakak pesan ya teman chika infoin nya chika</t>
  </si>
  <si>
    <t>@jakasuara08 @jakasuara08 bisa, kak. di dm ya sama temen chika di infoin nya 😊-chika</t>
  </si>
  <si>
    <t>bisa kak di dm ya sama temen chika di infoin nya chika</t>
  </si>
  <si>
    <t>['bisa', 'kak', 'di', 'dm', 'ya', 'sama', 'temen', 'chika', 'di', 'infoin', 'nya', 'chika']</t>
  </si>
  <si>
    <t>['bisa', 'kakak', 'di', 'pesan', 'ya', 'sama', 'teman', 'chika', 'di', 'infoin', 'nya', 'chika']</t>
  </si>
  <si>
    <t>['kakak', 'pesan', 'ya', 'teman', 'chika', 'infoin', 'nya', 'chika']</t>
  </si>
  <si>
    <t>okay kakak lanjut pesan ya kakak chika</t>
  </si>
  <si>
    <t>@jakasuara08 @jakasuara08 okay, kak. dilanjut di dm ya kak 😊-chika</t>
  </si>
  <si>
    <t>okay kak dilanjut di dm ya kak chika</t>
  </si>
  <si>
    <t>['okay', 'kak', 'dilanjut', 'di', 'dm', 'ya', 'kak', 'chika']</t>
  </si>
  <si>
    <t>['okay', 'kakak', 'dilanjut', 'di', 'pesan', 'ya', 'kakak', 'chika']</t>
  </si>
  <si>
    <t>['okay', 'kakak', 'dilanjut', 'pesan', 'ya', 'kakak', 'chika']</t>
  </si>
  <si>
    <t>['okay', 'kakak', 'lanjut', 'pesan', 'ya', 'kakak', 'chika']</t>
  </si>
  <si>
    <t>kakak isi pulsa guna pulsa tunggu balas teman chika pesan ya terimakasih chika</t>
  </si>
  <si>
    <t>@jakasuara08 @jakasuara08 kakak dari waktu pengisian pulsa sampai saat ini apakah tidak ada penggunaan pulsa? ditunggu balasan dari temen chika di dm ya. makasih 😊-chika</t>
  </si>
  <si>
    <t>kakak dari waktu pengisian pulsa sampai saat ini apakah tidak ada penggunaan pulsa ditunggu balasan dari temen chika di dm ya makasih chika</t>
  </si>
  <si>
    <t>['kakak', 'dari', 'waktu', 'pengisian', 'pulsa', 'sampai', 'saat', 'ini', 'apakah', 'tidak', 'ada', 'penggunaan', 'pulsa', 'ditunggu', 'balasan', 'dari', 'temen', 'chika', 'di', 'dm', 'ya', 'makasih', 'chika']</t>
  </si>
  <si>
    <t>['kakak', 'dari', 'waktu', 'pengisian', 'pulsa', 'sampai', 'saat', 'ini', 'apakah', 'tidak', 'ada', 'penggunaan', 'pulsa', 'ditunggu', 'balasan', 'dari', 'teman', 'chika', 'di', 'pesan', 'ya', 'terimakasih', 'chika']</t>
  </si>
  <si>
    <t>['kakak', 'pengisian', 'pulsa', 'penggunaan', 'pulsa', 'ditunggu', 'balasan', 'teman', 'chika', 'pesan', 'ya', 'terimakasih', 'chika']</t>
  </si>
  <si>
    <t>['kakak', 'isi', 'pulsa', 'guna', 'pulsa', 'tunggu', 'balas', 'teman', 'chika', 'pesan', 'ya', 'terimakasih', 'chika']</t>
  </si>
  <si>
    <t>kerja provider kartu dipake kakak adik chattimemall chattimenya program promo chattime telkomsel sms chattime beli chattime sebelumnyabikin member no hp</t>
  </si>
  <si>
    <t>@ggukminee @ryanandrn_ @convomf berarti kerja sama sm provider kartu yg dipake kakak.  adekku jg gini soalnya, tiap lewat chattime/mall yg ada chattime-nya pas lg ada program promo chattime x telkomsel, pasti dpt sms dr chattime.  meski ga pernah beli chattime sebelumnya/bikin member ngasih no hp.</t>
  </si>
  <si>
    <t>berarti kerja sama sm provider kartu yg dipake kakak adekku jg gini soalnya tiap lewat chattimemall yg ada chattimenya pas lg ada program promo chattime  telkomsel pasti dpt sms dr chattime meski ga pernah beli chattime sebelumnyabikin member ngasih no hp</t>
  </si>
  <si>
    <t>['berarti', 'kerja', 'sama', 'sm', 'provider', 'kartu', 'yg', 'dipake', 'kakak', 'adekku', 'jg', 'gini', 'soalnya', 'tiap', 'lewat', 'chattimemall', 'yg', 'ada', 'chattimenya', 'pas', 'lg', 'ada', 'program', 'promo', 'chattime', 'telkomsel', 'pasti', 'dpt', 'sms', 'dr', 'chattime', 'meski', 'ga', 'pernah', 'beli', 'chattime', 'sebelumnyabikin', 'member', 'ngasih', 'no', 'hp']</t>
  </si>
  <si>
    <t>['berarti', 'kerja', 'sama', 'sama', 'provider', 'kartu', 'yg', 'dipake', 'kakak', 'adikku', 'juga', 'begini', 'soalnya', 'tiap', 'lewat', 'chattimemall', 'yg', 'ada', 'chattimenya', 'saat', 'lagi', 'ada', 'program', 'promo', 'chattime', 'telkomsel', 'pasti', 'dapat', 'sms', 'dari', 'chattime', 'meski', 'tidak', 'pernah', 'beli', 'chattime', 'sebelumnyabikin', 'member', 'memberi', 'no', 'hp']</t>
  </si>
  <si>
    <t>['kerja', 'provider', 'kartu', 'dipake', 'kakak', 'adikku', 'chattimemall', 'chattimenya', 'program', 'promo', 'chattime', 'telkomsel', 'sms', 'chattime', 'beli', 'chattime', 'sebelumnyabikin', 'member', 'no', 'hp']</t>
  </si>
  <si>
    <t>['kerja', 'provider', 'kartu', 'dipake', 'kakak', 'adik', 'chattimemall', 'chattimenya', 'program', 'promo', 'chattime', 'telkomsel', 'sms', 'chattime', 'beli', 'chattime', 'sebelumnyabikin', 'member', 'no', 'hp']</t>
  </si>
  <si>
    <t>telkomsel nya kakak cerita detail ayo biar bantu feri</t>
  </si>
  <si>
    <t>@starintheclub telkomsel nya kenapa kak? ceritain detail masalahnya yuk biar kita bantu 🙂-feri</t>
  </si>
  <si>
    <t>telkomsel nya kenapa kak ceritain detail masalahnya yuk biar kita bantu feri</t>
  </si>
  <si>
    <t>['telkomsel', 'nya', 'kenapa', 'kak', 'ceritain', 'detail', 'masalahnya', 'yuk', 'biar', 'kita', 'bantu', 'feri']</t>
  </si>
  <si>
    <t>['telkomsel', 'nya', 'kenapa', 'kakak', 'ceritakan', 'detail', 'masalahnya', 'ayo', 'biar', 'kita', 'bantu', 'feri']</t>
  </si>
  <si>
    <t>['telkomsel', 'nya', 'kakak', 'ceritakan', 'detail', 'ayo', 'biar', 'bantu', 'feri']</t>
  </si>
  <si>
    <t>['telkomsel', 'nya', 'kakak', 'cerita', 'detail', 'ayo', 'biar', 'bantu', 'feri']</t>
  </si>
  <si>
    <t>ramdhan ramdhan sip masuk kakak pesan nya balas ya chika</t>
  </si>
  <si>
    <t>@in_ramdhan @in_ramdhan sip sudah masuk kak, dm nya akan segera dibalas ya 😊-chika</t>
  </si>
  <si>
    <t>ramdhan ramdhan sip sudah masuk kak dm nya akan segera dibalas ya chika</t>
  </si>
  <si>
    <t>['ramdhan', 'ramdhan', 'sip', 'sudah', 'masuk', 'kak', 'dm', 'nya', 'akan', 'segera', 'dibalas', 'ya', 'chika']</t>
  </si>
  <si>
    <t>['ramdhan', 'ramdhan', 'sip', 'sudah', 'masuk', 'kakak', 'pesan', 'nya', 'akan', 'segera', 'dibalas', 'ya', 'chika']</t>
  </si>
  <si>
    <t>['ramdhan', 'ramdhan', 'sip', 'masuk', 'kakak', 'pesan', 'nya', 'dibalas', 'ya', 'chika']</t>
  </si>
  <si>
    <t>['ramdhan', 'ramdhan', 'sip', 'masuk', 'kakak', 'pesan', 'nya', 'balas', 'ya', 'chika']</t>
  </si>
  <si>
    <t>lokasi mana kakak bantu feri</t>
  </si>
  <si>
    <t>@ramboomaniac waduh... lokasinya dimana kak? sini kita bantu lebih lanjut 🙂-feri</t>
  </si>
  <si>
    <t>waduh lokasinya dimana kak sini kita bantu lebih lanjut feri</t>
  </si>
  <si>
    <t>['waduh', 'lokasinya', 'dimana', 'kak', 'sini', 'kita', 'bantu', 'lebih', 'lanjut', 'feri']</t>
  </si>
  <si>
    <t>['waduh', 'lokasinya', 'dimana', 'kakak', 'sini', 'kita', 'bantu', 'lebih', 'lanjut', 'feri']</t>
  </si>
  <si>
    <t>['lokasinya', 'dimana', 'kakak', 'bantu', 'feri']</t>
  </si>
  <si>
    <t>['lokasi', 'mana', 'kakak', 'bantu', 'feri']</t>
  </si>
  <si>
    <t>ramdhan ramdhan bikin kesal ya kakak pulsa nya kakak terima chika bantu cek transaksi nya ya sila info nomor hp capture transaksi nya pesan ayo biar data kakak aman ya chika</t>
  </si>
  <si>
    <t>@in_ramdhan @in_ramdhan duh bikin kesel ya kak karena pulsa nya belum kakak terima. chika bantu cek dulu transaksi nya ya. silakan infokan nomor hp, capture transaksi nya ke dm yuk. biar data kakak tetap aman ya 😊-chika</t>
  </si>
  <si>
    <t>ramdhan ramdhan duh bikin kesel ya kak karena pulsa nya belum kakak terima chika bantu cek dulu transaksi nya ya silakan infokan nomor hp capture transaksi nya ke dm yuk biar data kakak tetap aman ya chika</t>
  </si>
  <si>
    <t>['ramdhan', 'ramdhan', 'duh', 'bikin', 'kesel', 'ya', 'kak', 'karena', 'pulsa', 'nya', 'belum', 'kakak', 'terima', 'chika', 'bantu', 'cek', 'dulu', 'transaksi', 'nya', 'ya', 'silakan', 'infokan', 'nomor', 'hp', 'capture', 'transaksi', 'nya', 'ke', 'dm', 'yuk', 'biar', 'data', 'kakak', 'tetap', 'aman', 'ya', 'chika']</t>
  </si>
  <si>
    <t>['ramdhan', 'ramdhan', 'duh', 'bikin', 'kesal', 'ya', 'kakak', 'karena', 'pulsa', 'nya', 'belum', 'kakak', 'terima', 'chika', 'bantu', 'cek', 'dulu', 'transaksi', 'nya', 'ya', 'silakan', 'infokan', 'nomor', 'hp', 'capture', 'transaksi', 'nya', 'ke', 'pesan', 'ayo', 'biar', 'data', 'kakak', 'tetap', 'aman', 'ya', 'chika']</t>
  </si>
  <si>
    <t>['ramdhan', 'ramdhan', 'bikin', 'kesal', 'ya', 'kakak', 'pulsa', 'nya', 'kakak', 'terima', 'chika', 'bantu', 'cek', 'transaksi', 'nya', 'ya', 'silakan', 'infokan', 'nomor', 'hp', 'capture', 'transaksi', 'nya', 'pesan', 'ayo', 'biar', 'data', 'kakak', 'aman', 'ya', 'chika']</t>
  </si>
  <si>
    <t>['ramdhan', 'ramdhan', 'bikin', 'kesal', 'ya', 'kakak', 'pulsa', 'nya', 'kakak', 'terima', 'chika', 'bantu', 'cek', 'transaksi', 'nya', 'ya', 'sila', 'info', 'nomor', 'hp', 'capture', 'transaksi', 'nya', 'pesan', 'ayo', 'biar', 'data', 'kakak', 'aman', 'ya', 'chika']</t>
  </si>
  <si>
    <t>bigwin bigwin konfirmasi pesan nomor hp detail kendala kakak ahmad biar bantu solusi rahasia data jaga terimakasih dero</t>
  </si>
  <si>
    <t>@holil_bigwin @holil_bigwin boleh konfirmasi ke dm nomor hp sama detail kendalanya kak ahmad, biar dibantu solusi yang tepat dan rahasia data lebih terjaga. makasih :) -dero</t>
  </si>
  <si>
    <t>bigwin bigwin boleh konfirmasi ke dm nomor hp sama detail kendalanya kak ahmad biar dibantu solusi yang tepat dan rahasia data lebih terjaga makasih dero</t>
  </si>
  <si>
    <t>['bigwin', 'bigwin', 'boleh', 'konfirmasi', 'ke', 'dm', 'nomor', 'hp', 'sama', 'detail', 'kendalanya', 'kak', 'ahmad', 'biar', 'dibantu', 'solusi', 'yang', 'tepat', 'dan', 'rahasia', 'data', 'lebih', 'terjaga', 'makasih', 'dero']</t>
  </si>
  <si>
    <t>['bigwin', 'bigwin', 'boleh', 'konfirmasi', 'ke', 'pesan', 'nomor', 'hp', 'sama', 'detail', 'kendalanya', 'kakak', 'ahmad', 'biar', 'dibantu', 'solusi', 'yang', 'tepat', 'dan', 'rahasia', 'data', 'lebih', 'terjaga', 'terimakasih', 'dero']</t>
  </si>
  <si>
    <t>['bigwin', 'bigwin', 'konfirmasi', 'pesan', 'nomor', 'hp', 'detail', 'kendalanya', 'kakak', 'ahmad', 'biar', 'dibantu', 'solusi', 'rahasia', 'data', 'terjaga', 'terimakasih', 'dero']</t>
  </si>
  <si>
    <t>['bigwin', 'bigwin', 'konfirmasi', 'pesan', 'nomor', 'hp', 'detail', 'kendala', 'kakak', 'ahmad', 'biar', 'bantu', 'solusi', 'rahasia', 'data', 'jaga', 'terimakasih', 'dero']</t>
  </si>
  <si>
    <t>halaman utama channel</t>
  </si>
  <si>
    <t>@telkomsel @indihomecare halaman utama channel itu yang mana?</t>
  </si>
  <si>
    <t>halaman utama channel itu yang mana</t>
  </si>
  <si>
    <t>['halaman', 'utama', 'channel', 'itu', 'yang', 'mana']</t>
  </si>
  <si>
    <t>['halaman', 'utama', 'channel']</t>
  </si>
  <si>
    <t>terang gak nya kakak konfirmasi pesan nomor hp detail kendala alami biar bantu solusi rahasia data jaga terimakasih dero</t>
  </si>
  <si>
    <t>@iikaa0604 @iikaa0604 keterangannya gak bisa nya kenapa kak? boleh konfirmasi ke dm  nomor hp sama detail kendala yang dialami biar dibantu solusi yang tepat dan rahasia data lebih terjaga. makasih :) -dero</t>
  </si>
  <si>
    <t>keterangannya gak bisa nya kenapa kak boleh konfirmasi ke dm nomor hp sama detail kendala yang dialami biar dibantu solusi yang tepat dan rahasia data lebih terjaga makasih dero</t>
  </si>
  <si>
    <t>['keterangannya', 'gak', 'bisa', 'nya', 'kenapa', 'kak', 'boleh', 'konfirmasi', 'ke', 'dm', 'nomor', 'hp', 'sama', 'detail', 'kendala', 'yang', 'dialami', 'biar', 'dibantu', 'solusi', 'yang', 'tepat', 'dan', 'rahasia', 'data', 'lebih', 'terjaga', 'makasih', 'dero']</t>
  </si>
  <si>
    <t>['keterangannya', 'gak', 'bisa', 'nya', 'kenapa', 'kakak', 'boleh', 'konfirmasi', 'ke', 'pesan', 'nomor', 'hp', 'sama', 'detail', 'kendala', 'yang', 'dialami', 'biar', 'dibantu', 'solusi', 'yang', 'tepat', 'dan', 'rahasia', 'data', 'lebih', 'terjaga', 'terimakasih', 'dero']</t>
  </si>
  <si>
    <t>['keterangannya', 'gak', 'nya', 'kakak', 'konfirmasi', 'pesan', 'nomor', 'hp', 'detail', 'kendala', 'dialami', 'biar', 'dibantu', 'solusi', 'rahasia', 'data', 'terjaga', 'terimakasih', 'dero']</t>
  </si>
  <si>
    <t>['terang', 'gak', 'nya', 'kakak', 'konfirmasi', 'pesan', 'nomor', 'hp', 'detail', 'kendala', 'alami', 'biar', 'bantu', 'solusi', 'rahasia', 'data', 'jaga', 'terimakasih', 'dero']</t>
  </si>
  <si>
    <t>bigwin bigwin ganggu tawar paket kakak ahmad infoin nomor telepon pesan yah didm bantu darlan</t>
  </si>
  <si>
    <t>@holil_bigwin @holil_bigwin kalau terganggu sama penawaran paketnya, kak ahmad bisa infoin nomor hp-nya lewat dm yah. nanti di-dm akan dibantu lebih lanjut 😊 -darlan</t>
  </si>
  <si>
    <t>bigwin bigwin kalau terganggu sama penawaran paketnya kak ahmad bisa infoin nomor hpnya lewat dm yah nanti didm akan dibantu lebih lanjut darlan</t>
  </si>
  <si>
    <t>['bigwin', 'bigwin', 'kalau', 'terganggu', 'sama', 'penawaran', 'paketnya', 'kak', 'ahmad', 'bisa', 'infoin', 'nomor', 'hpnya', 'lewat', 'dm', 'yah', 'nanti', 'didm', 'akan', 'dibantu', 'lebih', 'lanjut', 'darlan']</t>
  </si>
  <si>
    <t>['bigwin', 'bigwin', 'kalau', 'terganggu', 'sama', 'penawaran', 'paketnya', 'kakak', 'ahmad', 'bisa', 'infoin', 'nomor', 'teleponnya', 'lewat', 'pesan', 'yah', 'nanti', 'didm', 'akan', 'dibantu', 'lebih', 'lanjut', 'darlan']</t>
  </si>
  <si>
    <t>['bigwin', 'bigwin', 'terganggu', 'penawaran', 'paketnya', 'kakak', 'ahmad', 'infoin', 'nomor', 'teleponnya', 'pesan', 'yah', 'didm', 'dibantu', 'darlan']</t>
  </si>
  <si>
    <t>['bigwin', 'bigwin', 'ganggu', 'tawar', 'paket', 'kakak', 'ahmad', 'infoin', 'nomor', 'telepon', 'pesan', 'yah', 'didm', 'bantu', 'darlan']</t>
  </si>
  <si>
    <t>bigwin bigwin ganggu ya kakak ahmad kakak abai pop up klik tutup ya terimakasih guna setia telkomsel terimakasih dero</t>
  </si>
  <si>
    <t>@holil_bigwin @holil_bigwin keganggu ya kak ahmad. kakaknya bisa abaikan pop up tersebut  dengan klik tutup ya. makasih udah jadi pengguna setia telkomsel. makasih :) -dero</t>
  </si>
  <si>
    <t>bigwin bigwin keganggu ya kak ahmad kakaknya bisa abaikan pop up tersebut dengan klik tutup ya makasih udah jadi pengguna setia telkomsel makasih dero</t>
  </si>
  <si>
    <t>['bigwin', 'bigwin', 'keganggu', 'ya', 'kak', 'ahmad', 'kakaknya', 'bisa', 'abaikan', 'pop', 'up', 'tersebut', 'dengan', 'klik', 'tutup', 'ya', 'makasih', 'udah', 'jadi', 'pengguna', 'setia', 'telkomsel', 'makasih', 'dero']</t>
  </si>
  <si>
    <t>['bigwin', 'bigwin', 'keganggu', 'ya', 'kakak', 'ahmad', 'kakaknya', 'bisa', 'abaikan', 'pop', 'up', 'tersebut', 'dengan', 'klik', 'tutup', 'ya', 'terimakasih', 'sudah', 'jadi', 'pengguna', 'setia', 'telkomsel', 'terimakasih', 'dero']</t>
  </si>
  <si>
    <t>['bigwin', 'bigwin', 'keganggu', 'ya', 'kakak', 'ahmad', 'kakaknya', 'abaikan', 'pop', 'up', 'klik', 'tutup', 'ya', 'terimakasih', 'pengguna', 'setia', 'telkomsel', 'terimakasih', 'dero']</t>
  </si>
  <si>
    <t>['bigwin', 'bigwin', 'ganggu', 'ya', 'kakak', 'ahmad', 'kakak', 'abai', 'pop', 'up', 'klik', 'tutup', 'ya', 'terimakasih', 'guna', 'setia', 'telkomsel', 'terimakasih', 'dero']</t>
  </si>
  <si>
    <t>maafin ya kakak dmnya respons yah mohon tunggu darlan</t>
  </si>
  <si>
    <t>@jakasuara08 @jakasuara08 maafin ya, kak :( dm-nya akan segera di-respons yah. mohon ditunggu 😊 -darlan</t>
  </si>
  <si>
    <t>maafin ya kak dmnya akan segera direspons yah mohon ditunggu darlan</t>
  </si>
  <si>
    <t>['maafin', 'ya', 'kak', 'dmnya', 'akan', 'segera', 'direspons', 'yah', 'mohon', 'ditunggu', 'darlan']</t>
  </si>
  <si>
    <t>['maafin', 'ya', 'kakak', 'dmnya', 'akan', 'segera', 'direspons', 'yah', 'mohon', 'ditunggu', 'darlan']</t>
  </si>
  <si>
    <t>['maafin', 'ya', 'kakak', 'dmnya', 'direspons', 'yah', 'mohon', 'ditunggu', 'darlan']</t>
  </si>
  <si>
    <t>['maafin', 'ya', 'kakak', 'dmnya', 'respons', 'yah', 'mohon', 'tunggu', 'darlan']</t>
  </si>
  <si>
    <t>kakak nomor tenggang langsung aja isi ulang pulsa biar aktif sehat ya kakak keluarga darlan</t>
  </si>
  <si>
    <t>@rafiffadhlurra4 @rafiffadhlurra4 sama-sama, kak. selama nomornya masih dalam masa tenggang, langsung aja isi ulang pulsa biar aktif lagi. sehat selalu ya buat kakak dan keluarga 😊 -darlan</t>
  </si>
  <si>
    <t>samasama kak selama nomornya masih dalam masa tenggang langsung aja isi ulang pulsa biar aktif lagi sehat selalu ya buat kakak dan keluarga darlan</t>
  </si>
  <si>
    <t>['samasama', 'kak', 'selama', 'nomornya', 'masih', 'dalam', 'masa', 'tenggang', 'langsung', 'aja', 'isi', 'ulang', 'pulsa', 'biar', 'aktif', 'lagi', 'sehat', 'selalu', 'ya', 'buat', 'kakak', 'dan', 'keluarga', 'darlan']</t>
  </si>
  <si>
    <t>['sama', 'kakak', 'selama', 'nomornya', 'masih', 'dalam', 'masa', 'tenggang', 'langsung', 'aja', 'isi', 'ulang', 'pulsa', 'biar', 'aktif', 'lagi', 'sehat', 'selalu', 'ya', 'buat', 'kakak', 'dan', 'keluarga', 'darlan']</t>
  </si>
  <si>
    <t>['kakak', 'nomornya', 'tenggang', 'langsung', 'aja', 'isi', 'ulang', 'pulsa', 'biar', 'aktif', 'sehat', 'ya', 'kakak', 'keluarga', 'darlan']</t>
  </si>
  <si>
    <t>['kakak', 'nomor', 'tenggang', 'langsung', 'aja', 'isi', 'ulang', 'pulsa', 'biar', 'aktif', 'sehat', 'ya', 'kakak', 'keluarga', 'darlan']</t>
  </si>
  <si>
    <t>mohon tunggu respons dmnya ya kakak darlan</t>
  </si>
  <si>
    <t>@jakasuara08 @jakasuara08 mohon ditunggu respons dm-nya terlebih dahulu ya, kak 😊 -darlan</t>
  </si>
  <si>
    <t>mohon ditunggu respons dmnya terlebih dahulu ya kak darlan</t>
  </si>
  <si>
    <t>['mohon', 'ditunggu', 'respons', 'dmnya', 'terlebih', 'dahulu', 'ya', 'kak', 'darlan']</t>
  </si>
  <si>
    <t>['mohon', 'ditunggu', 'respons', 'dmnya', 'terlebih', 'dahulu', 'ya', 'kakak', 'darlan']</t>
  </si>
  <si>
    <t>['mohon', 'ditunggu', 'respons', 'dmnya', 'ya', 'kakak', 'darlan']</t>
  </si>
  <si>
    <t>['mohon', 'tunggu', 'respons', 'dmnya', 'ya', 'kakak', 'darlan']</t>
  </si>
  <si>
    <t>buka cv saldo prem nonprem verif ktp all ewallet dana spay ovo gopay linkaja qris convert pulsa tsel telkomsel tri three isat indosat xl axis rate cantik langsung pesan ribu testi cek pinned zonauang ubah tukar</t>
  </si>
  <si>
    <t>open cv saldo prem nonprem verif ktp all ewallet dana spay ovo gopay linkaja qris dan convert pulsa tsel telkomsel, tri three, isat indosat, xl axis rate cantik bisa langsung https://t.co/whtfpd7gkj atau dm ke @eastwesz ribuan testi cek pinned ♡ t. #zonauang zonauang ubah tukar</t>
  </si>
  <si>
    <t>open cv saldo prem nonprem verif ktp all ewallet dana spay ovo gopay linkaja qris dan convert pulsa tsel telkomsel tri three isat indosat xl axis rate cantik bisa langsung atau dm ke ribuan testi cek pinned  zonauang ubah tukar</t>
  </si>
  <si>
    <t>['open', 'cv', 'saldo', 'prem', 'nonprem', 'verif', 'ktp', 'all', 'ewallet', 'dana', 'spay', 'ovo', 'gopay', 'linkaja', 'qris', 'dan', 'convert', 'pulsa', 'tsel', 'telkomsel', 'tri', 'three', 'isat', 'indosat', 'xl', 'axis', 'rate', 'cantik', 'bisa', 'langsung', 'atau', 'dm', 'ke', 'ribuan', 'testi', 'cek', 'pinned', 'zonauang', 'ubah', 'tukar']</t>
  </si>
  <si>
    <t>['terbuka', 'cv', 'saldo', 'prem', 'nonprem', 'verif', 'ktp', 'all', 'ewallet', 'dana', 'spay', 'ovo', 'gopay', 'linkaja', 'qris', 'dan', 'convert', 'pulsa', 'tsel', 'telkomsel', 'tri', 'three', 'isat', 'indosat', 'xl', 'axis', 'rate', 'cantik', 'bisa', 'langsung', 'atau', 'pesan', 'ke', 'ribuan', 'testi', 'cek', 'pinned', 'zonauang', 'ubah', 'tukar']</t>
  </si>
  <si>
    <t>['terbuka', 'cv', 'saldo', 'prem', 'nonprem', 'verif', 'ktp', 'all', 'ewallet', 'dana', 'spay', 'ovo', 'gopay', 'linkaja', 'qris', 'convert', 'pulsa', 'tsel', 'telkomsel', 'tri', 'three', 'isat', 'indosat', 'xl', 'axis', 'rate', 'cantik', 'langsung', 'pesan', 'ribuan', 'testi', 'cek', 'pinned', 'zonauang', 'ubah', 'tukar']</t>
  </si>
  <si>
    <t>['buka', 'cv', 'saldo', 'prem', 'nonprem', 'verif', 'ktp', 'all', 'ewallet', 'dana', 'spay', 'ovo', 'gopay', 'linkaja', 'qris', 'convert', 'pulsa', 'tsel', 'telkomsel', 'tri', 'three', 'isat', 'indosat', 'xl', 'axis', 'rate', 'cantik', 'langsung', 'pesan', 'ribu', 'testi', 'cek', 'pinned', 'zonauang', 'ubah', 'tukar']</t>
  </si>
  <si>
    <t>gak bisa kakak dor coba konfirmasi pesan nomor hp detail kendala gak guna kuota rahasia data jaga terimakasih dero</t>
  </si>
  <si>
    <t>@arrrriiisss @arrrriiisss gak bisanya kenapa kak doris. coba konfirmasi ke dm nomor hp sama detail kendala gak bisa melakukan penggunaan kuotanya sama rahasia data lebih terjaga. makasih :) -dero</t>
  </si>
  <si>
    <t>gak bisanya kenapa kak doris coba konfirmasi ke dm nomor hp sama detail kendala gak bisa melakukan penggunaan kuotanya sama rahasia data lebih terjaga makasih dero</t>
  </si>
  <si>
    <t>['gak', 'bisanya', 'kenapa', 'kak', 'doris', 'coba', 'konfirmasi', 'ke', 'dm', 'nomor', 'hp', 'sama', 'detail', 'kendala', 'gak', 'bisa', 'melakukan', 'penggunaan', 'kuotanya', 'sama', 'rahasia', 'data', 'lebih', 'terjaga', 'makasih', 'dero']</t>
  </si>
  <si>
    <t>['gak', 'bisanya', 'kenapa', 'kakak', 'doris', 'coba', 'konfirmasi', 'ke', 'pesan', 'nomor', 'hp', 'sama', 'detail', 'kendala', 'gak', 'bisa', 'melakukan', 'penggunaan', 'kuotanya', 'sama', 'rahasia', 'data', 'lebih', 'terjaga', 'terimakasih', 'dero']</t>
  </si>
  <si>
    <t>['gak', 'bisanya', 'kakak', 'doris', 'coba', 'konfirmasi', 'pesan', 'nomor', 'hp', 'detail', 'kendala', 'gak', 'penggunaan', 'kuotanya', 'rahasia', 'data', 'terjaga', 'terimakasih', 'dero']</t>
  </si>
  <si>
    <t>['gak', 'bisa', 'kakak', 'dor', 'coba', 'konfirmasi', 'pesan', 'nomor', 'hp', 'detail', 'kendala', 'gak', 'guna', 'kuota', 'rahasia', 'data', 'jaga', 'terimakasih', 'dero']</t>
  </si>
  <si>
    <t>kakak sinyal coba kasih tau nomor hp lokasi detail tanggal jadi nomor telkomsel kendala via pesan biar dibantuin sinyal ya dero</t>
  </si>
  <si>
    <t>@tamarindjkl2020 @tamarindjkl2020 kenapa kak sama sinyalnya? coba kasih tau nomor hp, lokasi detail, tanggal kejadian serta nomor telkomsel lain yang berkendala sama via dm biar dibantuin sinyalnya ya :) -dero</t>
  </si>
  <si>
    <t>kenapa kak sama sinyalnya coba kasih tau nomor hp lokasi detail tanggal kejadian serta nomor telkomsel lain yang berkendala sama via dm biar dibantuin sinyalnya ya dero</t>
  </si>
  <si>
    <t>['kenapa', 'kak', 'sama', 'sinyalnya', 'coba', 'kasih', 'tau', 'nomor', 'hp', 'lokasi', 'detail', 'tanggal', 'kejadian', 'serta', 'nomor', 'telkomsel', 'lain', 'yang', 'berkendala', 'sama', 'via', 'dm', 'biar', 'dibantuin', 'sinyalnya', 'ya', 'dero']</t>
  </si>
  <si>
    <t>['kenapa', 'kakak', 'sama', 'sinyalnya', 'coba', 'kasih', 'tau', 'nomor', 'hp', 'lokasi', 'detail', 'tanggal', 'kejadian', 'serta', 'nomor', 'telkomsel', 'lain', 'yang', 'berkendala', 'sama', 'via', 'pesan', 'biar', 'dibantuin', 'sinyalnya', 'ya', 'dero']</t>
  </si>
  <si>
    <t>['kakak', 'sinyalnya', 'coba', 'kasih', 'tau', 'nomor', 'hp', 'lokasi', 'detail', 'tanggal', 'kejadian', 'nomor', 'telkomsel', 'berkendala', 'via', 'pesan', 'biar', 'dibantuin', 'sinyalnya', 'ya', 'dero']</t>
  </si>
  <si>
    <t>['kakak', 'sinyal', 'coba', 'kasih', 'tau', 'nomor', 'hp', 'lokasi', 'detail', 'tanggal', 'jadi', 'nomor', 'telkomsel', 'kendala', 'via', 'pesan', 'biar', 'dibantuin', 'sinyal', 'ya', 'dero']</t>
  </si>
  <si>
    <t>min kartu gabisa gunain reward kuota hadiah premium hasil ngeredeem stamp mubazir gb gabisa dipake</t>
  </si>
  <si>
    <t>min knp kartu saya gabisa gunain reward kuota berhadiah premium dari hasil ngeredeem stamp? mubadzir ini dpt 4 gb masa gabisa dipake? @telkomsel</t>
  </si>
  <si>
    <t>min knp kartu saya gabisa gunain reward kuota berhadiah premium dari hasil ngeredeem stamp mubadzir ini dpt gb masa gabisa dipake</t>
  </si>
  <si>
    <t>['min', 'knp', 'kartu', 'saya', 'gabisa', 'gunain', 'reward', 'kuota', 'berhadiah', 'premium', 'dari', 'hasil', 'ngeredeem', 'stamp', 'mubadzir', 'ini', 'dpt', 'gb', 'masa', 'gabisa', 'dipake']</t>
  </si>
  <si>
    <t>['min', 'kenapa', 'kartu', 'saya', 'gabisa', 'gunain', 'reward', 'kuota', 'berhadiah', 'premium', 'dari', 'hasil', 'ngeredeem', 'stamp', 'mubazir', 'ini', 'dapat', 'gb', 'masa', 'gabisa', 'dipake']</t>
  </si>
  <si>
    <t>['min', 'kartu', 'gabisa', 'gunain', 'reward', 'kuota', 'berhadiah', 'premium', 'hasil', 'ngeredeem', 'stamp', 'mubazir', 'gb', 'gabisa', 'dipake']</t>
  </si>
  <si>
    <t>['min', 'kartu', 'gabisa', 'gunain', 'reward', 'kuota', 'hadiah', 'premium', 'hasil', 'ngeredeem', 'stamp', 'mubazir', 'gb', 'gabisa', 'dipake']</t>
  </si>
  <si>
    <t>aduhh coba konfirmasi pesan capture nomor hp kendala biar bantu kece kendala isi ulang pulsa terima rahasia data jaga terimakasih dero</t>
  </si>
  <si>
    <t>@jakasuara08 @jakasuara08 aduhh. coba konfirmasi ke dm capture sama nomor hp yang berkendalanya biar dibantu pengecekan kendala isi ulang pulsa belum diterima dan rahasia data lebih terjaga. makasih :) -dero</t>
  </si>
  <si>
    <t>aduhh coba konfirmasi ke dm capture sama nomor hp yang berkendalanya biar dibantu pengecekan kendala isi ulang pulsa belum diterima dan rahasia data lebih terjaga makasih dero</t>
  </si>
  <si>
    <t>['aduhh', 'coba', 'konfirmasi', 'ke', 'dm', 'capture', 'sama', 'nomor', 'hp', 'yang', 'berkendalanya', 'biar', 'dibantu', 'pengecekan', 'kendala', 'isi', 'ulang', 'pulsa', 'belum', 'diterima', 'dan', 'rahasia', 'data', 'lebih', 'terjaga', 'makasih', 'dero']</t>
  </si>
  <si>
    <t>['aduhh', 'coba', 'konfirmasi', 'ke', 'pesan', 'capture', 'sama', 'nomor', 'hp', 'yang', 'berkendalanya', 'biar', 'dibantu', 'pengecekan', 'kendala', 'isi', 'ulang', 'pulsa', 'belum', 'diterima', 'dan', 'rahasia', 'data', 'lebih', 'terjaga', 'terimakasih', 'dero']</t>
  </si>
  <si>
    <t>['aduhh', 'coba', 'konfirmasi', 'pesan', 'capture', 'nomor', 'hp', 'berkendalanya', 'biar', 'dibantu', 'pengecekan', 'kendala', 'isi', 'ulang', 'pulsa', 'diterima', 'rahasia', 'data', 'terjaga', 'terimakasih', 'dero']</t>
  </si>
  <si>
    <t>['aduhh', 'coba', 'konfirmasi', 'pesan', 'capture', 'nomor', 'hp', 'kendala', 'biar', 'bantu', 'kece', 'kendala', 'isi', 'ulang', 'pulsa', 'terima', 'rahasia', 'data', 'jaga', 'terimakasih', 'dero']</t>
  </si>
  <si>
    <t>halo kakak info program cek kala sosmed telkomsel aplikasi mytelkomsel yah darlan</t>
  </si>
  <si>
    <t>@nero29292 @nero29292 halo, kak. info program-nya bisa cek secara berkala lewat sosmed telkomsel dan aplikasi mytelkomsel yah 😊 -darlan</t>
  </si>
  <si>
    <t>halo kak info programnya bisa cek secara berkala lewat sosmed telkomsel dan aplikasi mytelkomsel yah darlan</t>
  </si>
  <si>
    <t>['halo', 'kak', 'info', 'programnya', 'bisa', 'cek', 'secara', 'berkala', 'lewat', 'sosmed', 'telkomsel', 'dan', 'aplikasi', 'mytelkomsel', 'yah', 'darlan']</t>
  </si>
  <si>
    <t>['halo', 'kakak', 'info', 'programnya', 'bisa', 'cek', 'secara', 'berkala', 'lewat', 'sosmed', 'telkomsel', 'dan', 'aplikasi', 'mytelkomsel', 'yah', 'darlan']</t>
  </si>
  <si>
    <t>['halo', 'kakak', 'info', 'programnya', 'cek', 'berkala', 'sosmed', 'telkomsel', 'aplikasi', 'mytelkomsel', 'yah', 'darlan']</t>
  </si>
  <si>
    <t>['halo', 'kakak', 'info', 'program', 'cek', 'kala', 'sosmed', 'telkomsel', 'aplikasi', 'mytelkomsel', 'yah', 'darlan']</t>
  </si>
  <si>
    <t>terimakasih kakak dre mohon tunggu interaksi pesan darlan</t>
  </si>
  <si>
    <t>@jeenceka @jeenceka makasih, kak dre. mohon ditunggu interaksi selanjutnya lewat dm 😊 -darlan</t>
  </si>
  <si>
    <t>makasih kak dre mohon ditunggu interaksi selanjutnya lewat dm darlan</t>
  </si>
  <si>
    <t>['makasih', 'kak', 'dre', 'mohon', 'ditunggu', 'interaksi', 'selanjutnya', 'lewat', 'dm', 'darlan']</t>
  </si>
  <si>
    <t>['terimakasih', 'kakak', 'dre', 'mohon', 'ditunggu', 'interaksi', 'selanjutnya', 'lewat', 'pesan', 'darlan']</t>
  </si>
  <si>
    <t>['terimakasih', 'kakak', 'dre', 'mohon', 'ditunggu', 'interaksi', 'pesan', 'darlan']</t>
  </si>
  <si>
    <t>['terimakasih', 'kakak', 'dre', 'mohon', 'tunggu', 'interaksi', 'pesan', 'darlan']</t>
  </si>
  <si>
    <t>pulsa terima ya kakak dre coba deh infoin nomor hp capture transaksi pesan didm dibantuin cek yah darlan</t>
  </si>
  <si>
    <t>@jeenceka @jeenceka pulsanya masih belum diterima ya, kak dre. coba deh infoin nomor hp, sama capture transaksi-nya lewat dm. nanti di-dm akan dibantuin cek yah 😊 -darlan</t>
  </si>
  <si>
    <t>pulsanya masih belum diterima ya kak dre coba deh infoin nomor hp sama capture transaksinya lewat dm nanti didm akan dibantuin cek yah darlan</t>
  </si>
  <si>
    <t>['pulsanya', 'masih', 'belum', 'diterima', 'ya', 'kak', 'dre', 'coba', 'deh', 'infoin', 'nomor', 'hp', 'sama', 'capture', 'transaksinya', 'lewat', 'dm', 'nanti', 'didm', 'akan', 'dibantuin', 'cek', 'yah', 'darlan']</t>
  </si>
  <si>
    <t>['pulsanya', 'masih', 'belum', 'diterima', 'ya', 'kakak', 'dre', 'coba', 'deh', 'infoin', 'nomor', 'hp', 'sama', 'capture', 'transaksinya', 'lewat', 'pesan', 'nanti', 'didm', 'akan', 'dibantuin', 'cek', 'yah', 'darlan']</t>
  </si>
  <si>
    <t>['pulsanya', 'diterima', 'ya', 'kakak', 'dre', 'coba', 'deh', 'infoin', 'nomor', 'hp', 'capture', 'transaksinya', 'pesan', 'didm', 'dibantuin', 'cek', 'yah', 'darlan']</t>
  </si>
  <si>
    <t>['pulsa', 'terima', 'ya', 'kakak', 'dre', 'coba', 'deh', 'infoin', 'nomor', 'hp', 'capture', 'transaksi', 'pesan', 'didm', 'dibantuin', 'cek', 'yah', 'darlan']</t>
  </si>
  <si>
    <t>reaktivasi kartu prabayar bantu grapari bawa ktp kakak daftar nomor kakak sim cardnya info tambah nomor tenggang isi ulang pulsa biar nomor aktif ya kakak darlan</t>
  </si>
  <si>
    <t>@rafiffadhlurra4 @rafiffadhlurra4 reaktivasi kartu prabayar bisa dibantu juga lewat grapari dengan membawa ktp dan kk yang sebelumnya didaftarkan pada nomor kakak, dan sim card-nya. info tambahan, kalau nomornya dalam masa tenggang, cukup isi ulang pulsa biar nomornya aktif lagi ya kak 😊 -darlan</t>
  </si>
  <si>
    <t>reaktivasi kartu prabayar bisa dibantu juga lewat grapari dengan membawa ktp dan kk yang sebelumnya didaftarkan pada nomor kakak dan sim cardnya info tambahan kalau nomornya dalam masa tenggang cukup isi ulang pulsa biar nomornya aktif lagi ya kak darlan</t>
  </si>
  <si>
    <t>['reaktivasi', 'kartu', 'prabayar', 'bisa', 'dibantu', 'juga', 'lewat', 'grapari', 'dengan', 'membawa', 'ktp', 'dan', 'kk', 'yang', 'sebelumnya', 'didaftarkan', 'pada', 'nomor', 'kakak', 'dan', 'sim', 'cardnya', 'info', 'tambahan', 'kalau', 'nomornya', 'dalam', 'masa', 'tenggang', 'cukup', 'isi', 'ulang', 'pulsa', 'biar', 'nomornya', 'aktif', 'lagi', 'ya', 'kak', 'darlan']</t>
  </si>
  <si>
    <t>['reaktivasi', 'kartu', 'prabayar', 'bisa', 'dibantu', 'juga', 'lewat', 'grapari', 'dengan', 'membawa', 'ktp', 'dan', 'kakak', 'yang', 'sebelumnya', 'didaftarkan', 'pada', 'nomor', 'kakak', 'dan', 'sim', 'cardnya', 'info', 'tambahan', 'kalau', 'nomornya', 'dalam', 'masa', 'tenggang', 'cukup', 'isi', 'ulang', 'pulsa', 'biar', 'nomornya', 'aktif', 'lagi', 'ya', 'kakak', 'darlan']</t>
  </si>
  <si>
    <t>['reaktivasi', 'kartu', 'prabayar', 'dibantu', 'grapari', 'membawa', 'ktp', 'kakak', 'didaftarkan', 'nomor', 'kakak', 'sim', 'cardnya', 'info', 'tambahan', 'nomornya', 'tenggang', 'isi', 'ulang', 'pulsa', 'biar', 'nomornya', 'aktif', 'ya', 'kakak', 'darlan']</t>
  </si>
  <si>
    <t>['reaktivasi', 'kartu', 'prabayar', 'bantu', 'grapari', 'bawa', 'ktp', 'kakak', 'daftar', 'nomor', 'kakak', 'sim', 'cardnya', 'info', 'tambah', 'nomor', 'tenggang', 'isi', 'ulang', 'pulsa', 'biar', 'nomor', 'aktif', 'ya', 'kakak', 'darlan']</t>
  </si>
  <si>
    <t>reaktivasi kartu prabayarnya diial ya kakak darlan</t>
  </si>
  <si>
    <t>@rafiffadhlurra4 @rafiffadhlurra4 reaktivasi kartu prabayar-nya bisa lewat diial *888*89# ya kak 😊 -darlan</t>
  </si>
  <si>
    <t>reaktivasi kartu prabayarnya bisa lewat diial ya kak darlan</t>
  </si>
  <si>
    <t>['reaktivasi', 'kartu', 'prabayarnya', 'bisa', 'lewat', 'diial', 'ya', 'kak', 'darlan']</t>
  </si>
  <si>
    <t>['reaktivasi', 'kartu', 'prabayarnya', 'bisa', 'lewat', 'diial', 'ya', 'kakak', 'darlan']</t>
  </si>
  <si>
    <t>['reaktivasi', 'kartu', 'prabayarnya', 'diial', 'ya', 'kakak', 'darlan']</t>
  </si>
  <si>
    <t>telkomsel umum menang program undi poin festival rabu tanda puncak rangkai acara poin festival</t>
  </si>
  <si>
    <t>telkomsel baru saja mengumumkan para pemenang program undian poin festival 2023 pada rabu (24/1), menandai puncak dari rangkaian acara poin festival t... https://t.co/n72iygi40g</t>
  </si>
  <si>
    <t xml:space="preserve">telkomsel baru saja mengumumkan para pemenang program undian poin festival pada rabu menandai puncak dari rangkaian acara poin festival </t>
  </si>
  <si>
    <t>['telkomsel', 'baru', 'saja', 'mengumumkan', 'para', 'pemenang', 'program', 'undian', 'poin', 'festival', 'pada', 'rabu', 'menandai', 'puncak', 'dari', 'rangkaian', 'acara', 'poin', 'festival']</t>
  </si>
  <si>
    <t>['telkomsel', 'mengumumkan', 'pemenang', 'program', 'undian', 'poin', 'festival', 'rabu', 'menandai', 'puncak', 'rangkaian', 'acara', 'poin', 'festival']</t>
  </si>
  <si>
    <t>['telkomsel', 'umum', 'menang', 'program', 'undi', 'poin', 'festival', 'rabu', 'tanda', 'puncak', 'rangkai', 'acara', 'poin', 'festival']</t>
  </si>
  <si>
    <t>telkomsel gapernah bagus anjink jam aja burik sinyal penis</t>
  </si>
  <si>
    <t>ni telkomsel gapernah bagus anjink jam segini masih aja burik sinyalnya kontol</t>
  </si>
  <si>
    <t>['ni', 'telkomsel', 'gapernah', 'bagus', 'anjink', 'jam', 'segini', 'masih', 'aja', 'burik', 'sinyalnya', 'kontol']</t>
  </si>
  <si>
    <t>['ini', 'telkomsel', 'gapernah', 'bagus', 'anjink', 'jam', 'begini', 'masih', 'aja', 'burik', 'sinyalnya', 'penis']</t>
  </si>
  <si>
    <t>['telkomsel', 'gapernah', 'bagus', 'anjink', 'jam', 'aja', 'burik', 'sinyalnya', 'penis']</t>
  </si>
  <si>
    <t>['telkomsel', 'gapernah', 'bagus', 'anjink', 'jam', 'aja', 'burik', 'sinyal', 'penis']</t>
  </si>
  <si>
    <t>waduhh coba konfirmasi pesan nomor hp paket aktivasinya biar bantu rahasia data jaga terimakasih dero</t>
  </si>
  <si>
    <t>@ceovoc @prthtnpn96 @ceovoc waduhh. boleh coba konfirmasi ke dm nomor hp sama paket yang ingin di aktivasinya biar dibantu lebih lanjut sama rahasia data lebih terjaga. makasih :) -dero</t>
  </si>
  <si>
    <t>waduhh boleh coba konfirmasi ke dm nomor hp sama paket yang ingin di aktivasinya biar dibantu lebih lanjut sama rahasia data lebih terjaga makasih dero</t>
  </si>
  <si>
    <t>['waduhh', 'boleh', 'coba', 'konfirmasi', 'ke', 'dm', 'nomor', 'hp', 'sama', 'paket', 'yang', 'ingin', 'di', 'aktivasinya', 'biar', 'dibantu', 'lebih', 'lanjut', 'sama', 'rahasia', 'data', 'lebih', 'terjaga', 'makasih', 'dero']</t>
  </si>
  <si>
    <t>['waduhh', 'boleh', 'coba', 'konfirmasi', 'ke', 'pesan', 'nomor', 'hp', 'sama', 'paket', 'yang', 'ingin', 'di', 'aktivasinya', 'biar', 'dibantu', 'lebih', 'lanjut', 'sama', 'rahasia', 'data', 'lebih', 'terjaga', 'terimakasih', 'dero']</t>
  </si>
  <si>
    <t>['waduhh', 'coba', 'konfirmasi', 'pesan', 'nomor', 'hp', 'paket', 'aktivasinya', 'biar', 'dibantu', 'rahasia', 'data', 'terjaga', 'terimakasih', 'dero']</t>
  </si>
  <si>
    <t>['waduhh', 'coba', 'konfirmasi', 'pesan', 'nomor', 'hp', 'paket', 'aktivasinya', 'biar', 'bantu', 'rahasia', 'data', 'jaga', 'terimakasih', 'dero']</t>
  </si>
  <si>
    <t>killua</t>
  </si>
  <si>
    <t>@captainslow__ @telkomsel killua wkwkwkw</t>
  </si>
  <si>
    <t>killua wkwkwkw</t>
  </si>
  <si>
    <t>['killua', 'wkwkwkw']</t>
  </si>
  <si>
    <t>['killua']</t>
  </si>
  <si>
    <t>waduhh konfirmasi pesan lokasi kakak nomor hp pesan biar bantu follow up rahasia data jaga terimakasih dero</t>
  </si>
  <si>
    <t>@instagramuser__ @telkomindonesia @instagramuser__ waduhh. boleh konfirmasi ke dm lokasi kakaknya saat ini sama nomor hp yang digunakan ke dm biar dibantu follow up dan rahasia data lebih terjaga. makasih :) -dero</t>
  </si>
  <si>
    <t>waduhh boleh konfirmasi ke dm lokasi kakaknya saat ini sama nomor hp yang digunakan ke dm biar dibantu follow up dan rahasia data lebih terjaga makasih dero</t>
  </si>
  <si>
    <t>['waduhh', 'boleh', 'konfirmasi', 'ke', 'dm', 'lokasi', 'kakaknya', 'saat', 'ini', 'sama', 'nomor', 'hp', 'yang', 'digunakan', 'ke', 'dm', 'biar', 'dibantu', 'follow', 'up', 'dan', 'rahasia', 'data', 'lebih', 'terjaga', 'makasih', 'dero']</t>
  </si>
  <si>
    <t>['waduhh', 'boleh', 'konfirmasi', 'ke', 'pesan', 'lokasi', 'kakaknya', 'saat', 'ini', 'sama', 'nomor', 'hp', 'yang', 'digunakan', 'ke', 'pesan', 'biar', 'dibantu', 'follow', 'up', 'dan', 'rahasia', 'data', 'lebih', 'terjaga', 'terimakasih', 'dero']</t>
  </si>
  <si>
    <t>['waduhh', 'konfirmasi', 'pesan', 'lokasi', 'kakaknya', 'nomor', 'hp', 'pesan', 'biar', 'dibantu', 'follow', 'up', 'rahasia', 'data', 'terjaga', 'terimakasih', 'dero']</t>
  </si>
  <si>
    <t>['waduhh', 'konfirmasi', 'pesan', 'lokasi', 'kakak', 'nomor', 'hp', 'pesan', 'biar', 'bantu', 'follow', 'up', 'rahasia', 'data', 'jaga', 'terimakasih', 'dero']</t>
  </si>
  <si>
    <t>say say maaf ya keluh stamp darlan lihat pesan kakak aswan nih mohon tungu ya kakak darlan</t>
  </si>
  <si>
    <t>@as1_say @as1_say maaf ya :( untuk keluhan stamp, darlan liat udah ada dm dari kak aswan nih. mohon ditungu ya kak 😊 -darlan</t>
  </si>
  <si>
    <t>say say maaf ya untuk keluhan stamp darlan liat udah ada dm dari kak aswan nih mohon ditungu ya kak darlan</t>
  </si>
  <si>
    <t>['say', 'say', 'maaf', 'ya', 'untuk', 'keluhan', 'stamp', 'darlan', 'liat', 'udah', 'ada', 'dm', 'dari', 'kak', 'aswan', 'nih', 'mohon', 'ditungu', 'ya', 'kak', 'darlan']</t>
  </si>
  <si>
    <t>['say', 'say', 'maaf', 'ya', 'untuk', 'keluhan', 'stamp', 'darlan', 'lihat', 'sudah', 'ada', 'pesan', 'dari', 'kakak', 'aswan', 'nih', 'mohon', 'ditungu', 'ya', 'kakak', 'darlan']</t>
  </si>
  <si>
    <t>['say', 'say', 'maaf', 'ya', 'keluhan', 'stamp', 'darlan', 'lihat', 'pesan', 'kakak', 'aswan', 'nih', 'mohon', 'ditungu', 'ya', 'kakak', 'darlan']</t>
  </si>
  <si>
    <t>['say', 'say', 'maaf', 'ya', 'keluh', 'stamp', 'darlan', 'lihat', 'pesan', 'kakak', 'aswan', 'nih', 'mohon', 'tungu', 'ya', 'kakak', 'darlan']</t>
  </si>
  <si>
    <t>merauke kabel putus min</t>
  </si>
  <si>
    <t>di merauke tiap 3 bulan kabelnya putus min @telkomsel @telkomindonesia 💔 https://t.co/t2cwk26zhy</t>
  </si>
  <si>
    <t>di merauke tiap bulan kabelnya putus min</t>
  </si>
  <si>
    <t>['di', 'merauke', 'tiap', 'bulan', 'kabelnya', 'putus', 'min']</t>
  </si>
  <si>
    <t>['merauke', 'kabelnya', 'putus', 'min']</t>
  </si>
  <si>
    <t>['merauke', 'kabel', 'putus', 'min']</t>
  </si>
  <si>
    <t>say say kakak aswan darlan bantu putar produk telkomsel konfirmasi yah darlan</t>
  </si>
  <si>
    <t>@as1_say @as1_say kenapa, kak aswan? ada yang bisa darlan bantu seputar produk telkomsel? boleh konfirmasi lagi yah 😊 -darlan</t>
  </si>
  <si>
    <t>say say kenapa kak aswan ada yang bisa darlan bantu seputar produk telkomsel boleh konfirmasi lagi yah darlan</t>
  </si>
  <si>
    <t>['say', 'say', 'kenapa', 'kak', 'aswan', 'ada', 'yang', 'bisa', 'darlan', 'bantu', 'seputar', 'produk', 'telkomsel', 'boleh', 'konfirmasi', 'lagi', 'yah', 'darlan']</t>
  </si>
  <si>
    <t>['say', 'say', 'kenapa', 'kakak', 'aswan', 'ada', 'yang', 'bisa', 'darlan', 'bantu', 'seputar', 'produk', 'telkomsel', 'boleh', 'konfirmasi', 'lagi', 'yah', 'darlan']</t>
  </si>
  <si>
    <t>['say', 'say', 'kakak', 'aswan', 'darlan', 'bantu', 'seputar', 'produk', 'telkomsel', 'konfirmasi', 'yah', 'darlan']</t>
  </si>
  <si>
    <t>['say', 'say', 'kakak', 'aswan', 'darlan', 'bantu', 'putar', 'produk', 'telkomsel', 'konfirmasi', 'yah', 'darlan']</t>
  </si>
  <si>
    <t>tenang ya kakak clarii coba deh konfirmasi pesan didm dibantuin cek ya kendala isi ulang darlan</t>
  </si>
  <si>
    <t>@clarichiii @clarichiii tenang ya, kak clarii. coba deh konfirmasi lewat dm. nanti di-dm dibantuin cek ya untuk kendala isi ulangnya 😊 -darlan</t>
  </si>
  <si>
    <t>tenang ya kak clarii coba deh konfirmasi lewat dm nanti didm dibantuin cek ya untuk kendala isi ulangnya darlan</t>
  </si>
  <si>
    <t>['tenang', 'ya', 'kak', 'clarii', 'coba', 'deh', 'konfirmasi', 'lewat', 'dm', 'nanti', 'didm', 'dibantuin', 'cek', 'ya', 'untuk', 'kendala', 'isi', 'ulangnya', 'darlan']</t>
  </si>
  <si>
    <t>['tenang', 'ya', 'kakak', 'clarii', 'coba', 'deh', 'konfirmasi', 'lewat', 'pesan', 'nanti', 'didm', 'dibantuin', 'cek', 'ya', 'untuk', 'kendala', 'isi', 'ulangnya', 'darlan']</t>
  </si>
  <si>
    <t>['tenang', 'ya', 'kakak', 'clarii', 'coba', 'deh', 'konfirmasi', 'pesan', 'didm', 'dibantuin', 'cek', 'ya', 'kendala', 'isi', 'ulangnya', 'darlan']</t>
  </si>
  <si>
    <t>['tenang', 'ya', 'kakak', 'clarii', 'coba', 'deh', 'konfirmasi', 'pesan', 'didm', 'dibantuin', 'cek', 'ya', 'kendala', 'isi', 'ulang', 'darlan']</t>
  </si>
  <si>
    <t>syah syah tunggu ya kakak terimakasih dero</t>
  </si>
  <si>
    <t>@ryn_syah @ryn_syah baik. ditunggu ya kak. makasih :) -dero</t>
  </si>
  <si>
    <t>syah syah baik ditunggu ya kak makasih dero</t>
  </si>
  <si>
    <t>['syah', 'syah', 'baik', 'ditunggu', 'ya', 'kak', 'makasih', 'dero']</t>
  </si>
  <si>
    <t>['syah', 'syah', 'baik', 'ditunggu', 'ya', 'kakak', 'terimakasih', 'dero']</t>
  </si>
  <si>
    <t>['syah', 'syah', 'ditunggu', 'ya', 'kakak', 'terimakasih', 'dero']</t>
  </si>
  <si>
    <t>['syah', 'syah', 'tunggu', 'ya', 'kakak', 'terimakasih', 'dero']</t>
  </si>
  <si>
    <t>syah syah tenang ya kakak coba deh infoin nomor telepon pesan didm dibantuin cek ya kendala aktivasi paket darlan</t>
  </si>
  <si>
    <t>@ryn_syah @nero29292 @ryn_syah tenang ya, kak. coba deh infoin nomor hp-nya lewat dm. nanti di-dm dibantuin cek ya untuk kendala aktivasi paketnya 😊 -darlan</t>
  </si>
  <si>
    <t>syah syah tenang ya kak coba deh infoin nomor hpnya lewat dm nanti didm dibantuin cek ya untuk kendala aktivasi paketnya darlan</t>
  </si>
  <si>
    <t>['syah', 'syah', 'tenang', 'ya', 'kak', 'coba', 'deh', 'infoin', 'nomor', 'hpnya', 'lewat', 'dm', 'nanti', 'didm', 'dibantuin', 'cek', 'ya', 'untuk', 'kendala', 'aktivasi', 'paketnya', 'darlan']</t>
  </si>
  <si>
    <t>['syah', 'syah', 'tenang', 'ya', 'kakak', 'coba', 'deh', 'infoin', 'nomor', 'teleponnya', 'lewat', 'pesan', 'nanti', 'didm', 'dibantuin', 'cek', 'ya', 'untuk', 'kendala', 'aktivasi', 'paketnya', 'darlan']</t>
  </si>
  <si>
    <t>['syah', 'syah', 'tenang', 'ya', 'kakak', 'coba', 'deh', 'infoin', 'nomor', 'teleponnya', 'pesan', 'didm', 'dibantuin', 'cek', 'ya', 'kendala', 'aktivasi', 'paketnya', 'darlan']</t>
  </si>
  <si>
    <t>['syah', 'syah', 'tenang', 'ya', 'kakak', 'coba', 'deh', 'infoin', 'nomor', 'telepon', 'pesan', 'didm', 'dibantuin', 'cek', 'ya', 'kendala', 'aktivasi', 'paket', 'darlan']</t>
  </si>
  <si>
    <t>syah syah sih aktifin paket lanjutin interaksi pesan yu kakak biar bantu kendala aktivasi paket infoin nomor hp detail kendala rahasia data jaga terimakasih dero</t>
  </si>
  <si>
    <t>@ryn_syah @ryn_syah duh masa sih ga bisa aktifin paketnya :( kita lanjutin interaksinya ke dm yu kak, biar bisa di bantuin lebih lanjut kendala aktivasi paketnya sambil infoin nomor hp sama detail kendalanya sehingga rahasia data lebih terjaga. makasih :) -dero</t>
  </si>
  <si>
    <t>syah syah duh masa sih ga bisa aktifin paketnya kita lanjutin interaksinya ke dm yu kak biar bisa di bantuin lebih lanjut kendala aktivasi paketnya sambil infoin nomor hp sama detail kendalanya sehingga rahasia data lebih terjaga makasih dero</t>
  </si>
  <si>
    <t>['syah', 'syah', 'duh', 'masa', 'sih', 'ga', 'bisa', 'aktifin', 'paketnya', 'kita', 'lanjutin', 'interaksinya', 'ke', 'dm', 'yu', 'kak', 'biar', 'bisa', 'di', 'bantuin', 'lebih', 'lanjut', 'kendala', 'aktivasi', 'paketnya', 'sambil', 'infoin', 'nomor', 'hp', 'sama', 'detail', 'kendalanya', 'sehingga', 'rahasia', 'data', 'lebih', 'terjaga', 'makasih', 'dero']</t>
  </si>
  <si>
    <t>['syah', 'syah', 'duh', 'masa', 'sih', 'tidak', 'bisa', 'aktifin', 'paketnya', 'kita', 'lanjutin', 'interaksinya', 'ke', 'pesan', 'yu', 'kakak', 'biar', 'bisa', 'di', 'membantu', 'lebih', 'lanjut', 'kendala', 'aktivasi', 'paketnya', 'sambil', 'infoin', 'nomor', 'hp', 'sama', 'detail', 'kendalanya', 'sehingga', 'rahasia', 'data', 'lebih', 'terjaga', 'terimakasih', 'dero']</t>
  </si>
  <si>
    <t>['syah', 'syah', 'sih', 'aktifin', 'paketnya', 'lanjutin', 'interaksinya', 'pesan', 'yu', 'kakak', 'biar', 'membantu', 'kendala', 'aktivasi', 'paketnya', 'infoin', 'nomor', 'hp', 'detail', 'kendalanya', 'rahasia', 'data', 'terjaga', 'terimakasih', 'dero']</t>
  </si>
  <si>
    <t>['syah', 'syah', 'sih', 'aktifin', 'paket', 'lanjutin', 'interaksi', 'pesan', 'yu', 'kakak', 'biar', 'bantu', 'kendala', 'aktivasi', 'paket', 'infoin', 'nomor', 'hp', 'detail', 'kendala', 'rahasia', 'data', 'jaga', 'terimakasih', 'dero']</t>
  </si>
  <si>
    <t>paket suprisedeal paket promo diaktivasi periode promo sedia kakak nanti tawar pantengin media sosial telkomsel biar tinggal info tarik kakak terimakasih dero</t>
  </si>
  <si>
    <t>@nero29292 @nero29292 paket suprisedeal adalah paket promo yang dapat diaktivasi ketika periode promo tersedia kak. nantikan penawarannya dan pantengin media sosial telkomsel biar tidak ketinggalan info menariknya kak. makasih :) -dero</t>
  </si>
  <si>
    <t>paket suprisedeal adalah paket promo yang dapat diaktivasi ketika periode promo tersedia kak nantikan penawarannya dan pantengin media sosial telkomsel biar tidak ketinggalan info menariknya kak makasih dero</t>
  </si>
  <si>
    <t>['paket', 'suprisedeal', 'adalah', 'paket', 'promo', 'yang', 'dapat', 'diaktivasi', 'ketika', 'periode', 'promo', 'tersedia', 'kak', 'nantikan', 'penawarannya', 'dan', 'pantengin', 'media', 'sosial', 'telkomsel', 'biar', 'tidak', 'ketinggalan', 'info', 'menariknya', 'kak', 'makasih', 'dero']</t>
  </si>
  <si>
    <t>['paket', 'suprisedeal', 'adalah', 'paket', 'promo', 'yang', 'dapat', 'diaktivasi', 'ketika', 'periode', 'promo', 'tersedia', 'kakak', 'nantikan', 'penawarannya', 'dan', 'pantengin', 'media', 'sosial', 'telkomsel', 'biar', 'tidak', 'ketinggalan', 'info', 'menariknya', 'kakak', 'terimakasih', 'dero']</t>
  </si>
  <si>
    <t>['paket', 'suprisedeal', 'paket', 'promo', 'diaktivasi', 'periode', 'promo', 'tersedia', 'kakak', 'nantikan', 'penawarannya', 'pantengin', 'media', 'sosial', 'telkomsel', 'biar', 'ketinggalan', 'info', 'menariknya', 'kakak', 'terimakasih', 'dero']</t>
  </si>
  <si>
    <t>['paket', 'suprisedeal', 'paket', 'promo', 'diaktivasi', 'periode', 'promo', 'sedia', 'kakak', 'nanti', 'tawar', 'pantengin', 'media', 'sosial', 'telkomsel', 'biar', 'tinggal', 'info', 'tarik', 'kakak', 'terimakasih', 'dero']</t>
  </si>
  <si>
    <t>oke kakak eru mohon tunggu ya balesan dmnya darlan</t>
  </si>
  <si>
    <t>@hainilou @hainilou oke, kak eru. mohon ditunggu ya balesan dm-nya 😊 -darlan</t>
  </si>
  <si>
    <t>oke kak eru mohon ditunggu ya balesan dmnya darlan</t>
  </si>
  <si>
    <t>['oke', 'kak', 'eru', 'mohon', 'ditunggu', 'ya', 'balesan', 'dmnya', 'darlan']</t>
  </si>
  <si>
    <t>['oke', 'kakak', 'eru', 'mohon', 'ditunggu', 'ya', 'balesan', 'dmnya', 'darlan']</t>
  </si>
  <si>
    <t>['oke', 'kakak', 'eru', 'mohon', 'tunggu', 'ya', 'balesan', 'dmnya', 'darlan']</t>
  </si>
  <si>
    <t>kakak reza dipa bantu produk indihome telkomsel coba deh infoin detail dipa</t>
  </si>
  <si>
    <t>@reza20273145 kak reza, ada yang bisa dipa bantu mengenai produk indihome dan telkomsel? coba deh infoin detailnya -dipa</t>
  </si>
  <si>
    <t>kak reza ada yang bisa dipa bantu mengenai produk indihome dan telkomsel coba deh infoin detailnya dipa</t>
  </si>
  <si>
    <t>['kak', 'reza', 'ada', 'yang', 'bisa', 'dipa', 'bantu', 'mengenai', 'produk', 'indihome', 'dan', 'telkomsel', 'coba', 'deh', 'infoin', 'detailnya', 'dipa']</t>
  </si>
  <si>
    <t>['kakak', 'reza', 'ada', 'yang', 'bisa', 'dipa', 'bantu', 'mengenai', 'produk', 'indihome', 'dan', 'telkomsel', 'coba', 'deh', 'infoin', 'detailnya', 'dipa']</t>
  </si>
  <si>
    <t>['kakak', 'reza', 'dipa', 'bantu', 'produk', 'indihome', 'telkomsel', 'coba', 'deh', 'infoin', 'detailnya', 'dipa']</t>
  </si>
  <si>
    <t>['kakak', 'reza', 'dipa', 'bantu', 'produk', 'indihome', 'telkomsel', 'coba', 'deh', 'infoin', 'detail', 'dipa']</t>
  </si>
  <si>
    <t>gagal yah coba deh kakak eru konfirmasi pesan biar dibantuin cek didm infoin nomor telepon ya darlan</t>
  </si>
  <si>
    <t>@hainilou @hainilou gagal terus yah :( coba deh kak eru konfirmasi lewat dm biar dibantuin cek. nanti di-dm infoin juga nomor hp-nya ya 😊 -darlan</t>
  </si>
  <si>
    <t>gagal terus yah coba deh kak eru konfirmasi lewat dm biar dibantuin cek nanti didm infoin juga nomor hpnya ya darlan</t>
  </si>
  <si>
    <t>['gagal', 'terus', 'yah', 'coba', 'deh', 'kak', 'eru', 'konfirmasi', 'lewat', 'dm', 'biar', 'dibantuin', 'cek', 'nanti', 'didm', 'infoin', 'juga', 'nomor', 'hpnya', 'ya', 'darlan']</t>
  </si>
  <si>
    <t>['gagal', 'terus', 'yah', 'coba', 'deh', 'kakak', 'eru', 'konfirmasi', 'lewat', 'pesan', 'biar', 'dibantuin', 'cek', 'nanti', 'didm', 'infoin', 'juga', 'nomor', 'teleponnya', 'ya', 'darlan']</t>
  </si>
  <si>
    <t>['gagal', 'yah', 'coba', 'deh', 'kakak', 'eru', 'konfirmasi', 'pesan', 'biar', 'dibantuin', 'cek', 'didm', 'infoin', 'nomor', 'teleponnya', 'ya', 'darlan']</t>
  </si>
  <si>
    <t>['gagal', 'yah', 'coba', 'deh', 'kakak', 'eru', 'konfirmasi', 'pesan', 'biar', 'dibantuin', 'cek', 'didm', 'infoin', 'nomor', 'telepon', 'ya', 'darlan']</t>
  </si>
  <si>
    <t>asyura asyura mohon tunggu interaksi pesan ya kakak darlan</t>
  </si>
  <si>
    <t>@ilham_asyura @ilham_asyura mohon ditunggu interaksi selanjutnya lewat dm ya, kak 😉 -darlan</t>
  </si>
  <si>
    <t>asyura asyura mohon ditunggu interaksi selanjutnya lewat dm ya kak darlan</t>
  </si>
  <si>
    <t>['asyura', 'asyura', 'mohon', 'ditunggu', 'interaksi', 'selanjutnya', 'lewat', 'dm', 'ya', 'kak', 'darlan']</t>
  </si>
  <si>
    <t>['asyura', 'asyura', 'mohon', 'ditunggu', 'interaksi', 'selanjutnya', 'lewat', 'pesan', 'ya', 'kakak', 'darlan']</t>
  </si>
  <si>
    <t>['asyura', 'asyura', 'mohon', 'ditunggu', 'interaksi', 'pesan', 'ya', 'kakak', 'darlan']</t>
  </si>
  <si>
    <t>['asyura', 'asyura', 'mohon', 'tunggu', 'interaksi', 'pesan', 'ya', 'kakak', 'darlan']</t>
  </si>
  <si>
    <t>halo min susah ya beli paket batal kalo isi apk gojek</t>
  </si>
  <si>
    <t>@telkomsel halo min kok susah ya buat beli paket?? batal terus soalnya kalo isi dari apk gojek</t>
  </si>
  <si>
    <t>halo min kok susah ya buat beli paket batal terus soalnya kalo isi dari apk gojek</t>
  </si>
  <si>
    <t>['halo', 'min', 'kok', 'susah', 'ya', 'buat', 'beli', 'paket', 'batal', 'terus', 'soalnya', 'kalo', 'isi', 'dari', 'apk', 'gojek']</t>
  </si>
  <si>
    <t>['halo', 'min', 'susah', 'ya', 'beli', 'paket', 'batal', 'kalo', 'isi', 'apk', 'gojek']</t>
  </si>
  <si>
    <t>ayo gabung main mejaqq website winrate tinggi pkv minimal deposit withdraw rp sedia deposit via pulsa telkomsel potong ayo daftar kontak info wa</t>
  </si>
  <si>
    <t>ayo gabung dan main di mejaqq website dengan winrate tertinggi di pkv -minimal deposit / withdraw rp.10.000 -menyediakan deposit via pulsa telkomsel ( tanpa potongan ) yuk daftar sekarang :  kontak info  : wa : +855715227714 https://t.co/srnqgviicr</t>
  </si>
  <si>
    <t>ayo gabung dan main di mejaqq website dengan winrate tertinggi di pkv minimal deposit withdraw rp menyediakan deposit via pulsa telkomsel tanpa potongan yuk daftar sekarang kontak info wa</t>
  </si>
  <si>
    <t>['ayo', 'gabung', 'dan', 'main', 'di', 'mejaqq', 'website', 'dengan', 'winrate', 'tertinggi', 'di', 'pkv', 'minimal', 'deposit', 'withdraw', 'rp', 'menyediakan', 'deposit', 'via', 'pulsa', 'telkomsel', 'tanpa', 'potongan', 'yuk', 'daftar', 'sekarang', 'kontak', 'info', 'wa']</t>
  </si>
  <si>
    <t>['ayo', 'gabung', 'dan', 'main', 'di', 'mejaqq', 'website', 'dengan', 'winrate', 'tertinggi', 'di', 'pkv', 'minimal', 'deposit', 'withdraw', 'rp', 'menyediakan', 'deposit', 'via', 'pulsa', 'telkomsel', 'tanpa', 'potongan', 'ayo', 'daftar', 'sekarang', 'kontak', 'info', 'wa']</t>
  </si>
  <si>
    <t>['ayo', 'gabung', 'main', 'mejaqq', 'website', 'winrate', 'tertinggi', 'pkv', 'minimal', 'deposit', 'withdraw', 'rp', 'menyediakan', 'deposit', 'via', 'pulsa', 'telkomsel', 'potongan', 'ayo', 'daftar', 'kontak', 'info', 'wa']</t>
  </si>
  <si>
    <t>['ayo', 'gabung', 'main', 'mejaqq', 'website', 'winrate', 'tinggi', 'pkv', 'minimal', 'deposit', 'withdraw', 'rp', 'sedia', 'deposit', 'via', 'pulsa', 'telkomsel', 'potong', 'ayo', 'daftar', 'kontak', 'info', 'wa']</t>
  </si>
  <si>
    <t>sip kakak pesan ya interaksi terimakasih dero</t>
  </si>
  <si>
    <t>@guztiekaputra @guztiekaputra sip kak. lanjut ke dm ya interaksinya. makasih :) -dero</t>
  </si>
  <si>
    <t>sip kak lanjut ke dm ya interaksinya makasih dero</t>
  </si>
  <si>
    <t>['sip', 'kak', 'lanjut', 'ke', 'dm', 'ya', 'interaksinya', 'makasih', 'dero']</t>
  </si>
  <si>
    <t>['sip', 'kakak', 'lanjut', 'ke', 'pesan', 'ya', 'interaksinya', 'terimakasih', 'dero']</t>
  </si>
  <si>
    <t>['sip', 'kakak', 'pesan', 'ya', 'interaksinya', 'terimakasih', 'dero']</t>
  </si>
  <si>
    <t>['sip', 'kakak', 'pesan', 'ya', 'interaksi', 'terimakasih', 'dero']</t>
  </si>
  <si>
    <t>asyura asyura kakak pesan ya interaksi terimakasih dero</t>
  </si>
  <si>
    <t>@ilham_asyura @ilham_asyura siap kak. lanjut ke dm ya interaksinya. makasih :) -dero</t>
  </si>
  <si>
    <t>asyura asyura siap kak lanjut ke dm ya interaksinya makasih dero</t>
  </si>
  <si>
    <t>['asyura', 'asyura', 'siap', 'kak', 'lanjut', 'ke', 'dm', 'ya', 'interaksinya', 'makasih', 'dero']</t>
  </si>
  <si>
    <t>['asyura', 'asyura', 'siap', 'kakak', 'lanjut', 'ke', 'pesan', 'ya', 'interaksinya', 'terimakasih', 'dero']</t>
  </si>
  <si>
    <t>['asyura', 'asyura', 'kakak', 'pesan', 'ya', 'interaksinya', 'terimakasih', 'dero']</t>
  </si>
  <si>
    <t>['asyura', 'asyura', 'kakak', 'pesan', 'ya', 'interaksi', 'terimakasih', 'dero']</t>
  </si>
  <si>
    <t>asyura asyura konfirmasi pesan nomor hp biar bantu kece status nomor rahasia data jaga terimakasih dero</t>
  </si>
  <si>
    <t>@ilham_asyura @ilham_asyura boleh konfirmasi ke dm nomor hp yang digunakan biar dibantu pengecekan status nomor dan rahasia data lebih terjaga. makasih :) -dero</t>
  </si>
  <si>
    <t>asyura asyura boleh konfirmasi ke dm nomor hp yang digunakan biar dibantu pengecekan status nomor dan rahasia data lebih terjaga makasih dero</t>
  </si>
  <si>
    <t>['asyura', 'asyura', 'boleh', 'konfirmasi', 'ke', 'dm', 'nomor', 'hp', 'yang', 'digunakan', 'biar', 'dibantu', 'pengecekan', 'status', 'nomor', 'dan', 'rahasia', 'data', 'lebih', 'terjaga', 'makasih', 'dero']</t>
  </si>
  <si>
    <t>['asyura', 'asyura', 'boleh', 'konfirmasi', 'ke', 'pesan', 'nomor', 'hp', 'yang', 'digunakan', 'biar', 'dibantu', 'pengecekan', 'status', 'nomor', 'dan', 'rahasia', 'data', 'lebih', 'terjaga', 'terimakasih', 'dero']</t>
  </si>
  <si>
    <t>['asyura', 'asyura', 'konfirmasi', 'pesan', 'nomor', 'hp', 'biar', 'dibantu', 'pengecekan', 'status', 'nomor', 'rahasia', 'data', 'terjaga', 'terimakasih', 'dero']</t>
  </si>
  <si>
    <t>['asyura', 'asyura', 'konfirmasi', 'pesan', 'nomor', 'hp', 'biar', 'bantu', 'kece', 'status', 'nomor', 'rahasia', 'data', 'jaga', 'terimakasih', 'dero']</t>
  </si>
  <si>
    <t>kakak pia pakai paket bantu rekomendasiin paket kakak gak feri</t>
  </si>
  <si>
    <t>@knialee emang kak pia biasa pake paket yang mana? ☹️ mau kita bantu rekomendasiin paket buat kakak gak? 🙂-feri</t>
  </si>
  <si>
    <t>emang kak pia biasa pake paket yang mana mau kita bantu rekomendasiin paket buat kakak gak feri</t>
  </si>
  <si>
    <t>['emang', 'kak', 'pia', 'biasa', 'pake', 'paket', 'yang', 'mana', 'mau', 'kita', 'bantu', 'rekomendasiin', 'paket', 'buat', 'kakak', 'gak', 'feri']</t>
  </si>
  <si>
    <t>['memang', 'kakak', 'pia', 'biasa', 'pakai', 'paket', 'yang', 'mana', 'mau', 'kita', 'bantu', 'rekomendasiin', 'paket', 'buat', 'kakak', 'gak', 'feri']</t>
  </si>
  <si>
    <t>['kakak', 'pia', 'pakai', 'paket', 'bantu', 'rekomendasiin', 'paket', 'kakak', 'gak', 'feri']</t>
  </si>
  <si>
    <t>siapppp dmnya respons ya kakak darlan</t>
  </si>
  <si>
    <t>@clingybimbim @clingybimbim siapppp. dm-nya akan segera di-respons ya, kak 😉 -darlan</t>
  </si>
  <si>
    <t>siapppp dmnya akan segera direspons ya kak darlan</t>
  </si>
  <si>
    <t>['siapppp', 'dmnya', 'akan', 'segera', 'direspons', 'ya', 'kak', 'darlan']</t>
  </si>
  <si>
    <t>['siapppp', 'dmnya', 'akan', 'segera', 'direspons', 'ya', 'kakak', 'darlan']</t>
  </si>
  <si>
    <t>['siapppp', 'dmnya', 'direspons', 'ya', 'kakak', 'darlan']</t>
  </si>
  <si>
    <t>['siapppp', 'dmnya', 'respons', 'ya', 'kakak', 'darlan']</t>
  </si>
  <si>
    <t>kakak darlan kakak dero rada cepat atuh urgent kakak</t>
  </si>
  <si>
    <t>@telkomsel mas darlan mas dero rada dipercepat atuh urgent pisan ieu teh</t>
  </si>
  <si>
    <t>mas darlan mas dero rada dipercepat atuh urgent pisan ieu teh</t>
  </si>
  <si>
    <t>['mas', 'darlan', 'mas', 'dero', 'rada', 'dipercepat', 'atuh', 'urgent', 'pisan', 'ieu', 'teh']</t>
  </si>
  <si>
    <t>['kakak', 'darlan', 'kakak', 'dero', 'rada', 'dipercepat', 'atuh', 'urgent', 'sangat', 'ieu', 'kakak']</t>
  </si>
  <si>
    <t>['kakak', 'darlan', 'kakak', 'dero', 'rada', 'dipercepat', 'atuh', 'urgent', 'kakak']</t>
  </si>
  <si>
    <t>['kakak', 'darlan', 'kakak', 'dero', 'rada', 'cepat', 'atuh', 'urgent', 'kakak']</t>
  </si>
  <si>
    <t>oke kakak mohon tunggu sebentar iya darlan</t>
  </si>
  <si>
    <t>@clingybimbim @clingybimbim oke, kak. mohon ditunggu sebentar yaa 😉 -darlan</t>
  </si>
  <si>
    <t>oke kak mohon ditunggu sebentar yaa darlan</t>
  </si>
  <si>
    <t>['oke', 'kak', 'mohon', 'ditunggu', 'sebentar', 'yaa', 'darlan']</t>
  </si>
  <si>
    <t>['oke', 'kakak', 'mohon', 'ditunggu', 'sebentar', 'iya', 'darlan']</t>
  </si>
  <si>
    <t>['oke', 'kakak', 'mohon', 'tunggu', 'sebentar', 'iya', 'darlan']</t>
  </si>
  <si>
    <t>pesan nomor</t>
  </si>
  <si>
    <t>@telkomsel saya dah dm nomornya :$))))))</t>
  </si>
  <si>
    <t>saya dah dm nomornya</t>
  </si>
  <si>
    <t>['saya', 'dah', 'dm', 'nomornya']</t>
  </si>
  <si>
    <t>['saya', 'sudah', 'pesan', 'nomornya']</t>
  </si>
  <si>
    <t>['pesan', 'nomornya']</t>
  </si>
  <si>
    <t>['pesan', 'nomor']</t>
  </si>
  <si>
    <t>sabar ya kakak rekan dero konfirmasi pesan kakak bentar terimakasih dero</t>
  </si>
  <si>
    <t>@clingybimbim @clingybimbim sabar ya kak. rekan dero akan konfirmasi ke dm kakaknya bentar lagi. makasih :) -dero</t>
  </si>
  <si>
    <t>sabar ya kak rekan dero akan konfirmasi ke dm kakaknya bentar lagi makasih dero</t>
  </si>
  <si>
    <t>['sabar', 'ya', 'kak', 'rekan', 'dero', 'akan', 'konfirmasi', 'ke', 'dm', 'kakaknya', 'bentar', 'lagi', 'makasih', 'dero']</t>
  </si>
  <si>
    <t>['sabar', 'ya', 'kakak', 'rekan', 'dero', 'akan', 'konfirmasi', 'ke', 'pesan', 'kakaknya', 'bentar', 'lagi', 'terimakasih', 'dero']</t>
  </si>
  <si>
    <t>['sabar', 'ya', 'kakak', 'rekan', 'dero', 'konfirmasi', 'pesan', 'kakaknya', 'bentar', 'terimakasih', 'dero']</t>
  </si>
  <si>
    <t>['sabar', 'ya', 'kakak', 'rekan', 'dero', 'konfirmasi', 'pesan', 'kakak', 'bentar', 'terimakasih', 'dero']</t>
  </si>
  <si>
    <t>oke kakak mohon tunggu balesan dmnya ya bantu tangan darlan</t>
  </si>
  <si>
    <t>@ephemer61232521 @ephemer61232521 oke, kak. mohon ditunggu balesan dm-nya terlebih dahulu ya. nanti akan dibantu penanganan lebih lanjut 😊 -darlan</t>
  </si>
  <si>
    <t>oke kak mohon ditunggu balesan dmnya terlebih dahulu ya nanti akan dibantu penanganan lebih lanjut darlan</t>
  </si>
  <si>
    <t>['oke', 'kak', 'mohon', 'ditunggu', 'balesan', 'dmnya', 'terlebih', 'dahulu', 'ya', 'nanti', 'akan', 'dibantu', 'penanganan', 'lebih', 'lanjut', 'darlan']</t>
  </si>
  <si>
    <t>['oke', 'kakak', 'mohon', 'ditunggu', 'balesan', 'dmnya', 'terlebih', 'dahulu', 'ya', 'nanti', 'akan', 'dibantu', 'penanganan', 'lebih', 'lanjut', 'darlan']</t>
  </si>
  <si>
    <t>['oke', 'kakak', 'mohon', 'ditunggu', 'balesan', 'dmnya', 'ya', 'dibantu', 'penanganan', 'darlan']</t>
  </si>
  <si>
    <t>['oke', 'kakak', 'mohon', 'tunggu', 'balesan', 'dmnya', 'ya', 'bantu', 'tangan', 'darlan']</t>
  </si>
  <si>
    <t>gpl massss urgent</t>
  </si>
  <si>
    <t>@telkomsel gpl massss urgent</t>
  </si>
  <si>
    <t>['gpl', 'massss', 'urgent']</t>
  </si>
  <si>
    <t>geuraaa atuh urgent min</t>
  </si>
  <si>
    <t>@telkomsel geuraaa atuh urgent min</t>
  </si>
  <si>
    <t>['geuraaa', 'atuh', 'urgent', 'min']</t>
  </si>
  <si>
    <t>tunggu konfirmasi via pesan iya terimakasih dero</t>
  </si>
  <si>
    <t>@clingybimbim @clingybimbim ditunggu konfirmasi selanjutnya via dm yaa. makasih :) -dero</t>
  </si>
  <si>
    <t>ditunggu konfirmasi selanjutnya via dm yaa makasih dero</t>
  </si>
  <si>
    <t>['ditunggu', 'konfirmasi', 'selanjutnya', 'via', 'dm', 'yaa', 'makasih', 'dero']</t>
  </si>
  <si>
    <t>['ditunggu', 'konfirmasi', 'selanjutnya', 'via', 'pesan', 'iya', 'terimakasih', 'dero']</t>
  </si>
  <si>
    <t>['ditunggu', 'konfirmasi', 'via', 'pesan', 'iya', 'terimakasih', 'dero']</t>
  </si>
  <si>
    <t>['tunggu', 'konfirmasi', 'via', 'pesan', 'iya', 'terimakasih', 'dero']</t>
  </si>
  <si>
    <t>min pesan</t>
  </si>
  <si>
    <t>@telkomsel min buruan udah di dm</t>
  </si>
  <si>
    <t>min buruan udah di dm</t>
  </si>
  <si>
    <t>['min', 'buruan', 'udah', 'di', 'dm']</t>
  </si>
  <si>
    <t>['min', 'segera', 'sudah', 'di', 'pesan']</t>
  </si>
  <si>
    <t>['min', 'pesan']</t>
  </si>
  <si>
    <t>no service yah darlan lihat pesan kakak nih mohon tunggu balesannya iya darlan</t>
  </si>
  <si>
    <t>@ephemer61232521 @ephemer61232521 jadi no service yah :( darlan liat udah ada dm dari kakak nih. mohon ditunggu balesannya yaa 😊 -darlan</t>
  </si>
  <si>
    <t>jadi no service yah darlan liat udah ada dm dari kakak nih mohon ditunggu balesannya yaa darlan</t>
  </si>
  <si>
    <t>['jadi', 'no', 'service', 'yah', 'darlan', 'liat', 'udah', 'ada', 'dm', 'dari', 'kakak', 'nih', 'mohon', 'ditunggu', 'balesannya', 'yaa', 'darlan']</t>
  </si>
  <si>
    <t>['jadi', 'no', 'service', 'yah', 'darlan', 'lihat', 'sudah', 'ada', 'pesan', 'dari', 'kakak', 'nih', 'mohon', 'ditunggu', 'balesannya', 'iya', 'darlan']</t>
  </si>
  <si>
    <t>['no', 'service', 'yah', 'darlan', 'lihat', 'pesan', 'kakak', 'nih', 'mohon', 'ditunggu', 'balesannya', 'iya', 'darlan']</t>
  </si>
  <si>
    <t>['no', 'service', 'yah', 'darlan', 'lihat', 'pesan', 'kakak', 'nih', 'mohon', 'tunggu', 'balesannya', 'iya', 'darlan']</t>
  </si>
  <si>
    <t>udahhhh</t>
  </si>
  <si>
    <t>@telkomsel udahhhh</t>
  </si>
  <si>
    <t>['udahhhh']</t>
  </si>
  <si>
    <t>gagal ya kakak coba deh infoin nomor telepon pesan didm dibantuin cek iya darlan</t>
  </si>
  <si>
    <t>@clingybimbim @clingybimbim gagal terus ya, kak :( coba deh infoin nomor hp-nya lewat dm. nanti di-dm akan dibantuin cek yaa 😉 -darlan</t>
  </si>
  <si>
    <t>gagal terus ya kak coba deh infoin nomor hpnya lewat dm nanti didm akan dibantuin cek yaa darlan</t>
  </si>
  <si>
    <t>['gagal', 'terus', 'ya', 'kak', 'coba', 'deh', 'infoin', 'nomor', 'hpnya', 'lewat', 'dm', 'nanti', 'didm', 'akan', 'dibantuin', 'cek', 'yaa', 'darlan']</t>
  </si>
  <si>
    <t>['gagal', 'terus', 'ya', 'kakak', 'coba', 'deh', 'infoin', 'nomor', 'teleponnya', 'lewat', 'pesan', 'nanti', 'didm', 'akan', 'dibantuin', 'cek', 'iya', 'darlan']</t>
  </si>
  <si>
    <t>['gagal', 'ya', 'kakak', 'coba', 'deh', 'infoin', 'nomor', 'teleponnya', 'pesan', 'didm', 'dibantuin', 'cek', 'iya', 'darlan']</t>
  </si>
  <si>
    <t>['gagal', 'ya', 'kakak', 'coba', 'deh', 'infoin', 'nomor', 'telepon', 'pesan', 'didm', 'dibantuin', 'cek', 'iya', 'darlan']</t>
  </si>
  <si>
    <t>baca min mention buruannn</t>
  </si>
  <si>
    <t>baca min mention gue buruannn @telkomsel</t>
  </si>
  <si>
    <t>baca min mention gue buruannn</t>
  </si>
  <si>
    <t>['baca', 'min', 'mention', 'gue', 'buruannn']</t>
  </si>
  <si>
    <t>['baca', 'min', 'mention', 'aku', 'buruannn']</t>
  </si>
  <si>
    <t>['baca', 'min', 'mention', 'buruannn']</t>
  </si>
  <si>
    <t>maaf ya kakak coba infoin nomor hp nomor telkomsel kendala pesan bantu cek ya darlan</t>
  </si>
  <si>
    <t>@ephemer61232521 @ephemer61232521 maaf ya, kak :( coba infoin nomor hp, dan nomor telkomsel lain berkendala sama lewat dm. nanti dibantu cek ya 😉 -darlan</t>
  </si>
  <si>
    <t>maaf ya kak coba infoin nomor hp dan nomor telkomsel lain berkendala sama lewat dm nanti dibantu cek ya darlan</t>
  </si>
  <si>
    <t>['maaf', 'ya', 'kak', 'coba', 'infoin', 'nomor', 'hp', 'dan', 'nomor', 'telkomsel', 'lain', 'berkendala', 'sama', 'lewat', 'dm', 'nanti', 'dibantu', 'cek', 'ya', 'darlan']</t>
  </si>
  <si>
    <t>['maaf', 'ya', 'kakak', 'coba', 'infoin', 'nomor', 'hp', 'dan', 'nomor', 'telkomsel', 'lain', 'berkendala', 'sama', 'lewat', 'pesan', 'nanti', 'dibantu', 'cek', 'ya', 'darlan']</t>
  </si>
  <si>
    <t>['maaf', 'ya', 'kakak', 'coba', 'infoin', 'nomor', 'hp', 'nomor', 'telkomsel', 'berkendala', 'pesan', 'dibantu', 'cek', 'ya', 'darlan']</t>
  </si>
  <si>
    <t>['maaf', 'ya', 'kakak', 'coba', 'infoin', 'nomor', 'hp', 'nomor', 'telkomsel', 'kendala', 'pesan', 'bantu', 'cek', 'ya', 'darlan']</t>
  </si>
  <si>
    <t>min isi pulsa gagal terang nomor gak sah masukin nomor salah but gagal amp amp min balesssss urgent</t>
  </si>
  <si>
    <t>@telkomsel min kenapa saya isi pulsa gagal mulu??? keterangannya selalu nomor gak sah, padahal dah masukin nomor dengan benar dan tidak ada yg salah, but why ?? udh 4x gagal dengan hal yg sama :)$&amp;amp 3@&amp;amp  @  buruan min balesssss, urgent .</t>
  </si>
  <si>
    <t>min kenapa saya isi pulsa gagal mulu keterangannya selalu nomor gak sah padahal dah masukin nomor dengan benar dan tidak ada yg salah but why udh  gagal dengan hal yg sama amp amp buruan min balesssss urgent</t>
  </si>
  <si>
    <t>['min', 'kenapa', 'saya', 'isi', 'pulsa', 'gagal', 'mulu', 'keterangannya', 'selalu', 'nomor', 'gak', 'sah', 'padahal', 'dah', 'masukin', 'nomor', 'dengan', 'benar', 'dan', 'tidak', 'ada', 'yg', 'salah', 'but', 'why', 'udh', 'gagal', 'dengan', 'hal', 'yg', 'sama', 'amp', 'amp', 'buruan', 'min', 'balesssss', 'urgent']</t>
  </si>
  <si>
    <t>['min', 'kenapa', 'saya', 'isi', 'pulsa', 'gagal', 'selalu', 'keterangannya', 'selalu', 'nomor', 'gak', 'sah', 'padahal', 'sudah', 'masukin', 'nomor', 'dengan', 'benar', 'dan', 'tidak', 'ada', 'yg', 'salah', 'but', 'kenapa', 'sudah', 'gagal', 'dengan', 'hal', 'yg', 'sama', 'amp', 'amp', 'segera', 'min', 'balesssss', 'urgent']</t>
  </si>
  <si>
    <t>['min', 'isi', 'pulsa', 'gagal', 'keterangannya', 'nomor', 'gak', 'sah', 'masukin', 'nomor', 'salah', 'but', 'gagal', 'amp', 'amp', 'min', 'balesssss', 'urgent']</t>
  </si>
  <si>
    <t>['min', 'isi', 'pulsa', 'gagal', 'terang', 'nomor', 'gak', 'sah', 'masukin', 'nomor', 'salah', 'but', 'gagal', 'amp', 'amp', 'min', 'balesssss', 'urgent']</t>
  </si>
  <si>
    <t>okee kakak mustafa mohon tunggu yah darlan</t>
  </si>
  <si>
    <t>@ayylmao111111 @ayylmao111111 okee, kak mustafa. mohon ditunggu yah 😉 -darlan</t>
  </si>
  <si>
    <t>okee kak mustafa mohon ditunggu yah darlan</t>
  </si>
  <si>
    <t>['okee', 'kak', 'mustafa', 'mohon', 'ditunggu', 'yah', 'darlan']</t>
  </si>
  <si>
    <t>['okee', 'kakak', 'mustafa', 'mohon', 'ditunggu', 'yah', 'darlan']</t>
  </si>
  <si>
    <t>['okee', 'kakak', 'mustafa', 'mohon', 'tunggu', 'yah', 'darlan']</t>
  </si>
  <si>
    <t>oke kakak mohon tunggu respons dmnya iya darlan</t>
  </si>
  <si>
    <t>@idatecale @idatecale oke, kak. mohon ditunggu respons dm-nya yaa 😊 -darlan</t>
  </si>
  <si>
    <t>oke kak mohon ditunggu respons dmnya yaa darlan</t>
  </si>
  <si>
    <t>['oke', 'kak', 'mohon', 'ditunggu', 'respons', 'dmnya', 'yaa', 'darlan']</t>
  </si>
  <si>
    <t>['oke', 'kakak', 'mohon', 'ditunggu', 'respons', 'dmnya', 'iya', 'darlan']</t>
  </si>
  <si>
    <t>['oke', 'kakak', 'mohon', 'tunggu', 'respons', 'dmnya', 'iya', 'darlan']</t>
  </si>
  <si>
    <t>oke kakak mohon tunggu balesan dmnya yah darlan</t>
  </si>
  <si>
    <t>@menjualsebuah @menjualsebuah oke, kak. mohon ditunggu balesan dm-nya yah 😊 -darlan</t>
  </si>
  <si>
    <t>oke kak mohon ditunggu balesan dmnya yah darlan</t>
  </si>
  <si>
    <t>['oke', 'kak', 'mohon', 'ditunggu', 'balesan', 'dmnya', 'yah', 'darlan']</t>
  </si>
  <si>
    <t>['oke', 'kakak', 'mohon', 'ditunggu', 'balesan', 'dmnya', 'yah', 'darlan']</t>
  </si>
  <si>
    <t>['oke', 'kakak', 'mohon', 'tunggu', 'balesan', 'dmnya', 'yah', 'darlan']</t>
  </si>
  <si>
    <t>langsung konfirmasi pesan yah didm infoin nomor telepon darlan</t>
  </si>
  <si>
    <t>@idatecale @idatecale kalau ga bisa, bisa langsung konfirmasi lewat dm yah. nanti di-dm infoin juga nomor hp-nya 😊 -darlan</t>
  </si>
  <si>
    <t>kalau ga bisa bisa langsung konfirmasi lewat dm yah nanti didm infoin juga nomor hpnya darlan</t>
  </si>
  <si>
    <t>['kalau', 'ga', 'bisa', 'bisa', 'langsung', 'konfirmasi', 'lewat', 'dm', 'yah', 'nanti', 'didm', 'infoin', 'juga', 'nomor', 'hpnya', 'darlan']</t>
  </si>
  <si>
    <t>['kalau', 'tidak', 'bisa', 'bisa', 'langsung', 'konfirmasi', 'lewat', 'pesan', 'yah', 'nanti', 'didm', 'infoin', 'juga', 'nomor', 'teleponnya', 'darlan']</t>
  </si>
  <si>
    <t>['langsung', 'konfirmasi', 'pesan', 'yah', 'didm', 'infoin', 'nomor', 'teleponnya', 'darlan']</t>
  </si>
  <si>
    <t>['langsung', 'konfirmasi', 'pesan', 'yah', 'didm', 'infoin', 'nomor', 'telepon', 'darlan']</t>
  </si>
  <si>
    <t>telkomsel awards the struggle is nyata did not know who to focus on hingg</t>
  </si>
  <si>
    <t>[#xodiac #소디엑]  230721 telkomsel awards 2023  the struggle is real, did not know who to focus on hingg https://t.co/uwzc952wgj</t>
  </si>
  <si>
    <t>telkomsel awards the struggle is real did not know who to focus on hingg</t>
  </si>
  <si>
    <t>['telkomsel', 'awards', 'the', 'struggle', 'is', 'real', 'did', 'not', 'know', 'who', 'to', 'focus', 'on', 'hingg']</t>
  </si>
  <si>
    <t>['telkomsel', 'awards', 'the', 'struggle', 'is', 'nyata', 'did', 'not', 'know', 'who', 'to', 'focus', 'on', 'hingg']</t>
  </si>
  <si>
    <t>reaktivasi kartu prabayar kakak iya dial ya darlan</t>
  </si>
  <si>
    <t>@idatecale @idatecale reaktivasi kartu prabayar bukan, kak? kalau iya, bisa lewat dial *888*89# ya 😊 -darlan</t>
  </si>
  <si>
    <t>reaktivasi kartu prabayar bukan kak kalau iya bisa lewat dial ya darlan</t>
  </si>
  <si>
    <t>['reaktivasi', 'kartu', 'prabayar', 'bukan', 'kak', 'kalau', 'iya', 'bisa', 'lewat', 'dial', 'ya', 'darlan']</t>
  </si>
  <si>
    <t>['reaktivasi', 'kartu', 'prabayar', 'bukan', 'kakak', 'kalau', 'iya', 'bisa', 'lewat', 'dial', 'ya', 'darlan']</t>
  </si>
  <si>
    <t>['reaktivasi', 'kartu', 'prabayar', 'kakak', 'iya', 'dial', 'ya', 'darlan']</t>
  </si>
  <si>
    <t>kakak beyya dmnya dibales teman darlan ya darlan</t>
  </si>
  <si>
    <t>@ecssasy @ecssasy boleh, kak beyya. nanti dm-nya akan dibales sama temen darlan ya 😊 -darlan</t>
  </si>
  <si>
    <t>boleh kak beyya nanti dmnya akan dibales sama temen darlan ya darlan</t>
  </si>
  <si>
    <t>['boleh', 'kak', 'beyya', 'nanti', 'dmnya', 'akan', 'dibales', 'sama', 'temen', 'darlan', 'ya', 'darlan']</t>
  </si>
  <si>
    <t>['boleh', 'kakak', 'beyya', 'nanti', 'dmnya', 'akan', 'dibales', 'sama', 'teman', 'darlan', 'ya', 'darlan']</t>
  </si>
  <si>
    <t>['kakak', 'beyya', 'dmnya', 'dibales', 'teman', 'darlan', 'ya', 'darlan']</t>
  </si>
  <si>
    <t>@telkomsel mana min cek dm ku</t>
  </si>
  <si>
    <t>mana min cek dm ku</t>
  </si>
  <si>
    <t>['mana', 'min', 'cek', 'dm', 'ku']</t>
  </si>
  <si>
    <t>['mana', 'min', 'cek', 'pesan', 'aku']</t>
  </si>
  <si>
    <t>kakak pesan iya terimakasih dero</t>
  </si>
  <si>
    <t>@337g82918vvq @337g82918vvq siap kak. lanjut ke dm yaa. makasih :) -dero</t>
  </si>
  <si>
    <t>siap kak lanjut ke dm yaa makasih dero</t>
  </si>
  <si>
    <t>['siap', 'kak', 'lanjut', 'ke', 'dm', 'yaa', 'makasih', 'dero']</t>
  </si>
  <si>
    <t>['siap', 'kakak', 'lanjut', 'ke', 'pesan', 'iya', 'terimakasih', 'dero']</t>
  </si>
  <si>
    <t>['kakak', 'pesan', 'iya', 'terimakasih', 'dero']</t>
  </si>
  <si>
    <t>waduhh konfirmaasi pesan nomor telepon biar bantu kece status nomor saran memposting data pribadi mention hindar penyalahgunaan data orang tanggung terimakasih dero</t>
  </si>
  <si>
    <t>@iessthers @iessthers waduhh. boleh konfirmaasi ke dm nomor hp-nya biar dibantu pengecekan status nomornya dan disarankan untuk tidak memposting data pribadi di mention, guna menghindari penyalahgunaan data oleh orang yang tidak bertanggung jawab. makasih :) - dero</t>
  </si>
  <si>
    <t>waduhh boleh konfirmaasi ke dm nomor hpnya biar dibantu pengecekan status nomornya dan disarankan untuk tidak memposting data pribadi di mention guna menghindari penyalahgunaan data oleh orang yang tidak bertanggung jawab makasih dero</t>
  </si>
  <si>
    <t>['waduhh', 'boleh', 'konfirmaasi', 'ke', 'dm', 'nomor', 'hpnya', 'biar', 'dibantu', 'pengecekan', 'status', 'nomornya', 'dan', 'disarankan', 'untuk', 'tidak', 'memposting', 'data', 'pribadi', 'di', 'mention', 'guna', 'menghindari', 'penyalahgunaan', 'data', 'oleh', 'orang', 'yang', 'tidak', 'bertanggung', 'jawab', 'makasih', 'dero']</t>
  </si>
  <si>
    <t>['waduhh', 'boleh', 'konfirmaasi', 'ke', 'pesan', 'nomor', 'teleponnya', 'biar', 'dibantu', 'pengecekan', 'status', 'nomornya', 'dan', 'disarankan', 'untuk', 'tidak', 'memposting', 'data', 'pribadi', 'di', 'mention', 'guna', 'menghindari', 'penyalahgunaan', 'data', 'oleh', 'orang', 'yang', 'tidak', 'bertanggung', 'jawab', 'terimakasih', 'dero']</t>
  </si>
  <si>
    <t>['waduhh', 'konfirmaasi', 'pesan', 'nomor', 'teleponnya', 'biar', 'dibantu', 'pengecekan', 'status', 'nomornya', 'disarankan', 'memposting', 'data', 'pribadi', 'mention', 'menghindari', 'penyalahgunaan', 'data', 'orang', 'bertanggung', 'terimakasih', 'dero']</t>
  </si>
  <si>
    <t>['waduhh', 'konfirmaasi', 'pesan', 'nomor', 'telepon', 'biar', 'bantu', 'kece', 'status', 'nomor', 'saran', 'memposting', 'data', 'pribadi', 'mention', 'hindar', 'penyalahgunaan', 'data', 'orang', 'tanggung', 'terimakasih', 'dero']</t>
  </si>
  <si>
    <t>yah ganggu aktivitas kakak altamish coba kasih tau nomor hp lokasi detail tanggal jadi nomor telkomsel kendala via pesan biar dibantuin internet lambat terimakasih ya dero</t>
  </si>
  <si>
    <t>@rasaitulah @rasaitulah yah jadi terganggu dong aktivitasnya, kak altamish :( coba kasih tau nomor hp, lokasi detail, tanggal kejadian serta nomor telkomsel lain yang berkendala sama via dm biar dibantuin internet lambatnya. makasih ya :) -dero</t>
  </si>
  <si>
    <t>yah jadi terganggu dong aktivitasnya kak altamish coba kasih tau nomor hp lokasi detail tanggal kejadian serta nomor telkomsel lain yang berkendala sama via dm biar dibantuin internet lambatnya makasih ya dero</t>
  </si>
  <si>
    <t>['yah', 'jadi', 'terganggu', 'dong', 'aktivitasnya', 'kak', 'altamish', 'coba', 'kasih', 'tau', 'nomor', 'hp', 'lokasi', 'detail', 'tanggal', 'kejadian', 'serta', 'nomor', 'telkomsel', 'lain', 'yang', 'berkendala', 'sama', 'via', 'dm', 'biar', 'dibantuin', 'internet', 'lambatnya', 'makasih', 'ya', 'dero']</t>
  </si>
  <si>
    <t>['yah', 'jadi', 'terganggu', 'dong', 'aktivitasnya', 'kakak', 'altamish', 'coba', 'kasih', 'tau', 'nomor', 'hp', 'lokasi', 'detail', 'tanggal', 'kejadian', 'serta', 'nomor', 'telkomsel', 'lain', 'yang', 'berkendala', 'sama', 'via', 'pesan', 'biar', 'dibantuin', 'internet', 'lambatnya', 'terimakasih', 'ya', 'dero']</t>
  </si>
  <si>
    <t>['yah', 'terganggu', 'aktivitasnya', 'kakak', 'altamish', 'coba', 'kasih', 'tau', 'nomor', 'hp', 'lokasi', 'detail', 'tanggal', 'kejadian', 'nomor', 'telkomsel', 'berkendala', 'via', 'pesan', 'biar', 'dibantuin', 'internet', 'lambatnya', 'terimakasih', 'ya', 'dero']</t>
  </si>
  <si>
    <t>['yah', 'ganggu', 'aktivitas', 'kakak', 'altamish', 'coba', 'kasih', 'tau', 'nomor', 'hp', 'lokasi', 'detail', 'tanggal', 'jadi', 'nomor', 'telkomsel', 'kendala', 'via', 'pesan', 'biar', 'dibantuin', 'internet', 'lambat', 'terimakasih', 'ya', 'dero']</t>
  </si>
  <si>
    <t>pad pakai telkomsel nomor error</t>
  </si>
  <si>
    <t>pad! yang pake telkomsel, nomornya pada error ga?</t>
  </si>
  <si>
    <t>pad yang pake telkomsel nomornya pada error ga</t>
  </si>
  <si>
    <t>['pad', 'yang', 'pake', 'telkomsel', 'nomornya', 'pada', 'error', 'ga']</t>
  </si>
  <si>
    <t>['pad', 'yang', 'pakai', 'telkomsel', 'nomornya', 'pada', 'error', 'tidak']</t>
  </si>
  <si>
    <t>['pad', 'pakai', 'telkomsel', 'nomornya', 'error']</t>
  </si>
  <si>
    <t>['pad', 'pakai', 'telkomsel', 'nomor', 'error']</t>
  </si>
  <si>
    <t>@ecssasy @ecssasy ditunggu konfirmasi selanjutnya via dm yaa. makasih :) -dero</t>
  </si>
  <si>
    <t>@telkomsel cek dm lagi</t>
  </si>
  <si>
    <t>cek dm lagi</t>
  </si>
  <si>
    <t>['cek', 'dm', 'lagi']</t>
  </si>
  <si>
    <t>['cek', 'pesan', 'lagi']</t>
  </si>
  <si>
    <t>@shafiraayu_ @shafiraayu_ okaay kak ditunggu ya balesan dm nya :) -jovan</t>
  </si>
  <si>
    <t>cek kakak cek ya tercover moga cepat jaring rata ya jovan</t>
  </si>
  <si>
    <t>@officialyuka_ @officialyuka_ untuk cek 5g kakak bisa cek melalui https://t.co/n5undnf0rv ya . jika sebelumnya belum tercover, semoga secepatnya jaringan 5g merata ya :) -jovan</t>
  </si>
  <si>
    <t>untuk cek  kakak bisa cek melalui ya jika sebelumnya belum tercover semoga secepatnya jaringan  merata ya jovan</t>
  </si>
  <si>
    <t>['untuk', 'cek', 'kakak', 'bisa', 'cek', 'melalui', 'ya', 'jika', 'sebelumnya', 'belum', 'tercover', 'semoga', 'secepatnya', 'jaringan', 'merata', 'ya', 'jovan']</t>
  </si>
  <si>
    <t>['cek', 'kakak', 'cek', 'ya', 'tercover', 'semoga', 'secepatnya', 'jaringan', 'merata', 'ya', 'jovan']</t>
  </si>
  <si>
    <t>['cek', 'kakak', 'cek', 'ya', 'tercover', 'moga', 'cepat', 'jaring', 'rata', 'ya', 'jovan']</t>
  </si>
  <si>
    <t>gasabarrr argghhh</t>
  </si>
  <si>
    <t>@telkomsel gasabarrr argghhh</t>
  </si>
  <si>
    <t>['gasabarrr', 'argghhh']</t>
  </si>
  <si>
    <t>@oktaviainiokta @oktaviainiokta sieep kak ditunggu ya balesan dm nya :) -jovan</t>
  </si>
  <si>
    <t>sieep kak ditunggu ya balesan dm nya jovan</t>
  </si>
  <si>
    <t>['sieep', 'kak', 'ditunggu', 'ya', 'balesan', 'dm', 'nya', 'jovan']</t>
  </si>
  <si>
    <t>@dwiizyy @dwiizyy okaay kak ditunggu ya balesan dm nya :) -jovan</t>
  </si>
  <si>
    <t>done pesan</t>
  </si>
  <si>
    <t>@telkomsel done, sudah saya dm</t>
  </si>
  <si>
    <t>done sudah saya dm</t>
  </si>
  <si>
    <t>['done', 'sudah', 'saya', 'dm']</t>
  </si>
  <si>
    <t>['done', 'sudah', 'saya', 'pesan']</t>
  </si>
  <si>
    <t>['done', 'pesan']</t>
  </si>
  <si>
    <t>konfirmasi pesan nomor hp kendala biar bantu kece status nomor rahasia data jaga terimakasih dero</t>
  </si>
  <si>
    <t>@oktaviainiokta @oktaviainiokta boleh dong konfirmasi ke dm nomor hp yang berkendalanya biar dibantu pengecekan status nomornya dan rahasia data lebih terjaga. makasih :) -dero</t>
  </si>
  <si>
    <t>boleh dong konfirmasi ke dm nomor hp yang berkendalanya biar dibantu pengecekan status nomornya dan rahasia data lebih terjaga makasih dero</t>
  </si>
  <si>
    <t>['boleh', 'dong', 'konfirmasi', 'ke', 'dm', 'nomor', 'hp', 'yang', 'berkendalanya', 'biar', 'dibantu', 'pengecekan', 'status', 'nomornya', 'dan', 'rahasia', 'data', 'lebih', 'terjaga', 'makasih', 'dero']</t>
  </si>
  <si>
    <t>['boleh', 'dong', 'konfirmasi', 'ke', 'pesan', 'nomor', 'hp', 'yang', 'berkendalanya', 'biar', 'dibantu', 'pengecekan', 'status', 'nomornya', 'dan', 'rahasia', 'data', 'lebih', 'terjaga', 'terimakasih', 'dero']</t>
  </si>
  <si>
    <t>['konfirmasi', 'pesan', 'nomor', 'hp', 'berkendalanya', 'biar', 'dibantu', 'pengecekan', 'status', 'nomornya', 'rahasia', 'data', 'terjaga', 'terimakasih', 'dero']</t>
  </si>
  <si>
    <t>['konfirmasi', 'pesan', 'nomor', 'hp', 'kendala', 'biar', 'bantu', 'kece', 'status', 'nomor', 'rahasia', 'data', 'jaga', 'terimakasih', 'dero']</t>
  </si>
  <si>
    <t>si hendery nagih wkwkwk</t>
  </si>
  <si>
    <t>si hendery beneran nagih dong wkwkwk</t>
  </si>
  <si>
    <t>['si', 'hendery', 'beneran', 'nagih', 'dong', 'wkwkwk']</t>
  </si>
  <si>
    <t>['si', 'hendery', 'benar', 'nagih', 'dong', 'wkwkwk']</t>
  </si>
  <si>
    <t>['si', 'hendery', 'nagih', 'wkwkwk']</t>
  </si>
  <si>
    <t>beli paket internet november</t>
  </si>
  <si>
    <t>@telkomsel pertanyaan saya kok bisa padahal saya masih beli paket internet di bulan november</t>
  </si>
  <si>
    <t>pertanyaan saya kok bisa padahal saya masih beli paket internet di bulan november</t>
  </si>
  <si>
    <t>['pertanyaan', 'saya', 'kok', 'bisa', 'padahal', 'saya', 'masih', 'beli', 'paket', 'internet', 'di', 'bulan', 'november']</t>
  </si>
  <si>
    <t>['beli', 'paket', 'internet', 'november']</t>
  </si>
  <si>
    <t>hangus ya kakak coba reaktivasi kartu prabayarnya dial kendala langsung konfirmasi pesan ya kakak darlan</t>
  </si>
  <si>
    <t>@oktaviainiokta @oktaviainiokta hangus ya, kak :( udah coba reaktivasi kartu prabayar-nya lewat dial *888*89#? kalau nanti ada kendala, bisa langsung konfirmasi lewat dm ya kak 😊 -darlan</t>
  </si>
  <si>
    <t>hangus ya kak udah coba reaktivasi kartu prabayarnya lewat dial kalau nanti ada kendala bisa langsung konfirmasi lewat dm ya kak darlan</t>
  </si>
  <si>
    <t>['hangus', 'ya', 'kak', 'udah', 'coba', 'reaktivasi', 'kartu', 'prabayarnya', 'lewat', 'dial', 'kalau', 'nanti', 'ada', 'kendala', 'bisa', 'langsung', 'konfirmasi', 'lewat', 'dm', 'ya', 'kak', 'darlan']</t>
  </si>
  <si>
    <t>['hangus', 'ya', 'kakak', 'sudah', 'coba', 'reaktivasi', 'kartu', 'prabayarnya', 'lewat', 'dial', 'kalau', 'nanti', 'ada', 'kendala', 'bisa', 'langsung', 'konfirmasi', 'lewat', 'pesan', 'ya', 'kakak', 'darlan']</t>
  </si>
  <si>
    <t>['hangus', 'ya', 'kakak', 'coba', 'reaktivasi', 'kartu', 'prabayarnya', 'dial', 'kendala', 'langsung', 'konfirmasi', 'pesan', 'ya', 'kakak', 'darlan']</t>
  </si>
  <si>
    <t>hahaha lucu banget kakak tidur aja tunggu jam co barang thank you reachout</t>
  </si>
  <si>
    <t>@telkomsel hahaha, lucu banget kak. dahlah ngga usah, saya mau tidur aja. sia-sia nungguin jam 12 mau co barang.  thank you dah reachout sebelumnya</t>
  </si>
  <si>
    <t>hahaha lucu banget kak dahlah ngga usah saya mau tidur aja siasia nungguin jam mau co barang thank you dah reachout sebelumnya</t>
  </si>
  <si>
    <t>['hahaha', 'lucu', 'banget', 'kak', 'dahlah', 'ngga', 'usah', 'saya', 'mau', 'tidur', 'aja', 'siasia', 'nungguin', 'jam', 'mau', 'co', 'barang', 'thank', 'you', 'dah', 'reachout', 'sebelumnya']</t>
  </si>
  <si>
    <t>['hahaha', 'lucu', 'banget', 'kakak', 'sudah', 'tidak', 'usah', 'saya', 'mau', 'tidur', 'aja', 'percuma', 'menunggu', 'jam', 'mau', 'co', 'barang', 'thank', 'you', 'sudah', 'reachout', 'sebelumnya']</t>
  </si>
  <si>
    <t>['hahaha', 'lucu', 'banget', 'kakak', 'tidur', 'aja', 'menunggu', 'jam', 'co', 'barang', 'thank', 'you', 'reachout']</t>
  </si>
  <si>
    <t>['hahaha', 'lucu', 'banget', 'kakak', 'tidur', 'aja', 'tunggu', 'jam', 'co', 'barang', 'thank', 'you', 'reachout']</t>
  </si>
  <si>
    <t>aktif kartu stuck oktober hangus transaksi beli paket internet panjang aktif</t>
  </si>
  <si>
    <t>@telkomsel  mau tanya, ini kenapa masa aktif kartu saya stuck di 29 oktober 2023 bahkan hangus padahal saya ada transaksi pembelian paket internet yang termasuk cara untuk memperpanjang masa aktif https://t.co/i4gfd5ei1o</t>
  </si>
  <si>
    <t>mau tanya ini kenapa masa aktif kartu saya stuck di oktober bahkan hangus padahal saya ada transaksi pembelian paket internet yang termasuk cara untuk memperpanjang masa aktif</t>
  </si>
  <si>
    <t>['mau', 'tanya', 'ini', 'kenapa', 'masa', 'aktif', 'kartu', 'saya', 'stuck', 'di', 'oktober', 'bahkan', 'hangus', 'padahal', 'saya', 'ada', 'transaksi', 'pembelian', 'paket', 'internet', 'yang', 'termasuk', 'cara', 'untuk', 'memperpanjang', 'masa', 'aktif']</t>
  </si>
  <si>
    <t>['aktif', 'kartu', 'stuck', 'oktober', 'hangus', 'transaksi', 'pembelian', 'paket', 'internet', 'memperpanjang', 'aktif']</t>
  </si>
  <si>
    <t>['aktif', 'kartu', 'stuck', 'oktober', 'hangus', 'transaksi', 'beli', 'paket', 'internet', 'panjang', 'aktif']</t>
  </si>
  <si>
    <t>dmnya respons ya kakak beyya sambung interaksi pesan yukk darlan</t>
  </si>
  <si>
    <t>@ecssasy @ecssasy dm-nya udah di-respons ya, kak beyya. sambung interaksinya lewat dm yukk 😊 -darlan</t>
  </si>
  <si>
    <t>dmnya udah direspons ya kak beyya sambung interaksinya lewat dm yukk darlan</t>
  </si>
  <si>
    <t>['dmnya', 'udah', 'direspons', 'ya', 'kak', 'beyya', 'sambung', 'interaksinya', 'lewat', 'dm', 'yukk', 'darlan']</t>
  </si>
  <si>
    <t>['dmnya', 'sudah', 'direspons', 'ya', 'kakak', 'beyya', 'sambung', 'interaksinya', 'lewat', 'pesan', 'yukk', 'darlan']</t>
  </si>
  <si>
    <t>['dmnya', 'direspons', 'ya', 'kakak', 'beyya', 'sambung', 'interaksinya', 'pesan', 'yukk', 'darlan']</t>
  </si>
  <si>
    <t>['dmnya', 'respons', 'ya', 'kakak', 'beyya', 'sambung', 'interaksi', 'pesan', 'yukk', 'darlan']</t>
  </si>
  <si>
    <t>sabar ya kakak tunggu konfirmasi via pesan iya terimakasih dero</t>
  </si>
  <si>
    <t>@bigisbingit @bigisbingit sabar ya kak. ditunggu konfirmasi selanjutnya via dm yaa. makasih :) -dero</t>
  </si>
  <si>
    <t>sabar ya kak ditunggu konfirmasi selanjutnya via dm yaa makasih dero</t>
  </si>
  <si>
    <t>['sabar', 'ya', 'kak', 'ditunggu', 'konfirmasi', 'selanjutnya', 'via', 'dm', 'yaa', 'makasih', 'dero']</t>
  </si>
  <si>
    <t>['sabar', 'ya', 'kakak', 'ditunggu', 'konfirmasi', 'selanjutnya', 'via', 'pesan', 'iya', 'terimakasih', 'dero']</t>
  </si>
  <si>
    <t>['sabar', 'ya', 'kakak', 'ditunggu', 'konfirmasi', 'via', 'pesan', 'iya', 'terimakasih', 'dero']</t>
  </si>
  <si>
    <t>['sabar', 'ya', 'kakak', 'tunggu', 'konfirmasi', 'via', 'pesan', 'iya', 'terimakasih', 'dero']</t>
  </si>
  <si>
    <t>kerja sama provider wkwkwk si gamau sms mah ganti provider pakai telkomselindosat lucu wkwkwk</t>
  </si>
  <si>
    <t>@snurazizah12 @ryanandrn_ @convomf lah kan kerja samanya sama provider lu wkwkwk gmn si, gamau dapet sms mah ganti provider g pake telkomsel/indosat lawak wkwkwk</t>
  </si>
  <si>
    <t>lah kan kerja samanya sama provider lu wkwkwk gmn si gamau dapet sms mah ganti provider  pake telkomselindosat lawak wkwkwk</t>
  </si>
  <si>
    <t>['lah', 'kan', 'kerja', 'samanya', 'sama', 'provider', 'lu', 'wkwkwk', 'gmn', 'si', 'gamau', 'dapet', 'sms', 'mah', 'ganti', 'provider', 'pake', 'telkomselindosat', 'lawak', 'wkwkwk']</t>
  </si>
  <si>
    <t>['lah', 'kan', 'kerja', 'samanya', 'sama', 'provider', 'kamu', 'wkwkwk', 'bagaimana', 'si', 'gamau', 'dapat', 'sms', 'mah', 'ganti', 'provider', 'pakai', 'telkomselindosat', 'lucu', 'wkwkwk']</t>
  </si>
  <si>
    <t>['kerja', 'samanya', 'provider', 'wkwkwk', 'si', 'gamau', 'sms', 'mah', 'ganti', 'provider', 'pakai', 'telkomselindosat', 'lucu', 'wkwkwk']</t>
  </si>
  <si>
    <t>['kerja', 'sama', 'provider', 'wkwkwk', 'si', 'gamau', 'sms', 'mah', 'ganti', 'provider', 'pakai', 'telkomselindosat', 'lucu', 'wkwkwk']</t>
  </si>
  <si>
    <t>jaring telkomsel tahap kembang kakak telkomsel upaya sedia layan baik langgan terimakasih guna setia telkomsel dero</t>
  </si>
  <si>
    <t>@andreesquad @andreesquad untuk jaringan 5g telkomsel saat ini masih dalam tahap pengembangan kak. telkomsel selalu berupaya menyediakan pelayanan terbaik untuk pelanggan. makasih udah jadi pengguna setia telkomsel :) -dero</t>
  </si>
  <si>
    <t>untuk jaringan  telkomsel saat ini masih dalam tahap pengembangan kak telkomsel selalu berupaya menyediakan pelayanan terbaik untuk pelanggan makasih udah jadi pengguna setia telkomsel dero</t>
  </si>
  <si>
    <t>['untuk', 'jaringan', 'telkomsel', 'saat', 'ini', 'masih', 'dalam', 'tahap', 'pengembangan', 'kak', 'telkomsel', 'selalu', 'berupaya', 'menyediakan', 'pelayanan', 'terbaik', 'untuk', 'pelanggan', 'makasih', 'udah', 'jadi', 'pengguna', 'setia', 'telkomsel', 'dero']</t>
  </si>
  <si>
    <t>['untuk', 'jaringan', 'telkomsel', 'saat', 'ini', 'masih', 'dalam', 'tahap', 'pengembangan', 'kakak', 'telkomsel', 'selalu', 'berupaya', 'menyediakan', 'pelayanan', 'terbaik', 'untuk', 'pelanggan', 'terimakasih', 'sudah', 'jadi', 'pengguna', 'setia', 'telkomsel', 'dero']</t>
  </si>
  <si>
    <t>['jaringan', 'telkomsel', 'tahap', 'pengembangan', 'kakak', 'telkomsel', 'berupaya', 'menyediakan', 'pelayanan', 'terbaik', 'pelanggan', 'terimakasih', 'pengguna', 'setia', 'telkomsel', 'dero']</t>
  </si>
  <si>
    <t>['jaring', 'telkomsel', 'tahap', 'kembang', 'kakak', 'telkomsel', 'upaya', 'sedia', 'layan', 'baik', 'langgan', 'terimakasih', 'guna', 'setia', 'telkomsel', 'dero']</t>
  </si>
  <si>
    <t>balas huftt</t>
  </si>
  <si>
    <t>@telkomsel p balas lagi huftt @telkomsel</t>
  </si>
  <si>
    <t xml:space="preserve"> balas lagi huftt</t>
  </si>
  <si>
    <t>['balas', 'lagi', 'huftt']</t>
  </si>
  <si>
    <t>['balas', 'huftt']</t>
  </si>
  <si>
    <t>cek pesan deh min</t>
  </si>
  <si>
    <t>@telkomsel cek dm deh min</t>
  </si>
  <si>
    <t>cek dm deh min</t>
  </si>
  <si>
    <t>['cek', 'dm', 'deh', 'min']</t>
  </si>
  <si>
    <t>['cek', 'pesan', 'deh', 'min']</t>
  </si>
  <si>
    <t>lokasi mana kakak bantu cek eri</t>
  </si>
  <si>
    <t>@macanireng13 waduh.. lokasinya dimana kak ? sini aku bantu cek 🙂 -eri</t>
  </si>
  <si>
    <t>waduh lokasinya dimana kak sini aku bantu cek eri</t>
  </si>
  <si>
    <t>['waduh', 'lokasinya', 'dimana', 'kak', 'sini', 'aku', 'bantu', 'cek', 'eri']</t>
  </si>
  <si>
    <t>['waduh', 'lokasinya', 'dimana', 'kakak', 'sini', 'aku', 'bantu', 'cek', 'eri']</t>
  </si>
  <si>
    <t>['lokasinya', 'dimana', 'kakak', 'bantu', 'cek', 'eri']</t>
  </si>
  <si>
    <t>['lokasi', 'mana', 'kakak', 'bantu', 'cek', 'eri']</t>
  </si>
  <si>
    <t>konfirmasi pesan nomor hp biar bantu kendala aktivasi paket alam rahasia data jaga terimakasih dero</t>
  </si>
  <si>
    <t>@ecssasy @ecssasy boleh konfirmasi ke dm nomor hp yang digunakan biar dibantu kendala aktivasi paket yang dialaminya dan rahasia data lebih terjaga. makasih :) -dero</t>
  </si>
  <si>
    <t>boleh konfirmasi ke dm nomor hp yang digunakan biar dibantu kendala aktivasi paket yang dialaminya dan rahasia data lebih terjaga makasih dero</t>
  </si>
  <si>
    <t>['boleh', 'konfirmasi', 'ke', 'dm', 'nomor', 'hp', 'yang', 'digunakan', 'biar', 'dibantu', 'kendala', 'aktivasi', 'paket', 'yang', 'dialaminya', 'dan', 'rahasia', 'data', 'lebih', 'terjaga', 'makasih', 'dero']</t>
  </si>
  <si>
    <t>['boleh', 'konfirmasi', 'ke', 'pesan', 'nomor', 'hp', 'yang', 'digunakan', 'biar', 'dibantu', 'kendala', 'aktivasi', 'paket', 'yang', 'dialaminya', 'dan', 'rahasia', 'data', 'lebih', 'terjaga', 'terimakasih', 'dero']</t>
  </si>
  <si>
    <t>['konfirmasi', 'pesan', 'nomor', 'hp', 'biar', 'dibantu', 'kendala', 'aktivasi', 'paket', 'dialaminya', 'rahasia', 'data', 'terjaga', 'terimakasih', 'dero']</t>
  </si>
  <si>
    <t>['konfirmasi', 'pesan', 'nomor', 'hp', 'biar', 'bantu', 'kendala', 'aktivasi', 'paket', 'alam', 'rahasia', 'data', 'jaga', 'terimakasih', 'dero']</t>
  </si>
  <si>
    <t>nih kakak cerita detail ayo biar bantu eri</t>
  </si>
  <si>
    <t>@renjunngambis kenapa nih kak ? ceritain detailnya yuk, biar aku bisa bantu 🙂 -eri</t>
  </si>
  <si>
    <t>kenapa nih kak ceritain detailnya yuk biar aku bisa bantu eri</t>
  </si>
  <si>
    <t>['kenapa', 'nih', 'kak', 'ceritain', 'detailnya', 'yuk', 'biar', 'aku', 'bisa', 'bantu', 'eri']</t>
  </si>
  <si>
    <t>['kenapa', 'nih', 'kakak', 'ceritakan', 'detailnya', 'ayo', 'biar', 'aku', 'bisa', 'bantu', 'eri']</t>
  </si>
  <si>
    <t>['nih', 'kakak', 'ceritakan', 'detailnya', 'ayo', 'biar', 'bantu', 'eri']</t>
  </si>
  <si>
    <t>['nih', 'kakak', 'cerita', 'detail', 'ayo', 'biar', 'bantu', 'eri']</t>
  </si>
  <si>
    <t>min reff jugaa kuota sekarat</t>
  </si>
  <si>
    <t>@telkomsel 23:58 min. blm di reff jugaa kuota ku sekarat 😄</t>
  </si>
  <si>
    <t>min blm di reff jugaa kuota ku sekarat</t>
  </si>
  <si>
    <t>['min', 'blm', 'di', 'reff', 'jugaa', 'kuota', 'ku', 'sekarat']</t>
  </si>
  <si>
    <t>['min', 'belum', 'di', 'reff', 'jugaa', 'kuota', 'aku', 'sekarat']</t>
  </si>
  <si>
    <t>['min', 'reff', 'jugaa', 'kuota', 'sekarat']</t>
  </si>
  <si>
    <t>jam transaksi kakak biar bantu cek eri</t>
  </si>
  <si>
    <t>@ecssasy jam berapa transaksinya kak ? biar aku bantu cek 🙂 -eri</t>
  </si>
  <si>
    <t>jam berapa transaksinya kak biar aku bantu cek eri</t>
  </si>
  <si>
    <t>['jam', 'berapa', 'transaksinya', 'kak', 'biar', 'aku', 'bantu', 'cek', 'eri']</t>
  </si>
  <si>
    <t>['jam', 'berapa', 'transaksinya', 'kakak', 'biar', 'aku', 'bantu', 'cek', 'eri']</t>
  </si>
  <si>
    <t>['jam', 'transaksinya', 'kakak', 'biar', 'bantu', 'cek', 'eri']</t>
  </si>
  <si>
    <t>['jam', 'transaksi', 'kakak', 'biar', 'bantu', 'cek', 'eri']</t>
  </si>
  <si>
    <t>banget kakak nabil sifat coba kasih tau nomor hp lokasi detail tanggal jadi nomor telkomsel kendala via pesan biar dibantuin sinyal ya dero</t>
  </si>
  <si>
    <t>@ongshwa98 @ongshwa98 tiba tiba banget kak nabil, kayak sifat doi :( coba kasih tau nomor hp, lokasi detail, tanggal kejadian serta nomor telkomsel lain yang berkendala sama via dm biar dibantuin sinyalnya ya :) -dero</t>
  </si>
  <si>
    <t>tiba tiba banget kak nabil kayak sifat doi coba kasih tau nomor hp lokasi detail tanggal kejadian serta nomor telkomsel lain yang berkendala sama via dm biar dibantuin sinyalnya ya dero</t>
  </si>
  <si>
    <t>['tiba', 'tiba', 'banget', 'kak', 'nabil', 'kayak', 'sifat', 'doi', 'coba', 'kasih', 'tau', 'nomor', 'hp', 'lokasi', 'detail', 'tanggal', 'kejadian', 'serta', 'nomor', 'telkomsel', 'lain', 'yang', 'berkendala', 'sama', 'via', 'dm', 'biar', 'dibantuin', 'sinyalnya', 'ya', 'dero']</t>
  </si>
  <si>
    <t>['tiba', 'tiba', 'banget', 'kakak', 'nabil', 'seperti', 'sifat', 'dia', 'coba', 'kasih', 'tau', 'nomor', 'hp', 'lokasi', 'detail', 'tanggal', 'kejadian', 'serta', 'nomor', 'telkomsel', 'lain', 'yang', 'berkendala', 'sama', 'via', 'pesan', 'biar', 'dibantuin', 'sinyalnya', 'ya', 'dero']</t>
  </si>
  <si>
    <t>['banget', 'kakak', 'nabil', 'sifat', 'coba', 'kasih', 'tau', 'nomor', 'hp', 'lokasi', 'detail', 'tanggal', 'kejadian', 'nomor', 'telkomsel', 'berkendala', 'via', 'pesan', 'biar', 'dibantuin', 'sinyalnya', 'ya', 'dero']</t>
  </si>
  <si>
    <t>['banget', 'kakak', 'nabil', 'sifat', 'coba', 'kasih', 'tau', 'nomor', 'hp', 'lokasi', 'detail', 'tanggal', 'jadi', 'nomor', 'telkomsel', 'kendala', 'via', 'pesan', 'biar', 'dibantuin', 'sinyal', 'ya', 'dero']</t>
  </si>
  <si>
    <t>tibatiba bar aman aman</t>
  </si>
  <si>
    <t>@telkomsel tiba-tiba cuma satu bar, padahal tadi aman aman saja.</t>
  </si>
  <si>
    <t>tibatiba cuma satu bar padahal tadi aman aman saja</t>
  </si>
  <si>
    <t>['tibatiba', 'cuma', 'satu', 'bar', 'padahal', 'tadi', 'aman', 'aman', 'saja']</t>
  </si>
  <si>
    <t>['tibatiba', 'bar', 'aman', 'aman']</t>
  </si>
  <si>
    <t>maaf ya kakak alfinda konfirmasi pesan nomor hp terang gak isi ulang pulsa alami rahasia data jaga terimakasih dero</t>
  </si>
  <si>
    <t>@alfindaadkhaa @alfindaadkhaa maap ya kak alfinda :( boleh konfirmasi ke dm nomor hp sama keterangan gak bisa isi ulang pulsa yang dialami dan rahasia data lebih terjaga. makasih :) -dero</t>
  </si>
  <si>
    <t>maap ya kak alfinda boleh konfirmasi ke dm nomor hp sama keterangan gak bisa isi ulang pulsa yang dialami dan rahasia data lebih terjaga makasih dero</t>
  </si>
  <si>
    <t>['maap', 'ya', 'kak', 'alfinda', 'boleh', 'konfirmasi', 'ke', 'dm', 'nomor', 'hp', 'sama', 'keterangan', 'gak', 'bisa', 'isi', 'ulang', 'pulsa', 'yang', 'dialami', 'dan', 'rahasia', 'data', 'lebih', 'terjaga', 'makasih', 'dero']</t>
  </si>
  <si>
    <t>['maaf', 'ya', 'kakak', 'alfinda', 'boleh', 'konfirmasi', 'ke', 'pesan', 'nomor', 'hp', 'sama', 'keterangan', 'gak', 'bisa', 'isi', 'ulang', 'pulsa', 'yang', 'dialami', 'dan', 'rahasia', 'data', 'lebih', 'terjaga', 'terimakasih', 'dero']</t>
  </si>
  <si>
    <t>['maaf', 'ya', 'kakak', 'alfinda', 'konfirmasi', 'pesan', 'nomor', 'hp', 'keterangan', 'gak', 'isi', 'ulang', 'pulsa', 'dialami', 'rahasia', 'data', 'terjaga', 'terimakasih', 'dero']</t>
  </si>
  <si>
    <t>['maaf', 'ya', 'kakak', 'alfinda', 'konfirmasi', 'pesan', 'nomor', 'hp', 'terang', 'gak', 'isi', 'ulang', 'pulsa', 'alami', 'rahasia', 'data', 'jaga', 'terimakasih', 'dero']</t>
  </si>
  <si>
    <t>terimakasih kakak diva mohon tunggu balesan dmnya ya darlan</t>
  </si>
  <si>
    <t>@vousmevoila @vousmevoila makasih, kak diva. mohon ditunggu balesan dm-nya ya 😊 -darlan</t>
  </si>
  <si>
    <t>makasih kak diva mohon ditunggu balesan dmnya ya darlan</t>
  </si>
  <si>
    <t>['makasih', 'kak', 'diva', 'mohon', 'ditunggu', 'balesan', 'dmnya', 'ya', 'darlan']</t>
  </si>
  <si>
    <t>['terimakasih', 'kakak', 'diva', 'mohon', 'ditunggu', 'balesan', 'dmnya', 'ya', 'darlan']</t>
  </si>
  <si>
    <t>['terimakasih', 'kakak', 'diva', 'mohon', 'tunggu', 'balesan', 'dmnya', 'ya', 'darlan']</t>
  </si>
  <si>
    <t>wkwkwk</t>
  </si>
  <si>
    <t>@pentilram @telkomsel wkwkwk</t>
  </si>
  <si>
    <t>['wkwkwk']</t>
  </si>
  <si>
    <t>ilang mana kakak sinyal coba kasih tau nomor hp lokasi detail tanggal jadi nomor telkomsel kendala via pesan biar dibantuin sinyal ya dero</t>
  </si>
  <si>
    <t>@sukananajae11 @sukananajae11 waduh. ilang kemana kak sinyalnya? coba kasih tau nomor hp, lokasi detail, tanggal kejadian serta nomor telkomsel lain yang berkendala sama via dm biar dibantuin sinyalnya ya :) -dero</t>
  </si>
  <si>
    <t>waduh ilang kemana kak sinyalnya coba kasih tau nomor hp lokasi detail tanggal kejadian serta nomor telkomsel lain yang berkendala sama via dm biar dibantuin sinyalnya ya dero</t>
  </si>
  <si>
    <t>['waduh', 'ilang', 'kemana', 'kak', 'sinyalnya', 'coba', 'kasih', 'tau', 'nomor', 'hp', 'lokasi', 'detail', 'tanggal', 'kejadian', 'serta', 'nomor', 'telkomsel', 'lain', 'yang', 'berkendala', 'sama', 'via', 'dm', 'biar', 'dibantuin', 'sinyalnya', 'ya', 'dero']</t>
  </si>
  <si>
    <t>['waduh', 'ilang', 'kemana', 'kakak', 'sinyalnya', 'coba', 'kasih', 'tau', 'nomor', 'hp', 'lokasi', 'detail', 'tanggal', 'kejadian', 'serta', 'nomor', 'telkomsel', 'lain', 'yang', 'berkendala', 'sama', 'via', 'pesan', 'biar', 'dibantuin', 'sinyalnya', 'ya', 'dero']</t>
  </si>
  <si>
    <t>['ilang', 'kemana', 'kakak', 'sinyalnya', 'coba', 'kasih', 'tau', 'nomor', 'hp', 'lokasi', 'detail', 'tanggal', 'kejadian', 'nomor', 'telkomsel', 'berkendala', 'via', 'pesan', 'biar', 'dibantuin', 'sinyalnya', 'ya', 'dero']</t>
  </si>
  <si>
    <t>['ilang', 'mana', 'kakak', 'sinyal', 'coba', 'kasih', 'tau', 'nomor', 'hp', 'lokasi', 'detail', 'tanggal', 'jadi', 'nomor', 'telkomsel', 'kendala', 'via', 'pesan', 'biar', 'dibantuin', 'sinyal', 'ya', 'dero']</t>
  </si>
  <si>
    <t>pesan ya min</t>
  </si>
  <si>
    <t>@telkomsel sudah sy dm ya min</t>
  </si>
  <si>
    <t>sudah sy dm ya min</t>
  </si>
  <si>
    <t>['sudah', 'sy', 'dm', 'ya', 'min']</t>
  </si>
  <si>
    <t>['sudah', 'saya', 'pesan', 'ya', 'min']</t>
  </si>
  <si>
    <t>['pesan', 'ya', 'min']</t>
  </si>
  <si>
    <t>sinyalllll eeeeee ilang ilangan fuck</t>
  </si>
  <si>
    <t>@telkomsel sinyalllll eeeeee ilang ilangan bjir</t>
  </si>
  <si>
    <t>sinyalllll eeeeee ilang ilangan bjir</t>
  </si>
  <si>
    <t>['sinyalllll', 'eeeeee', 'ilang', 'ilangan', 'bjir']</t>
  </si>
  <si>
    <t>['sinyalllll', 'eeeeee', 'ilang', 'ilangan', 'fuck']</t>
  </si>
  <si>
    <t>tenang kakak fee rekan dero konfirmai pesan kakanya bentar iya terimakasih dero</t>
  </si>
  <si>
    <t>@officialfen_ @officialfen_ tenang kak fee. rekan dero akan konfirmai ke dm kakanya bentar lagi yaa. makasih :) -dero</t>
  </si>
  <si>
    <t>tenang kak fee rekan dero akan konfirmai ke dm kakanya bentar lagi yaa makasih dero</t>
  </si>
  <si>
    <t>['tenang', 'kak', 'fee', 'rekan', 'dero', 'akan', 'konfirmai', 'ke', 'dm', 'kakanya', 'bentar', 'lagi', 'yaa', 'makasih', 'dero']</t>
  </si>
  <si>
    <t>['tenang', 'kakak', 'fee', 'rekan', 'dero', 'akan', 'konfirmai', 'ke', 'pesan', 'kakanya', 'bentar', 'lagi', 'iya', 'terimakasih', 'dero']</t>
  </si>
  <si>
    <t>['tenang', 'kakak', 'fee', 'rekan', 'dero', 'konfirmai', 'pesan', 'kakanya', 'bentar', 'iya', 'terimakasih', 'dero']</t>
  </si>
  <si>
    <t>kakak beyya mohon tunggu balesan dmnya yah darlan</t>
  </si>
  <si>
    <t>@ecssasy @ecssasy boleh, kak beyya. mohon ditunggu balesan dm-nya yah 😊 -darlan</t>
  </si>
  <si>
    <t>boleh kak beyya mohon ditunggu balesan dmnya yah darlan</t>
  </si>
  <si>
    <t>['boleh', 'kak', 'beyya', 'mohon', 'ditunggu', 'balesan', 'dmnya', 'yah', 'darlan']</t>
  </si>
  <si>
    <t>['boleh', 'kakak', 'beyya', 'mohon', 'ditunggu', 'balesan', 'dmnya', 'yah', 'darlan']</t>
  </si>
  <si>
    <t>['kakak', 'beyya', 'mohon', 'ditunggu', 'balesan', 'dmnya', 'yah', 'darlan']</t>
  </si>
  <si>
    <t>['kakak', 'beyya', 'mohon', 'tunggu', 'balesan', 'dmnya', 'yah', 'darlan']</t>
  </si>
  <si>
    <t>telkomsel penis lostreck fuck sinyal down asw kalah salah drafpick hero fuck</t>
  </si>
  <si>
    <t>telkomsel kontol lostreck 15x asu cuma gara gara sinyal tiba tiba down asw. kalah mulu. sampe salah drafpick hero anjing.</t>
  </si>
  <si>
    <t>telkomsel kontol lostreck  asu cuma gara gara sinyal tiba tiba down asw kalah mulu sampe salah drafpick hero anjing</t>
  </si>
  <si>
    <t>['telkomsel', 'kontol', 'lostreck', 'asu', 'cuma', 'gara', 'gara', 'sinyal', 'tiba', 'tiba', 'down', 'asw', 'kalah', 'mulu', 'sampe', 'salah', 'drafpick', 'hero', 'anjing']</t>
  </si>
  <si>
    <t>['telkomsel', 'penis', 'lostreck', 'fuck', 'cuma', 'karena', 'karena', 'sinyal', 'tiba', 'tiba', 'down', 'asw', 'kalah', 'selalu', 'sampai', 'salah', 'drafpick', 'hero', 'fuck']</t>
  </si>
  <si>
    <t>['telkomsel', 'penis', 'lostreck', 'fuck', 'sinyal', 'down', 'asw', 'kalah', 'salah', 'drafpick', 'hero', 'fuck']</t>
  </si>
  <si>
    <t>gak terang ya kakak diva coba konfirmasi terang gagal nomor telepon pesan biar bantu kece status nomor rahasia data jaga terimakasih dero</t>
  </si>
  <si>
    <t>@vousmevoila @vousmevoila gak bisa dengan keterangan apa ya kak diva? coba konfirmasi keterangan gagal sama nomor hpnya ke dm biar dibantu pengecekan status nomor dan rahasia data lebih terjaga. makasih :) -dero</t>
  </si>
  <si>
    <t>gak bisa dengan keterangan apa ya kak diva coba konfirmasi keterangan gagal sama nomor hpnya ke dm biar dibantu pengecekan status nomor dan rahasia data lebih terjaga makasih dero</t>
  </si>
  <si>
    <t>['gak', 'bisa', 'dengan', 'keterangan', 'apa', 'ya', 'kak', 'diva', 'coba', 'konfirmasi', 'keterangan', 'gagal', 'sama', 'nomor', 'hpnya', 'ke', 'dm', 'biar', 'dibantu', 'pengecekan', 'status', 'nomor', 'dan', 'rahasia', 'data', 'lebih', 'terjaga', 'makasih', 'dero']</t>
  </si>
  <si>
    <t>['gak', 'bisa', 'dengan', 'keterangan', 'apa', 'ya', 'kakak', 'diva', 'coba', 'konfirmasi', 'keterangan', 'gagal', 'sama', 'nomor', 'teleponnya', 'ke', 'pesan', 'biar', 'dibantu', 'pengecekan', 'status', 'nomor', 'dan', 'rahasia', 'data', 'lebih', 'terjaga', 'terimakasih', 'dero']</t>
  </si>
  <si>
    <t>['gak', 'keterangan', 'ya', 'kakak', 'diva', 'coba', 'konfirmasi', 'keterangan', 'gagal', 'nomor', 'teleponnya', 'pesan', 'biar', 'dibantu', 'pengecekan', 'status', 'nomor', 'rahasia', 'data', 'terjaga', 'terimakasih', 'dero']</t>
  </si>
  <si>
    <t>['gak', 'terang', 'ya', 'kakak', 'diva', 'coba', 'konfirmasi', 'terang', 'gagal', 'nomor', 'telepon', 'pesan', 'biar', 'bantu', 'kece', 'status', 'nomor', 'rahasia', 'data', 'jaga', 'terimakasih', 'dero']</t>
  </si>
  <si>
    <t>telkomsel jelek banget jncok sesal beli fuck</t>
  </si>
  <si>
    <t>telkomsel ini kenapa jelek banget jncok. gw nyesel beli lu anying</t>
  </si>
  <si>
    <t>telkomsel ini kenapa jelek banget jncok gw nyesel beli lu anying</t>
  </si>
  <si>
    <t>['telkomsel', 'ini', 'kenapa', 'jelek', 'banget', 'jncok', 'gw', 'nyesel', 'beli', 'lu', 'anying']</t>
  </si>
  <si>
    <t>['telkomsel', 'ini', 'kenapa', 'jelek', 'banget', 'jncok', 'aku', 'menyesal', 'beli', 'kamu', 'fuck']</t>
  </si>
  <si>
    <t>['telkomsel', 'jelek', 'banget', 'jncok', 'menyesal', 'beli', 'fuck']</t>
  </si>
  <si>
    <t>['telkomsel', 'jelek', 'banget', 'jncok', 'sesal', 'beli', 'fuck']</t>
  </si>
  <si>
    <t>telkomsel sih isi pulsa masuk masuk</t>
  </si>
  <si>
    <t>telkomsel kenapa sih gue 2x isi pulsa ga masuk masuk</t>
  </si>
  <si>
    <t>telkomsel kenapa sih gue  isi pulsa ga masuk masuk</t>
  </si>
  <si>
    <t>['telkomsel', 'kenapa', 'sih', 'gue', 'isi', 'pulsa', 'ga', 'masuk', 'masuk']</t>
  </si>
  <si>
    <t>['telkomsel', 'kenapa', 'sih', 'aku', 'isi', 'pulsa', 'tidak', 'masuk', 'masuk']</t>
  </si>
  <si>
    <t>['telkomsel', 'sih', 'isi', 'pulsa', 'masuk', 'masuk']</t>
  </si>
  <si>
    <t>kakak bls jgn kta esmosi deh</t>
  </si>
  <si>
    <t>@telkomsel kaa bls dong jgn buat kta esmosi deh</t>
  </si>
  <si>
    <t>kaa bls dong jgn buat kta esmosi deh</t>
  </si>
  <si>
    <t>['kaa', 'bls', 'dong', 'jgn', 'buat', 'kta', 'esmosi', 'deh']</t>
  </si>
  <si>
    <t>['kakak', 'bls', 'dong', 'jgn', 'buat', 'kta', 'esmosi', 'deh']</t>
  </si>
  <si>
    <t>['kakak', 'bls', 'jgn', 'kta', 'esmosi', 'deh']</t>
  </si>
  <si>
    <t>waduhh konfirmasi pesan nomor hp kendal biar bantu kece status nomor rahasia data jaga terimakasih dero</t>
  </si>
  <si>
    <t>@syahidatinaa @syahidatinaa waduhh. boleh konfirmasi ke dm nomor hp yang berkendalnya biar dibantu pengecekan status nomor dan rahasia data lebih terjaga. makasih :) -dero</t>
  </si>
  <si>
    <t>waduhh boleh konfirmasi ke dm nomor hp yang berkendalnya biar dibantu pengecekan status nomor dan rahasia data lebih terjaga makasih dero</t>
  </si>
  <si>
    <t>['waduhh', 'boleh', 'konfirmasi', 'ke', 'dm', 'nomor', 'hp', 'yang', 'berkendalnya', 'biar', 'dibantu', 'pengecekan', 'status', 'nomor', 'dan', 'rahasia', 'data', 'lebih', 'terjaga', 'makasih', 'dero']</t>
  </si>
  <si>
    <t>['waduhh', 'boleh', 'konfirmasi', 'ke', 'pesan', 'nomor', 'hp', 'yang', 'berkendalnya', 'biar', 'dibantu', 'pengecekan', 'status', 'nomor', 'dan', 'rahasia', 'data', 'lebih', 'terjaga', 'terimakasih', 'dero']</t>
  </si>
  <si>
    <t>['waduhh', 'konfirmasi', 'pesan', 'nomor', 'hp', 'berkendalnya', 'biar', 'dibantu', 'pengecekan', 'status', 'nomor', 'rahasia', 'data', 'terjaga', 'terimakasih', 'dero']</t>
  </si>
  <si>
    <t>['waduhh', 'konfirmasi', 'pesan', 'nomor', 'hp', 'kendal', 'biar', 'bantu', 'kece', 'status', 'nomor', 'rahasia', 'data', 'jaga', 'terimakasih', 'dero']</t>
  </si>
  <si>
    <t>kakak gabisa ya sistem tingkat layan</t>
  </si>
  <si>
    <t>@telkomsel kak tapi kok gabisa ya? apa karena sistemnya peningkatan layanan?</t>
  </si>
  <si>
    <t>kak tapi kok gabisa ya apa karena sistemnya peningkatan layanan</t>
  </si>
  <si>
    <t>['kak', 'tapi', 'kok', 'gabisa', 'ya', 'apa', 'karena', 'sistemnya', 'peningkatan', 'layanan']</t>
  </si>
  <si>
    <t>['kakak', 'tapi', 'kok', 'gabisa', 'ya', 'apa', 'karena', 'sistemnya', 'peningkatan', 'layanan']</t>
  </si>
  <si>
    <t>['kakak', 'gabisa', 'ya', 'sistemnya', 'peningkatan', 'layanan']</t>
  </si>
  <si>
    <t>['kakak', 'gabisa', 'ya', 'sistem', 'tingkat', 'layan']</t>
  </si>
  <si>
    <t>min cek pesan iya</t>
  </si>
  <si>
    <t>@telkomsel min cek dm yaaa</t>
  </si>
  <si>
    <t>min cek dm yaaa</t>
  </si>
  <si>
    <t>['min', 'cek', 'dm', 'yaaa']</t>
  </si>
  <si>
    <t>['min', 'cek', 'pesan', 'iya']</t>
  </si>
  <si>
    <t>proses reaktivasi kakak laku dial nomor reaktivasi nomor kakak sesuai data registrasi nomor rahasia data jaga terimakasih dero</t>
  </si>
  <si>
    <t>@vousmevoila @vousmevoila proses reaktivasi bisa kakaknya lakukan melalui dial *888*89# dari nomor yang akan di reaktivasi menggunakan nik dan nomor kk sesuai data registrasi awal nomornya dan rahasia data lebih terjaga. makasih :) -dero</t>
  </si>
  <si>
    <t>proses reaktivasi bisa kakaknya lakukan melalui dial dari nomor yang akan di reaktivasi menggunakan nik dan nomor kk sesuai data registrasi awal nomornya dan rahasia data lebih terjaga makasih dero</t>
  </si>
  <si>
    <t>['proses', 'reaktivasi', 'bisa', 'kakaknya', 'lakukan', 'melalui', 'dial', 'dari', 'nomor', 'yang', 'akan', 'di', 'reaktivasi', 'menggunakan', 'nik', 'dan', 'nomor', 'kk', 'sesuai', 'data', 'registrasi', 'awal', 'nomornya', 'dan', 'rahasia', 'data', 'lebih', 'terjaga', 'makasih', 'dero']</t>
  </si>
  <si>
    <t>['proses', 'reaktivasi', 'bisa', 'kakaknya', 'lakukan', 'melalui', 'dial', 'dari', 'nomor', 'yang', 'akan', 'di', 'reaktivasi', 'menggunakan', 'nik', 'dan', 'nomor', 'kakak', 'sesuai', 'data', 'registrasi', 'awal', 'nomornya', 'dan', 'rahasia', 'data', 'lebih', 'terjaga', 'terimakasih', 'dero']</t>
  </si>
  <si>
    <t>['proses', 'reaktivasi', 'kakaknya', 'lakukan', 'dial', 'nomor', 'reaktivasi', 'nomor', 'kakak', 'sesuai', 'data', 'registrasi', 'nomornya', 'rahasia', 'data', 'terjaga', 'terimakasih', 'dero']</t>
  </si>
  <si>
    <t>['proses', 'reaktivasi', 'kakak', 'laku', 'dial', 'nomor', 'reaktivasi', 'nomor', 'kakak', 'sesuai', 'data', 'registrasi', 'nomor', 'rahasia', 'data', 'jaga', 'terimakasih', 'dero']</t>
  </si>
  <si>
    <t>app mytelkomsel terang tenggang beli pulsa gagal konfirmasi cs bilang sistem tulis kartu hangus isi pulsa telat aktif ya</t>
  </si>
  <si>
    <t>ko bisa di app mytelkomsel keterangannya dalam masa tenggang, terus beli pulsa malah gagal, konfirmasi ke cs bilangnya di sistem tertulisnya kartu sudah hangus, padahal baru isi pulsa 1 bulan yg lalu, cuma telat 2 hari dari masa aktif terakhir. ini gimana ya @telkomsel ?</t>
  </si>
  <si>
    <t>ko bisa di app mytelkomsel keterangannya dalam masa tenggang terus beli pulsa malah gagal konfirmasi ke cs bilangnya di sistem tertulisnya kartu sudah hangus padahal baru isi pulsa bulan yg lalu cuma telat hari dari masa aktif terakhir ini gimana ya</t>
  </si>
  <si>
    <t>['ko', 'bisa', 'di', 'app', 'mytelkomsel', 'keterangannya', 'dalam', 'masa', 'tenggang', 'terus', 'beli', 'pulsa', 'malah', 'gagal', 'konfirmasi', 'ke', 'cs', 'bilangnya', 'di', 'sistem', 'tertulisnya', 'kartu', 'sudah', 'hangus', 'padahal', 'baru', 'isi', 'pulsa', 'bulan', 'yg', 'lalu', 'cuma', 'telat', 'hari', 'dari', 'masa', 'aktif', 'terakhir', 'ini', 'gimana', 'ya']</t>
  </si>
  <si>
    <t>['kok', 'bisa', 'di', 'app', 'mytelkomsel', 'keterangannya', 'dalam', 'masa', 'tenggang', 'terus', 'beli', 'pulsa', 'malah', 'gagal', 'konfirmasi', 'ke', 'cs', 'bilangnya', 'di', 'sistem', 'tertulisnya', 'kartu', 'sudah', 'hangus', 'padahal', 'baru', 'isi', 'pulsa', 'bulan', 'yg', 'lalu', 'cuma', 'telat', 'hari', 'dari', 'masa', 'aktif', 'terakhir', 'ini', 'bagaimana', 'ya']</t>
  </si>
  <si>
    <t>['app', 'mytelkomsel', 'keterangannya', 'tenggang', 'beli', 'pulsa', 'gagal', 'konfirmasi', 'cs', 'bilangnya', 'sistem', 'tertulisnya', 'kartu', 'hangus', 'isi', 'pulsa', 'telat', 'aktif', 'ya']</t>
  </si>
  <si>
    <t>['app', 'mytelkomsel', 'terang', 'tenggang', 'beli', 'pulsa', 'gagal', 'konfirmasi', 'cs', 'bilang', 'sistem', 'tulis', 'kartu', 'hangus', 'isi', 'pulsa', 'telat', 'aktif', 'ya']</t>
  </si>
  <si>
    <t>kakak cerita biar bantu eri</t>
  </si>
  <si>
    <t>@ongshwa98 kenapa emang kak ? sini cerita biar aku bisa bantu 🙂 -eri</t>
  </si>
  <si>
    <t>kenapa emang kak sini cerita biar aku bisa bantu eri</t>
  </si>
  <si>
    <t>['kenapa', 'emang', 'kak', 'sini', 'cerita', 'biar', 'aku', 'bisa', 'bantu', 'eri']</t>
  </si>
  <si>
    <t>['kenapa', 'memang', 'kakak', 'sini', 'cerita', 'biar', 'aku', 'bisa', 'bantu', 'eri']</t>
  </si>
  <si>
    <t>['kakak', 'cerita', 'biar', 'bantu', 'eri']</t>
  </si>
  <si>
    <t>halo min bantu reaktivasi kartu telkomsel</t>
  </si>
  <si>
    <t>@telkomsel halo min boleh bantu aku mau reaktivasi kartu telkomsel, apakah bisa?</t>
  </si>
  <si>
    <t>halo min boleh bantu aku mau reaktivasi kartu telkomsel apakah bisa</t>
  </si>
  <si>
    <t>['halo', 'min', 'boleh', 'bantu', 'aku', 'mau', 'reaktivasi', 'kartu', 'telkomsel', 'apakah', 'bisa']</t>
  </si>
  <si>
    <t>['halo', 'min', 'bantu', 'reaktivasi', 'kartu', 'telkomsel']</t>
  </si>
  <si>
    <t>sipp pesan iya terimakasih dero</t>
  </si>
  <si>
    <t>@akunuky @akunuky sipp. lanjut ke dm yaa. makasih :) -dero</t>
  </si>
  <si>
    <t>sipp lanjut ke dm yaa makasih dero</t>
  </si>
  <si>
    <t>['sipp', 'lanjut', 'ke', 'dm', 'yaa', 'makasih', 'dero']</t>
  </si>
  <si>
    <t>['sipp', 'lanjut', 'ke', 'pesan', 'iya', 'terimakasih', 'dero']</t>
  </si>
  <si>
    <t>['sipp', 'pesan', 'iya', 'terimakasih', 'dero']</t>
  </si>
  <si>
    <t>min cdm iya</t>
  </si>
  <si>
    <t>@telkomsel min cdm yaaa</t>
  </si>
  <si>
    <t>min cdm yaaa</t>
  </si>
  <si>
    <t>['min', 'cdm', 'yaaa']</t>
  </si>
  <si>
    <t>['min', 'cdm', 'iya']</t>
  </si>
  <si>
    <t>perhati</t>
  </si>
  <si>
    <t>@ariefkiranac @telkomsel @idextratime caper emang dia</t>
  </si>
  <si>
    <t>caper emang dia</t>
  </si>
  <si>
    <t>['caper', 'emang', 'dia']</t>
  </si>
  <si>
    <t>['perhatian', 'memang', 'dia']</t>
  </si>
  <si>
    <t>['perhatian']</t>
  </si>
  <si>
    <t>['perhati']</t>
  </si>
  <si>
    <t>ayo pesan iya terimakasih dero</t>
  </si>
  <si>
    <t>@gloopendoopen @gloopendoopen yuk lanjut ke dm yaa. makasih :) -dero</t>
  </si>
  <si>
    <t>yuk lanjut ke dm yaa makasih dero</t>
  </si>
  <si>
    <t>['yuk', 'lanjut', 'ke', 'dm', 'yaa', 'makasih', 'dero']</t>
  </si>
  <si>
    <t>['ayo', 'lanjut', 'ke', 'pesan', 'iya', 'terimakasih', 'dero']</t>
  </si>
  <si>
    <t>['ayo', 'pesan', 'iya', 'terimakasih', 'dero']</t>
  </si>
  <si>
    <t>telkomsel kenapa nih</t>
  </si>
  <si>
    <t>['telkomsel', 'kenapa', 'nih']</t>
  </si>
  <si>
    <t>coba clear cache update aplikasi restart hp nya coba infoin nomernya pesan jovan</t>
  </si>
  <si>
    <t>@akunuky @akunuky  waduh udah coba clear cache, update aplikasi atau restart hp nya? coba infoin juga nomernya ke dm :) -jovan</t>
  </si>
  <si>
    <t>waduh udah coba clear cache update aplikasi atau restart hp nya coba infoin juga nomernya ke dm jovan</t>
  </si>
  <si>
    <t>['waduh', 'udah', 'coba', 'clear', 'cache', 'update', 'aplikasi', 'atau', 'restart', 'hp', 'nya', 'coba', 'infoin', 'juga', 'nomernya', 'ke', 'dm', 'jovan']</t>
  </si>
  <si>
    <t>['waduh', 'sudah', 'coba', 'clear', 'cache', 'update', 'aplikasi', 'atau', 'restart', 'hp', 'nya', 'coba', 'infoin', 'juga', 'nomernya', 'ke', 'pesan', 'jovan']</t>
  </si>
  <si>
    <t>['coba', 'clear', 'cache', 'update', 'aplikasi', 'restart', 'hp', 'nya', 'coba', 'infoin', 'nomernya', 'pesan', 'jovan']</t>
  </si>
  <si>
    <t>bbo</t>
  </si>
  <si>
    <t>km bbo sana</t>
  </si>
  <si>
    <t>['km', 'bbo', 'sana']</t>
  </si>
  <si>
    <t>['kamu', 'bbo', 'sana']</t>
  </si>
  <si>
    <t>['bbo']</t>
  </si>
  <si>
    <t>sinyal daerah nih kakak bantu cek eri</t>
  </si>
  <si>
    <t>@kyohamaru sinyal daerah mana nih kak ? sini aku bantu cek 🙂 -eri</t>
  </si>
  <si>
    <t>sinyal daerah mana nih kak sini aku bantu cek eri</t>
  </si>
  <si>
    <t>['sinyal', 'daerah', 'mana', 'nih', 'kak', 'sini', 'aku', 'bantu', 'cek', 'eri']</t>
  </si>
  <si>
    <t>['sinyal', 'daerah', 'mana', 'nih', 'kakak', 'sini', 'aku', 'bantu', 'cek', 'eri']</t>
  </si>
  <si>
    <t>['sinyal', 'daerah', 'nih', 'kakak', 'bantu', 'cek', 'eri']</t>
  </si>
  <si>
    <t>biznet relokasi telkomsel sinyal bapuk ya allah</t>
  </si>
  <si>
    <t>biznet belum bisa2 relokasi, telkomsel sinyal lg bapuk  gini amat dah ya allah :')</t>
  </si>
  <si>
    <t>biznet belum bisa relokasi telkomsel sinyal lg bapuk gini amat dah ya allah</t>
  </si>
  <si>
    <t>['biznet', 'belum', 'bisa', 'relokasi', 'telkomsel', 'sinyal', 'lg', 'bapuk', 'gini', 'amat', 'dah', 'ya', 'allah']</t>
  </si>
  <si>
    <t>['biznet', 'belum', 'bisa', 'relokasi', 'telkomsel', 'sinyal', 'lagi', 'bapuk', 'begini', 'amat', 'sudah', 'ya', 'allah']</t>
  </si>
  <si>
    <t>['biznet', 'relokasi', 'telkomsel', 'sinyal', 'bapuk', 'ya', 'allah']</t>
  </si>
  <si>
    <t>min login mytsel gabisa ya kartu gak aktif kemarin aja isi pulsa</t>
  </si>
  <si>
    <t>@telkomsel min kok mau login mytsel gabisa ya:( masa katanya kartunya gak aktif, tapi aku kemarin baru aja isi pulsa ih pdhl</t>
  </si>
  <si>
    <t>min kok mau login mytsel gabisa ya masa katanya kartunya gak aktif tapi aku kemarin baru aja isi pulsa ih pdhl</t>
  </si>
  <si>
    <t>['min', 'kok', 'mau', 'login', 'mytsel', 'gabisa', 'ya', 'masa', 'katanya', 'kartunya', 'gak', 'aktif', 'tapi', 'aku', 'kemarin', 'baru', 'aja', 'isi', 'pulsa', 'ih', 'pdhl']</t>
  </si>
  <si>
    <t>['min', 'kok', 'mau', 'login', 'mytsel', 'gabisa', 'ya', 'masa', 'katanya', 'kartunya', 'gak', 'aktif', 'tapi', 'aku', 'kemarin', 'baru', 'aja', 'isi', 'pulsa', 'ih', 'padahal']</t>
  </si>
  <si>
    <t>['min', 'login', 'mytsel', 'gabisa', 'ya', 'kartunya', 'gak', 'aktif', 'kemarin', 'aja', 'isi', 'pulsa']</t>
  </si>
  <si>
    <t>['min', 'login', 'mytsel', 'gabisa', 'ya', 'kartu', 'gak', 'aktif', 'kemarin', 'aja', 'isi', 'pulsa']</t>
  </si>
  <si>
    <t>mohon tunggu balas rekan pesan ya kakak rai cek pesan nya masuk antri rai</t>
  </si>
  <si>
    <t>@sweetnothingbee @sweetnothingbee mohon ditunggu balasan rekan kami di dm ya kak. rai cek dm nya udah masuk ke antrian ko :) -rai</t>
  </si>
  <si>
    <t>mohon ditunggu balasan rekan kami di dm ya kak rai cek dm nya udah masuk ke antrian ko rai</t>
  </si>
  <si>
    <t>['mohon', 'ditunggu', 'balasan', 'rekan', 'kami', 'di', 'dm', 'ya', 'kak', 'rai', 'cek', 'dm', 'nya', 'udah', 'masuk', 'ke', 'antrian', 'ko', 'rai']</t>
  </si>
  <si>
    <t>['mohon', 'ditunggu', 'balasan', 'rekan', 'kami', 'di', 'pesan', 'ya', 'kakak', 'rai', 'cek', 'pesan', 'nya', 'sudah', 'masuk', 'ke', 'antrian', 'kok', 'rai']</t>
  </si>
  <si>
    <t>['mohon', 'ditunggu', 'balasan', 'rekan', 'pesan', 'ya', 'kakak', 'rai', 'cek', 'pesan', 'nya', 'masuk', 'antrian', 'rai']</t>
  </si>
  <si>
    <t>['mohon', 'tunggu', 'balas', 'rekan', 'pesan', 'ya', 'kakak', 'rai', 'cek', 'pesan', 'nya', 'masuk', 'antri', 'rai']</t>
  </si>
  <si>
    <t>kakak cerita detail biar isa bantu eri</t>
  </si>
  <si>
    <t>@akunuky kenapa emang kak ? sini ceritain detailnya, biar aku isa bantu 🙂 -eri</t>
  </si>
  <si>
    <t>kenapa emang kak sini ceritain detailnya biar aku isa bantu eri</t>
  </si>
  <si>
    <t>['kenapa', 'emang', 'kak', 'sini', 'ceritain', 'detailnya', 'biar', 'aku', 'isa', 'bantu', 'eri']</t>
  </si>
  <si>
    <t>['kenapa', 'memang', 'kakak', 'sini', 'ceritakan', 'detailnya', 'biar', 'aku', 'isa', 'bantu', 'eri']</t>
  </si>
  <si>
    <t>['kakak', 'ceritakan', 'detailnya', 'biar', 'isa', 'bantu', 'eri']</t>
  </si>
  <si>
    <t>['kakak', 'cerita', 'detail', 'biar', 'isa', 'bantu', 'eri']</t>
  </si>
  <si>
    <t>refund transaksi kakak sal coba infoin nomer capture terang hasil pesan jovan</t>
  </si>
  <si>
    <t>@sweetnothingbee @sweetnothingbee apakah ada refund dari transaksinya kak sal? coba infoin juga nomer sama capture keterangan berhasil ke dm :) -jovan</t>
  </si>
  <si>
    <t>apakah ada refund dari transaksinya kak sal coba infoin juga nomer sama capture keterangan berhasil ke dm jovan</t>
  </si>
  <si>
    <t>['apakah', 'ada', 'refund', 'dari', 'transaksinya', 'kak', 'sal', 'coba', 'infoin', 'juga', 'nomer', 'sama', 'capture', 'keterangan', 'berhasil', 'ke', 'dm', 'jovan']</t>
  </si>
  <si>
    <t>['apakah', 'ada', 'refund', 'dari', 'transaksinya', 'kakak', 'sal', 'coba', 'infoin', 'juga', 'nomer', 'sama', 'capture', 'keterangan', 'berhasil', 'ke', 'pesan', 'jovan']</t>
  </si>
  <si>
    <t>['refund', 'transaksinya', 'kakak', 'sal', 'coba', 'infoin', 'nomer', 'capture', 'keterangan', 'berhasil', 'pesan', 'jovan']</t>
  </si>
  <si>
    <t>['refund', 'transaksi', 'kakak', 'sal', 'coba', 'infoin', 'nomer', 'capture', 'terang', 'hasil', 'pesan', 'jovan']</t>
  </si>
  <si>
    <t>telkomsel ganggu ya</t>
  </si>
  <si>
    <t>telkomsel gangguan apa ya</t>
  </si>
  <si>
    <t>['telkomsel', 'gangguan', 'apa', 'ya']</t>
  </si>
  <si>
    <t>['telkomsel', 'gangguan', 'ya']</t>
  </si>
  <si>
    <t>['telkomsel', 'ganggu', 'ya']</t>
  </si>
  <si>
    <t>@pempekteri @pempekteri  sieep kak ditunggu ya balesan dm nya :) -jovan</t>
  </si>
  <si>
    <t>hi min cek pesan</t>
  </si>
  <si>
    <t>@telkomsel hi min, cek dm dong</t>
  </si>
  <si>
    <t>hi min cek dm dong</t>
  </si>
  <si>
    <t>['hi', 'min', 'cek', 'dm', 'dong']</t>
  </si>
  <si>
    <t>['hi', 'min', 'cek', 'pesan', 'dong']</t>
  </si>
  <si>
    <t>['hi', 'min', 'cek', 'pesan']</t>
  </si>
  <si>
    <t>kakak sal tungguin balesan pesan ya terimakasih zidane</t>
  </si>
  <si>
    <t>@sweetnothingbee @sweetnothingbee siap kak sal. tungguin balesan dari kami di dm ya. makasih :) -zidane</t>
  </si>
  <si>
    <t>siap kak sal tungguin balesan dari kami di dm ya makasih zidane</t>
  </si>
  <si>
    <t>['siap', 'kak', 'sal', 'tungguin', 'balesan', 'dari', 'kami', 'di', 'dm', 'ya', 'makasih', 'zidane']</t>
  </si>
  <si>
    <t>['siap', 'kakak', 'sal', 'tungguin', 'balesan', 'dari', 'kami', 'di', 'pesan', 'ya', 'terimakasih', 'zidane']</t>
  </si>
  <si>
    <t>['kakak', 'sal', 'tungguin', 'balesan', 'pesan', 'ya', 'terimakasih', 'zidane']</t>
  </si>
  <si>
    <t>bjirrr</t>
  </si>
  <si>
    <t>@urbabyahri @telkomsel bjirrr</t>
  </si>
  <si>
    <t>['bjirrr']</t>
  </si>
  <si>
    <t>mam akun pantau telkomsel ya</t>
  </si>
  <si>
    <t>@telkomsel @pentilram mam akun lu dipantau telkomsel ya 😭😭</t>
  </si>
  <si>
    <t>mam akun lu dipantau telkomsel ya</t>
  </si>
  <si>
    <t>['mam', 'akun', 'lu', 'dipantau', 'telkomsel', 'ya']</t>
  </si>
  <si>
    <t>['mam', 'akun', 'kamu', 'dipantau', 'telkomsel', 'ya']</t>
  </si>
  <si>
    <t>['mam', 'akun', 'dipantau', 'telkomsel', 'ya']</t>
  </si>
  <si>
    <t>['mam', 'akun', 'pantau', 'telkomsel', 'ya']</t>
  </si>
  <si>
    <t>lokasi mana kakak feri</t>
  </si>
  <si>
    <t>@urbabyahri lokasinya dimana kak? ☹️-feri</t>
  </si>
  <si>
    <t>lokasinya dimana kak feri</t>
  </si>
  <si>
    <t>['lokasinya', 'dimana', 'kak', 'feri']</t>
  </si>
  <si>
    <t>['lokasinya', 'dimana', 'kakak', 'feri']</t>
  </si>
  <si>
    <t>['lokasi', 'mana', 'kakak', 'feri']</t>
  </si>
  <si>
    <t>tunggu ya kakak rekan pesan kece rai</t>
  </si>
  <si>
    <t>@jnftrwfy @jnftrwfy ditunggu ya kak. rekan di dm sedang dalam pengecekan :) -rai</t>
  </si>
  <si>
    <t>ditunggu ya kak rekan di dm sedang dalam pengecekan rai</t>
  </si>
  <si>
    <t>['ditunggu', 'ya', 'kak', 'rekan', 'di', 'dm', 'sedang', 'dalam', 'pengecekan', 'rai']</t>
  </si>
  <si>
    <t>['ditunggu', 'ya', 'kakak', 'rekan', 'di', 'pesan', 'sedang', 'dalam', 'pengecekan', 'rai']</t>
  </si>
  <si>
    <t>['ditunggu', 'ya', 'kakak', 'rekan', 'pesan', 'pengecekan', 'rai']</t>
  </si>
  <si>
    <t>['tunggu', 'ya', 'kakak', 'rekan', 'pesan', 'kece', 'rai']</t>
  </si>
  <si>
    <t>oke kakak nara tungguin balesan pesan ya terimakasih zidane</t>
  </si>
  <si>
    <t>@geniusesnamgi @geniusesnamgi okey siap kak nara. tungguin balesan dari kami di dm ya. makasih :) -zidane</t>
  </si>
  <si>
    <t>okey siap kak nara tungguin balesan dari kami di dm ya makasih zidane</t>
  </si>
  <si>
    <t>['okey', 'siap', 'kak', 'nara', 'tungguin', 'balesan', 'dari', 'kami', 'di', 'dm', 'ya', 'makasih', 'zidane']</t>
  </si>
  <si>
    <t>['oke', 'siap', 'kakak', 'nara', 'tungguin', 'balesan', 'dari', 'kami', 'di', 'pesan', 'ya', 'terimakasih', 'zidane']</t>
  </si>
  <si>
    <t>['oke', 'kakak', 'nara', 'tungguin', 'balesan', 'pesan', 'ya', 'terimakasih', 'zidane']</t>
  </si>
  <si>
    <t>kalo balas brarti tidur min</t>
  </si>
  <si>
    <t>@telkomsel kalo ak ga bales brarti ak dh tidur min🙂🙏🏻</t>
  </si>
  <si>
    <t>kalo ak ga bales brarti ak dh tidur min</t>
  </si>
  <si>
    <t>['kalo', 'ak', 'ga', 'bales', 'brarti', 'ak', 'dh', 'tidur', 'min']</t>
  </si>
  <si>
    <t>['kalo', 'aku', 'tidak', 'balas', 'brarti', 'aku', 'sudah', 'tidur', 'min']</t>
  </si>
  <si>
    <t>['kalo', 'balas', 'brarti', 'tidur', 'min']</t>
  </si>
  <si>
    <t>fuck kakak putus sambung signal telkomsel</t>
  </si>
  <si>
    <t>@pentilram anying mamah teh putus nyambung terus kek signal telkomsel</t>
  </si>
  <si>
    <t>anying mamah teh putus nyambung terus kek signal telkomsel</t>
  </si>
  <si>
    <t>['anying', 'mamah', 'teh', 'putus', 'nyambung', 'terus', 'kek', 'signal', 'telkomsel']</t>
  </si>
  <si>
    <t>['fuck', 'ibu', 'kakak', 'putus', 'bersambung', 'terus', 'seperti', 'signal', 'telkomsel']</t>
  </si>
  <si>
    <t>['fuck', 'kakak', 'putus', 'bersambung', 'signal', 'telkomsel']</t>
  </si>
  <si>
    <t>['fuck', 'kakak', 'putus', 'sambung', 'signal', 'telkomsel']</t>
  </si>
  <si>
    <t>kakak pep tungguin balesan pesan ya terimakasih zidane</t>
  </si>
  <si>
    <t>@jnftrwfy @jnftrwfy siap kak pep. tungguin balesan dari kami di dm ya. makasih :) -zidane</t>
  </si>
  <si>
    <t>siap kak pep tungguin balesan dari kami di dm ya makasih zidane</t>
  </si>
  <si>
    <t>['siap', 'kak', 'pep', 'tungguin', 'balesan', 'dari', 'kami', 'di', 'dm', 'ya', 'makasih', 'zidane']</t>
  </si>
  <si>
    <t>['siap', 'kakak', 'pep', 'tungguin', 'balesan', 'dari', 'kami', 'di', 'pesan', 'ya', 'terimakasih', 'zidane']</t>
  </si>
  <si>
    <t>['kakak', 'pep', 'tungguin', 'balesan', 'pesan', 'ya', 'terimakasih', 'zidane']</t>
  </si>
  <si>
    <t>min cek yeah</t>
  </si>
  <si>
    <t>@telkomsel udah min buruan di cek yeah</t>
  </si>
  <si>
    <t>udah min buruan di cek yeah</t>
  </si>
  <si>
    <t>['udah', 'min', 'buruan', 'di', 'cek', 'yeah']</t>
  </si>
  <si>
    <t>['sudah', 'min', 'segera', 'di', 'cek', 'yeah']</t>
  </si>
  <si>
    <t>['min', 'cek', 'yeah']</t>
  </si>
  <si>
    <t>aktivasi paket gagal ya kakak nara kendala aktivasi paket bantu sila konfirmasi nomor telkomsel pesan ya serta jadi benefit paket beli tunggu rai</t>
  </si>
  <si>
    <t>@geniusesnamgi @geniusesnamgi aktivasi paketnya gagal ya, kak nara? :( agar kendala aktivasi paketnya bisa dibantu, silakan konfirmasi nomor telkomsel yg digunakan ke dm ya. sertakan juga waktu kejadian dan benefit paket yg ingin dibeli. ditunggu :) -rai</t>
  </si>
  <si>
    <t>aktivasi paketnya gagal ya kak nara agar kendala aktivasi paketnya bisa dibantu silakan konfirmasi nomor telkomsel yg digunakan ke dm ya sertakan juga waktu kejadian dan benefit paket yg ingin dibeli ditunggu rai</t>
  </si>
  <si>
    <t>['aktivasi', 'paketnya', 'gagal', 'ya', 'kak', 'nara', 'agar', 'kendala', 'aktivasi', 'paketnya', 'bisa', 'dibantu', 'silakan', 'konfirmasi', 'nomor', 'telkomsel', 'yg', 'digunakan', 'ke', 'dm', 'ya', 'sertakan', 'juga', 'waktu', 'kejadian', 'dan', 'benefit', 'paket', 'yg', 'ingin', 'dibeli', 'ditunggu', 'rai']</t>
  </si>
  <si>
    <t>['aktivasi', 'paketnya', 'gagal', 'ya', 'kakak', 'nara', 'agar', 'kendala', 'aktivasi', 'paketnya', 'bisa', 'dibantu', 'silakan', 'konfirmasi', 'nomor', 'telkomsel', 'yg', 'digunakan', 'ke', 'pesan', 'ya', 'sertakan', 'juga', 'waktu', 'kejadian', 'dan', 'benefit', 'paket', 'yg', 'ingin', 'dibeli', 'ditunggu', 'rai']</t>
  </si>
  <si>
    <t>['aktivasi', 'paketnya', 'gagal', 'ya', 'kakak', 'nara', 'kendala', 'aktivasi', 'paketnya', 'dibantu', 'silakan', 'konfirmasi', 'nomor', 'telkomsel', 'pesan', 'ya', 'sertakan', 'kejadian', 'benefit', 'paket', 'dibeli', 'ditunggu', 'rai']</t>
  </si>
  <si>
    <t>['aktivasi', 'paket', 'gagal', 'ya', 'kakak', 'nara', 'kendala', 'aktivasi', 'paket', 'bantu', 'sila', 'konfirmasi', 'nomor', 'telkomsel', 'pesan', 'ya', 'serta', 'jadi', 'benefit', 'paket', 'beli', 'tunggu', 'rai']</t>
  </si>
  <si>
    <t>gabisa kah beli paket krn habis gabisa aplikasi aplikasi bilang kartu kadaluarsa</t>
  </si>
  <si>
    <t>@telkomsel ini beneran gabisa kah? mau beli paket krn udah mau habis tapi gabisa. lewat aplikasi juga tiba2 keluar dri aplikasi terus dibilang kartu udah kadaluarsa. gimana ini? https://t.co/cf9onvm2kn</t>
  </si>
  <si>
    <t>ini beneran gabisa kah mau beli paket krn udah mau habis tapi gabisa lewat aplikasi juga tiba keluar dri aplikasi terus dibilang kartu udah kadaluarsa gimana ini</t>
  </si>
  <si>
    <t>['ini', 'beneran', 'gabisa', 'kah', 'mau', 'beli', 'paket', 'krn', 'udah', 'mau', 'habis', 'tapi', 'gabisa', 'lewat', 'aplikasi', 'juga', 'tiba', 'keluar', 'dri', 'aplikasi', 'terus', 'dibilang', 'kartu', 'udah', 'kadaluarsa', 'gimana', 'ini']</t>
  </si>
  <si>
    <t>['ini', 'benar', 'gabisa', 'kah', 'mau', 'beli', 'paket', 'krn', 'sudah', 'mau', 'habis', 'tapi', 'gabisa', 'lewat', 'aplikasi', 'juga', 'tiba', 'keluar', 'dari', 'aplikasi', 'terus', 'dibilang', 'kartu', 'sudah', 'kadaluarsa', 'bagaimana', 'ini']</t>
  </si>
  <si>
    <t>['gabisa', 'kah', 'beli', 'paket', 'krn', 'habis', 'gabisa', 'aplikasi', 'aplikasi', 'dibilang', 'kartu', 'kadaluarsa']</t>
  </si>
  <si>
    <t>['gabisa', 'kah', 'beli', 'paket', 'krn', 'habis', 'gabisa', 'aplikasi', 'aplikasi', 'bilang', 'kartu', 'kadaluarsa']</t>
  </si>
  <si>
    <t>paket internet telkomsel ribu gb</t>
  </si>
  <si>
    <t>paket internet telkomsel, 38 ribu 13 gb https://t.co/9pvhzvky7l  #paketdata #blog</t>
  </si>
  <si>
    <t>['paket', 'internet', 'telkomsel', 'ribu', 'gb']</t>
  </si>
  <si>
    <t>lajang aja kakak paling ngabarin notif telkomsel sisa kuota internet</t>
  </si>
  <si>
    <t>@convomf single aja bang. palingan nanti yang ngabarin notif telkomsel, sisa kuota internet anda...</t>
  </si>
  <si>
    <t>single aja bang palingan nanti yang ngabarin notif telkomsel sisa kuota internet anda</t>
  </si>
  <si>
    <t>['single', 'aja', 'bang', 'palingan', 'nanti', 'yang', 'ngabarin', 'notif', 'telkomsel', 'sisa', 'kuota', 'internet', 'anda']</t>
  </si>
  <si>
    <t>['lajang', 'aja', 'kakak', 'palingan', 'nanti', 'yang', 'ngabarin', 'notif', 'telkomsel', 'sisa', 'kuota', 'internet', 'anda']</t>
  </si>
  <si>
    <t>['lajang', 'aja', 'kakak', 'palingan', 'ngabarin', 'notif', 'telkomsel', 'sisa', 'kuota', 'internet']</t>
  </si>
  <si>
    <t>['lajang', 'aja', 'kakak', 'paling', 'ngabarin', 'notif', 'telkomsel', 'sisa', 'kuota', 'internet']</t>
  </si>
  <si>
    <t>kakak kakak problem server kakak kalo code errornya ganti provider indihome telkomsel aman indosat xl smartfren alhamdulillah kalo kendala coba solusi iya kakak</t>
  </si>
  <si>
    <t>@blueberwies kakk udah bisa kak, problemnya di server kak ternyata kalo code errornya 092, jadi harus ganti provider ke selain indihome, atau telkomsel gituu. sejauh ini yang aman indosat, xl, smartfren. alhamdulillah bisa, jadi kalo nanti ada kendala gini boleh dicoba solusi ini yaa kak 🫶🏻</t>
  </si>
  <si>
    <t>kakk udah bisa kak problemnya di server kak ternyata kalo code errornya jadi harus ganti provider ke selain indihome atau telkomsel gituu sejauh ini yang aman indosat xl smartfren alhamdulillah bisa jadi kalo nanti ada kendala gini boleh dicoba solusi ini yaa kak</t>
  </si>
  <si>
    <t>['kakk', 'udah', 'bisa', 'kak', 'problemnya', 'di', 'server', 'kak', 'ternyata', 'kalo', 'code', 'errornya', 'jadi', 'harus', 'ganti', 'provider', 'ke', 'selain', 'indihome', 'atau', 'telkomsel', 'gituu', 'sejauh', 'ini', 'yang', 'aman', 'indosat', 'xl', 'smartfren', 'alhamdulillah', 'bisa', 'jadi', 'kalo', 'nanti', 'ada', 'kendala', 'gini', 'boleh', 'dicoba', 'solusi', 'ini', 'yaa', 'kak']</t>
  </si>
  <si>
    <t>['kakak', 'sudah', 'bisa', 'kakak', 'problemnya', 'di', 'server', 'kakak', 'ternyata', 'kalo', 'code', 'errornya', 'jadi', 'harus', 'ganti', 'provider', 'ke', 'selain', 'indihome', 'atau', 'telkomsel', 'begitu', 'sejauh', 'ini', 'yang', 'aman', 'indosat', 'xl', 'smartfren', 'alhamdulillah', 'bisa', 'jadi', 'kalo', 'nanti', 'ada', 'kendala', 'begini', 'boleh', 'dicoba', 'solusi', 'ini', 'iya', 'kakak']</t>
  </si>
  <si>
    <t>['kakak', 'kakak', 'problemnya', 'server', 'kakak', 'kalo', 'code', 'errornya', 'ganti', 'provider', 'indihome', 'telkomsel', 'aman', 'indosat', 'xl', 'smartfren', 'alhamdulillah', 'kalo', 'kendala', 'dicoba', 'solusi', 'iya', 'kakak']</t>
  </si>
  <si>
    <t>['kakak', 'kakak', 'problem', 'server', 'kakak', 'kalo', 'code', 'errornya', 'ganti', 'provider', 'indihome', 'telkomsel', 'aman', 'indosat', 'xl', 'smartfren', 'alhamdulillah', 'kalo', 'kendala', 'coba', 'solusi', 'iya', 'kakak']</t>
  </si>
  <si>
    <t>kakak kendala sinyal telkomsel kakak bantu eri</t>
  </si>
  <si>
    <t>@wikoprananda kakak ada kendala sama sinyal telkomsel ? sini kak aku bantuin 🙂 -eri</t>
  </si>
  <si>
    <t>kakak ada kendala sama sinyal telkomsel sini kak aku bantuin eri</t>
  </si>
  <si>
    <t>['kakak', 'ada', 'kendala', 'sama', 'sinyal', 'telkomsel', 'sini', 'kak', 'aku', 'bantuin', 'eri']</t>
  </si>
  <si>
    <t>['kakak', 'ada', 'kendala', 'sama', 'sinyal', 'telkomsel', 'sini', 'kakak', 'aku', 'membantu', 'eri']</t>
  </si>
  <si>
    <t>['kakak', 'kendala', 'sinyal', 'telkomsel', 'kakak', 'membantu', 'eri']</t>
  </si>
  <si>
    <t>['kakak', 'kendala', 'sinyal', 'telkomsel', 'kakak', 'bantu', 'eri']</t>
  </si>
  <si>
    <t>oke kakak putri tungguin balesan pesan ya terimakasih zidane</t>
  </si>
  <si>
    <t>@putrinurindahp @putrinurindahp okey kak putri. tungguin balesan dari kami di dm ya. makasih :) -zidane</t>
  </si>
  <si>
    <t>okey kak putri tungguin balesan dari kami di dm ya makasih zidane</t>
  </si>
  <si>
    <t>['okey', 'kak', 'putri', 'tungguin', 'balesan', 'dari', 'kami', 'di', 'dm', 'ya', 'makasih', 'zidane']</t>
  </si>
  <si>
    <t>['oke', 'kakak', 'putri', 'tungguin', 'balesan', 'dari', 'kami', 'di', 'pesan', 'ya', 'terimakasih', 'zidane']</t>
  </si>
  <si>
    <t>['oke', 'kakak', 'putri', 'tungguin', 'balesan', 'pesan', 'ya', 'terimakasih', 'zidane']</t>
  </si>
  <si>
    <t>aduh kakak berlian isi ulang pulsa coba infoin nomor hp capture bukti isi ulang pulsa hasil pesan biar bantu follow up rahasia data jaga terimakasih dero</t>
  </si>
  <si>
    <t>@brillianttyun @brillianttyun aduh, dari kapan kak berlian isi ulang pulsanya? coba infoin nomor hp sama capture bukti isi ulang pulsa berhasilnya ke dm biar dibantu follow up dan rahasia data lebih terjaga. makasih :) -dero</t>
  </si>
  <si>
    <t>aduh dari kapan kak berlian isi ulang pulsanya coba infoin nomor hp sama capture bukti isi ulang pulsa berhasilnya ke dm biar dibantu follow up dan rahasia data lebih terjaga makasih dero</t>
  </si>
  <si>
    <t>['aduh', 'dari', 'kapan', 'kak', 'berlian', 'isi', 'ulang', 'pulsanya', 'coba', 'infoin', 'nomor', 'hp', 'sama', 'capture', 'bukti', 'isi', 'ulang', 'pulsa', 'berhasilnya', 'ke', 'dm', 'biar', 'dibantu', 'follow', 'up', 'dan', 'rahasia', 'data', 'lebih', 'terjaga', 'makasih', 'dero']</t>
  </si>
  <si>
    <t>['aduh', 'dari', 'kapan', 'kakak', 'berlian', 'isi', 'ulang', 'pulsanya', 'coba', 'infoin', 'nomor', 'hp', 'sama', 'capture', 'bukti', 'isi', 'ulang', 'pulsa', 'berhasilnya', 'ke', 'pesan', 'biar', 'dibantu', 'follow', 'up', 'dan', 'rahasia', 'data', 'lebih', 'terjaga', 'terimakasih', 'dero']</t>
  </si>
  <si>
    <t>['aduh', 'kakak', 'berlian', 'isi', 'ulang', 'pulsanya', 'coba', 'infoin', 'nomor', 'hp', 'capture', 'bukti', 'isi', 'ulang', 'pulsa', 'berhasilnya', 'pesan', 'biar', 'dibantu', 'follow', 'up', 'rahasia', 'data', 'terjaga', 'terimakasih', 'dero']</t>
  </si>
  <si>
    <t>['aduh', 'kakak', 'berlian', 'isi', 'ulang', 'pulsa', 'coba', 'infoin', 'nomor', 'hp', 'capture', 'bukti', 'isi', 'ulang', 'pulsa', 'hasil', 'pesan', 'biar', 'bantu', 'follow', 'up', 'rahasia', 'data', 'jaga', 'terimakasih', 'dero']</t>
  </si>
  <si>
    <t>ayo kakak infoin nomor telepon pesan biar dibantuin cek kendala guna kuota terimakasih zidane</t>
  </si>
  <si>
    <t>@jnftrwfy @jnftrwfy yuk kakak infoin nomor hpnya ke dm biar dibantuin cek kendala penggunaan kuotanya. makasih :) -zidane</t>
  </si>
  <si>
    <t>yuk kakak infoin nomor hpnya ke dm biar dibantuin cek kendala penggunaan kuotanya makasih zidane</t>
  </si>
  <si>
    <t>['yuk', 'kakak', 'infoin', 'nomor', 'hpnya', 'ke', 'dm', 'biar', 'dibantuin', 'cek', 'kendala', 'penggunaan', 'kuotanya', 'makasih', 'zidane']</t>
  </si>
  <si>
    <t>['ayo', 'kakak', 'infoin', 'nomor', 'teleponnya', 'ke', 'pesan', 'biar', 'dibantuin', 'cek', 'kendala', 'penggunaan', 'kuotanya', 'terimakasih', 'zidane']</t>
  </si>
  <si>
    <t>['ayo', 'kakak', 'infoin', 'nomor', 'teleponnya', 'pesan', 'biar', 'dibantuin', 'cek', 'kendala', 'penggunaan', 'kuotanya', 'terimakasih', 'zidane']</t>
  </si>
  <si>
    <t>['ayo', 'kakak', 'infoin', 'nomor', 'telepon', 'pesan', 'biar', 'dibantuin', 'cek', 'kendala', 'guna', 'kuota', 'terimakasih', 'zidane']</t>
  </si>
  <si>
    <t>kuy coba pakai byu kuota utuh gak dibagibagi atur internetan ngebut pakai sinyal no telkomsel pssst tambah kuota gb kalo gabung byu pakai link</t>
  </si>
  <si>
    <t>kuy cobain pake by.u yang..  🥳 kuotanya utuh gak dibagi-bagi aturan ini itu 🚀 internetan ngebut pake sinyal no 1 telkomsel  pssst, ada tambahan kuota 🤑2 gb 7 hari🤑 buat kamu kalo gabung by.u pake link ini: https://t.co/sz30moendb</t>
  </si>
  <si>
    <t>kuy cobain pake byu yang kuotanya utuh gak dibagibagi aturan ini itu internetan ngebut pake sinyal no telkomsel pssst ada tambahan kuota gb hari buat kamu kalo gabung byu pake link ini</t>
  </si>
  <si>
    <t>['kuy', 'cobain', 'pake', 'byu', 'yang', 'kuotanya', 'utuh', 'gak', 'dibagibagi', 'aturan', 'ini', 'itu', 'internetan', 'ngebut', 'pake', 'sinyal', 'no', 'telkomsel', 'pssst', 'ada', 'tambahan', 'kuota', 'gb', 'hari', 'buat', 'kamu', 'kalo', 'gabung', 'byu', 'pake', 'link', 'ini']</t>
  </si>
  <si>
    <t>['kuy', 'coba', 'pakai', 'byu', 'yang', 'kuotanya', 'utuh', 'gak', 'dibagibagi', 'aturan', 'ini', 'itu', 'internetan', 'ngebut', 'pakai', 'sinyal', 'no', 'telkomsel', 'pssst', 'ada', 'tambahan', 'kuota', 'gb', 'hari', 'buat', 'kamu', 'kalo', 'gabung', 'byu', 'pakai', 'link', 'ini']</t>
  </si>
  <si>
    <t>['kuy', 'coba', 'pakai', 'byu', 'kuotanya', 'utuh', 'gak', 'dibagibagi', 'aturan', 'internetan', 'ngebut', 'pakai', 'sinyal', 'no', 'telkomsel', 'pssst', 'tambahan', 'kuota', 'gb', 'kalo', 'gabung', 'byu', 'pakai', 'link']</t>
  </si>
  <si>
    <t>['kuy', 'coba', 'pakai', 'byu', 'kuota', 'utuh', 'gak', 'dibagibagi', 'atur', 'internetan', 'ngebut', 'pakai', 'sinyal', 'no', 'telkomsel', 'pssst', 'tambah', 'kuota', 'gb', 'kalo', 'gabung', 'byu', 'pakai', 'link']</t>
  </si>
  <si>
    <t>admin eri gamau zidane</t>
  </si>
  <si>
    <t>@telkomsel maunya sama admin eri tadi gamau sama zidane😡</t>
  </si>
  <si>
    <t>maunya sama admin eri tadi gamau sama zidane</t>
  </si>
  <si>
    <t>['maunya', 'sama', 'admin', 'eri', 'tadi', 'gamau', 'sama', 'zidane']</t>
  </si>
  <si>
    <t>['mau', 'sama', 'admin', 'eri', 'tadi', 'gamau', 'sama', 'zidane']</t>
  </si>
  <si>
    <t>['admin', 'eri', 'gamau', 'zidane']</t>
  </si>
  <si>
    <t>hi admin tolong check pesan ya terima kasih</t>
  </si>
  <si>
    <t>hi, admin @telkomsel. tolong check dm, ya.  terima kasih.</t>
  </si>
  <si>
    <t>hi admin tolong check dm ya terima kasih</t>
  </si>
  <si>
    <t>['hi', 'admin', 'tolong', 'check', 'dm', 'ya', 'terima', 'kasih']</t>
  </si>
  <si>
    <t>['hi', 'admin', 'tolong', 'check', 'pesan', 'ya', 'terima', 'kasih']</t>
  </si>
  <si>
    <t>malang min habis kuota utama</t>
  </si>
  <si>
    <t>@telkomsel malang min, udah abis beneran ini kuota utamanya🙂</t>
  </si>
  <si>
    <t>malang min udah abis beneran ini kuota utamanya</t>
  </si>
  <si>
    <t>['malang', 'min', 'udah', 'abis', 'beneran', 'ini', 'kuota', 'utamanya']</t>
  </si>
  <si>
    <t>['malang', 'min', 'sudah', 'habis', 'benar', 'ini', 'kuota', 'utamanya']</t>
  </si>
  <si>
    <t>['malang', 'min', 'habis', 'kuota', 'utamanya']</t>
  </si>
  <si>
    <t>['malang', 'min', 'habis', 'kuota', 'utama']</t>
  </si>
  <si>
    <t>ratu telkomsel</t>
  </si>
  <si>
    <t>@reksha_ratu pasti telkomsel</t>
  </si>
  <si>
    <t>ratu pasti telkomsel</t>
  </si>
  <si>
    <t>['ratu', 'pasti', 'telkomsel']</t>
  </si>
  <si>
    <t>['ratu', 'telkomsel']</t>
  </si>
  <si>
    <t>sinyal daerah kakak bantu cek eri</t>
  </si>
  <si>
    <t>@jnftrwfy sinyal daerah mana kak ? sini aku bantu cek 🙂 -eri</t>
  </si>
  <si>
    <t>sinyal daerah mana kak sini aku bantu cek eri</t>
  </si>
  <si>
    <t>['sinyal', 'daerah', 'mana', 'kak', 'sini', 'aku', 'bantu', 'cek', 'eri']</t>
  </si>
  <si>
    <t>['sinyal', 'daerah', 'mana', 'kakak', 'sini', 'aku', 'bantu', 'cek', 'eri']</t>
  </si>
  <si>
    <t>['sinyal', 'daerah', 'kakak', 'bantu', 'cek', 'eri']</t>
  </si>
  <si>
    <t>telkomsel nya jelek kakak bryna cerita detail kendala ayo biar bantu feri</t>
  </si>
  <si>
    <t>@heeduitt telkomsel nya jelek kenapa kak bryna? ceritain detail kendalanya yuk biar kita bisa bantu 😊-feri</t>
  </si>
  <si>
    <t>telkomsel nya jelek kenapa kak bryna ceritain detail kendalanya yuk biar kita bisa bantu feri</t>
  </si>
  <si>
    <t>['telkomsel', 'nya', 'jelek', 'kenapa', 'kak', 'bryna', 'ceritain', 'detail', 'kendalanya', 'yuk', 'biar', 'kita', 'bisa', 'bantu', 'feri']</t>
  </si>
  <si>
    <t>['telkomsel', 'nya', 'jelek', 'kenapa', 'kakak', 'bryna', 'ceritakan', 'detail', 'kendalanya', 'ayo', 'biar', 'kita', 'bisa', 'bantu', 'feri']</t>
  </si>
  <si>
    <t>['telkomsel', 'nya', 'jelek', 'kakak', 'bryna', 'ceritakan', 'detail', 'kendalanya', 'ayo', 'biar', 'bantu', 'feri']</t>
  </si>
  <si>
    <t>['telkomsel', 'nya', 'jelek', 'kakak', 'bryna', 'cerita', 'detail', 'kendala', 'ayo', 'biar', 'bantu', 'feri']</t>
  </si>
  <si>
    <t>esteler esteler ayo kakak infoin nomor hp lokasi detail lurah camat kota tanggal jadi nomor telkomsel kendala via pesan biar dibantuin sinyal ya zidane</t>
  </si>
  <si>
    <t>@_esteler @_esteler yuk kakak infoin nomor hp, lokasi detail (kelurahan, kecamatan, kota), tanggal kejadian sama nomor telkomsel lain yang berkendala via dm biar dibantuin sinyalnya ya :) -zidane</t>
  </si>
  <si>
    <t>esteler esteler yuk kakak infoin nomor hp lokasi detail kelurahan kecamatan kota tanggal kejadian sama nomor telkomsel lain yang berkendala via dm biar dibantuin sinyalnya ya zidane</t>
  </si>
  <si>
    <t>['esteler', 'esteler', 'yuk', 'kakak', 'infoin', 'nomor', 'hp', 'lokasi', 'detail', 'kelurahan', 'kecamatan', 'kota', 'tanggal', 'kejadian', 'sama', 'nomor', 'telkomsel', 'lain', 'yang', 'berkendala', 'via', 'dm', 'biar', 'dibantuin', 'sinyalnya', 'ya', 'zidane']</t>
  </si>
  <si>
    <t>['esteler', 'esteler', 'ayo', 'kakak', 'infoin', 'nomor', 'hp', 'lokasi', 'detail', 'kelurahan', 'kecamatan', 'kota', 'tanggal', 'kejadian', 'sama', 'nomor', 'telkomsel', 'lain', 'yang', 'berkendala', 'via', 'pesan', 'biar', 'dibantuin', 'sinyalnya', 'ya', 'zidane']</t>
  </si>
  <si>
    <t>['esteler', 'esteler', 'ayo', 'kakak', 'infoin', 'nomor', 'hp', 'lokasi', 'detail', 'kelurahan', 'kecamatan', 'kota', 'tanggal', 'kejadian', 'nomor', 'telkomsel', 'berkendala', 'via', 'pesan', 'biar', 'dibantuin', 'sinyalnya', 'ya', 'zidane']</t>
  </si>
  <si>
    <t>['esteler', 'esteler', 'ayo', 'kakak', 'infoin', 'nomor', 'hp', 'lokasi', 'detail', 'lurah', 'camat', 'kota', 'tanggal', 'jadi', 'nomor', 'telkomsel', 'kendala', 'via', 'pesan', 'biar', 'dibantuin', 'sinyal', 'ya', 'zidane']</t>
  </si>
  <si>
    <t>halo kakak darlan lihat pesan kakak nih mohon tunggu balesannya ya biar bantu cek status lapor darlan</t>
  </si>
  <si>
    <t>@griffindot @griffindot halo, kak. darlan liat udah ada dm dari kakak nih. mohon ditunggu balesannya ya, biar dibantu cek status laporannya 😊 -darlan</t>
  </si>
  <si>
    <t>halo kak darlan liat udah ada dm dari kakak nih mohon ditunggu balesannya ya biar dibantu cek status laporannya darlan</t>
  </si>
  <si>
    <t>['halo', 'kak', 'darlan', 'liat', 'udah', 'ada', 'dm', 'dari', 'kakak', 'nih', 'mohon', 'ditunggu', 'balesannya', 'ya', 'biar', 'dibantu', 'cek', 'status', 'laporannya', 'darlan']</t>
  </si>
  <si>
    <t>['halo', 'kakak', 'darlan', 'lihat', 'sudah', 'ada', 'pesan', 'dari', 'kakak', 'nih', 'mohon', 'ditunggu', 'balesannya', 'ya', 'biar', 'dibantu', 'cek', 'status', 'laporannya', 'darlan']</t>
  </si>
  <si>
    <t>['halo', 'kakak', 'darlan', 'lihat', 'pesan', 'kakak', 'nih', 'mohon', 'ditunggu', 'balesannya', 'ya', 'biar', 'dibantu', 'cek', 'status', 'laporannya', 'darlan']</t>
  </si>
  <si>
    <t>['halo', 'kakak', 'darlan', 'lihat', 'pesan', 'kakak', 'nih', 'mohon', 'tunggu', 'balesannya', 'ya', 'biar', 'bantu', 'cek', 'status', 'lapor', 'darlan']</t>
  </si>
  <si>
    <t>wih terimakasih ya kakak rekomendasiin telkomsel feri</t>
  </si>
  <si>
    <t>@ridhopoem wih... makasih ya kak udah rekomendasiin telkomsel 😊-feri</t>
  </si>
  <si>
    <t>wih makasih ya kak udah rekomendasiin telkomsel feri</t>
  </si>
  <si>
    <t>['wih', 'makasih', 'ya', 'kak', 'udah', 'rekomendasiin', 'telkomsel', 'feri']</t>
  </si>
  <si>
    <t>['wih', 'terimakasih', 'ya', 'kakak', 'sudah', 'rekomendasiin', 'telkomsel', 'feri']</t>
  </si>
  <si>
    <t>['wih', 'terimakasih', 'ya', 'kakak', 'rekomendasiin', 'telkomsel', 'feri']</t>
  </si>
  <si>
    <t>sinyal brodi complain pura gatau ya kamoo</t>
  </si>
  <si>
    <t>@telkomsel sinyalnya brodi, kan udah banyak yang complain, jangan pura2 gatau ya kamoo🫵🏻😩</t>
  </si>
  <si>
    <t>sinyalnya brodi kan udah banyak yang complain jangan pura gatau ya kamoo</t>
  </si>
  <si>
    <t>['sinyalnya', 'brodi', 'kan', 'udah', 'banyak', 'yang', 'complain', 'jangan', 'pura', 'gatau', 'ya', 'kamoo']</t>
  </si>
  <si>
    <t>['sinyalnya', 'brodi', 'kan', 'sudah', 'banyak', 'yang', 'complain', 'jangan', 'pura', 'gatau', 'ya', 'kamoo']</t>
  </si>
  <si>
    <t>['sinyalnya', 'brodi', 'complain', 'pura', 'gatau', 'ya', 'kamoo']</t>
  </si>
  <si>
    <t>['sinyal', 'brodi', 'complain', 'pura', 'gatau', 'ya', 'kamoo']</t>
  </si>
  <si>
    <t>halo lapor cs tanggal update bantu</t>
  </si>
  <si>
    <t>@telkomsel halo, saya ada laporan cs dari tanggal 21 tp blm ada update. boleh dibantu?</t>
  </si>
  <si>
    <t>halo saya ada laporan cs dari tanggal tp blm ada update boleh dibantu</t>
  </si>
  <si>
    <t>['halo', 'saya', 'ada', 'laporan', 'cs', 'dari', 'tanggal', 'tp', 'blm', 'ada', 'update', 'boleh', 'dibantu']</t>
  </si>
  <si>
    <t>['halo', 'saya', 'ada', 'laporan', 'cs', 'dari', 'tanggal', 'tapi', 'belum', 'ada', 'update', 'boleh', 'dibantu']</t>
  </si>
  <si>
    <t>['halo', 'laporan', 'cs', 'tanggal', 'update', 'dibantu']</t>
  </si>
  <si>
    <t>['halo', 'lapor', 'cs', 'tanggal', 'update', 'bantu']</t>
  </si>
  <si>
    <t>salting banget femi apa makasihh</t>
  </si>
  <si>
    <t>@waspaqda aku salting bgt femi apapun makasihh</t>
  </si>
  <si>
    <t>aku salting bgt femi apapun makasihh</t>
  </si>
  <si>
    <t>['aku', 'salting', 'bgt', 'femi', 'apapun', 'makasihh']</t>
  </si>
  <si>
    <t>['aku', 'salting', 'banget', 'femi', 'apapun', 'makasihh']</t>
  </si>
  <si>
    <t>['salting', 'banget', 'femi', 'apapun', 'makasihh']</t>
  </si>
  <si>
    <t>['salting', 'banget', 'femi', 'apa', 'makasihh']</t>
  </si>
  <si>
    <t>@iqbalridhooo @iqbalridhooo okey siap kak. tungguin balesan dari kami di dm ya. makasih :) -zidane</t>
  </si>
  <si>
    <t>gak jeruk</t>
  </si>
  <si>
    <t>@h8twheels knapa gak yg jeruk</t>
  </si>
  <si>
    <t>knapa gak yg jeruk</t>
  </si>
  <si>
    <t>['knapa', 'gak', 'yg', 'jeruk']</t>
  </si>
  <si>
    <t>['kenapa', 'gak', 'yg', 'jeruk']</t>
  </si>
  <si>
    <t>['gak', 'jeruk']</t>
  </si>
  <si>
    <t>esteler kakak ayo cerita detail biar bantu cek eri</t>
  </si>
  <si>
    <t>@_esteler kenapa kak ? yuk ceritain detailnya, biar aku bantu cek 🙂 -eri</t>
  </si>
  <si>
    <t>esteler kenapa kak yuk ceritain detailnya biar aku bantu cek eri</t>
  </si>
  <si>
    <t>['esteler', 'kenapa', 'kak', 'yuk', 'ceritain', 'detailnya', 'biar', 'aku', 'bantu', 'cek', 'eri']</t>
  </si>
  <si>
    <t>['esteler', 'kenapa', 'kakak', 'ayo', 'ceritakan', 'detailnya', 'biar', 'aku', 'bantu', 'cek', 'eri']</t>
  </si>
  <si>
    <t>['esteler', 'kakak', 'ayo', 'ceritakan', 'detailnya', 'biar', 'bantu', 'cek', 'eri']</t>
  </si>
  <si>
    <t>['esteler', 'kakak', 'ayo', 'cerita', 'detail', 'biar', 'bantu', 'cek', 'eri']</t>
  </si>
  <si>
    <t>aja junpi</t>
  </si>
  <si>
    <t>yang bener aja lu junpi 😭</t>
  </si>
  <si>
    <t>yang bener aja lu junpi</t>
  </si>
  <si>
    <t>['yang', 'bener', 'aja', 'lu', 'junpi']</t>
  </si>
  <si>
    <t>['yang', 'benar', 'aja', 'kamu', 'junpi']</t>
  </si>
  <si>
    <t>['aja', 'junpi']</t>
  </si>
  <si>
    <t>telkomsel eror</t>
  </si>
  <si>
    <t>telkomsel lagi eror ih😡😩</t>
  </si>
  <si>
    <t>telkomsel lagi eror ih</t>
  </si>
  <si>
    <t>['telkomsel', 'lagi', 'eror', 'ih']</t>
  </si>
  <si>
    <t>['telkomsel', 'eror']</t>
  </si>
  <si>
    <t>kakak pesan terima pesan iya tunggu konfirmasi via pesan terimakasih dero</t>
  </si>
  <si>
    <t>@acielobwara @acielobwara siap kak. pesannya udah diterima di dm yaa, tunggu konfirmasi selanjutnya via dm. makasih :) -dero</t>
  </si>
  <si>
    <t>siap kak pesannya udah diterima di dm yaa tunggu konfirmasi selanjutnya via dm makasih dero</t>
  </si>
  <si>
    <t>['siap', 'kak', 'pesannya', 'udah', 'diterima', 'di', 'dm', 'yaa', 'tunggu', 'konfirmasi', 'selanjutnya', 'via', 'dm', 'makasih', 'dero']</t>
  </si>
  <si>
    <t>['siap', 'kakak', 'pesannya', 'sudah', 'diterima', 'di', 'pesan', 'iya', 'tunggu', 'konfirmasi', 'selanjutnya', 'via', 'pesan', 'terimakasih', 'dero']</t>
  </si>
  <si>
    <t>['kakak', 'pesannya', 'diterima', 'pesan', 'iya', 'tunggu', 'konfirmasi', 'via', 'pesan', 'terimakasih', 'dero']</t>
  </si>
  <si>
    <t>['kakak', 'pesan', 'terima', 'pesan', 'iya', 'tunggu', 'konfirmasi', 'via', 'pesan', 'terimakasih', 'dero']</t>
  </si>
  <si>
    <t>lihat</t>
  </si>
  <si>
    <t>@batterryou mau lihat</t>
  </si>
  <si>
    <t>mau lihat</t>
  </si>
  <si>
    <t>['mau', 'lihat']</t>
  </si>
  <si>
    <t>['lihat']</t>
  </si>
  <si>
    <t>cantik banget</t>
  </si>
  <si>
    <t>@haedict6 cantik bgt???</t>
  </si>
  <si>
    <t>cantik bgt</t>
  </si>
  <si>
    <t>['cantik', 'bgt']</t>
  </si>
  <si>
    <t>['cantik', 'banget']</t>
  </si>
  <si>
    <t>hi smartfren friends if you have any questions about smartfren minfren is sedia to help lets check the complete information at mohon take care of your health thank you ghaza</t>
  </si>
  <si>
    <t>@mhmmdrizki09 @lemonpartytoken @telkomsel @smartfrenworld @danawallet @mhmmdrizki09  hi smartfren friends. if you have any questions about smartfren, minfren is ready to help. let's check the complete information at https://t.co/trn7qdsvz7. please take care of your health. thank you - ghaza</t>
  </si>
  <si>
    <t>hi smartfren friends if you have any questions about smartfren minfren is ready to help lets check the complete information at please take care of your health thank you ghaza</t>
  </si>
  <si>
    <t>['hi', 'smartfren', 'friends', 'if', 'you', 'have', 'any', 'questions', 'about', 'smartfren', 'minfren', 'is', 'ready', 'to', 'help', 'lets', 'check', 'the', 'complete', 'information', 'at', 'please', 'take', 'care', 'of', 'your', 'health', 'thank', 'you', 'ghaza']</t>
  </si>
  <si>
    <t>['hi', 'smartfren', 'friends', 'if', 'you', 'have', 'any', 'questions', 'about', 'smartfren', 'minfren', 'is', 'tersedia', 'to', 'help', 'lets', 'check', 'the', 'complete', 'information', 'at', 'mohon', 'take', 'care', 'of', 'your', 'health', 'thank', 'you', 'ghaza']</t>
  </si>
  <si>
    <t>['hi', 'smartfren', 'friends', 'if', 'you', 'have', 'any', 'questions', 'about', 'smartfren', 'minfren', 'is', 'sedia', 'to', 'help', 'lets', 'check', 'the', 'complete', 'information', 'at', 'mohon', 'take', 'care', 'of', 'your', 'health', 'thank', 'you', 'ghaza']</t>
  </si>
  <si>
    <t>@gaalendra bener</t>
  </si>
  <si>
    <t>bener</t>
  </si>
  <si>
    <t>['bener']</t>
  </si>
  <si>
    <t>['benar']</t>
  </si>
  <si>
    <t>fuck henti bikin salting peluk sek</t>
  </si>
  <si>
    <t>@k1mwia anjir stop bkin salting atau aku peluk sampe sesek</t>
  </si>
  <si>
    <t>anjir stop bkin salting atau aku peluk sampe sesek</t>
  </si>
  <si>
    <t>['anjir', 'stop', 'bkin', 'salting', 'atau', 'aku', 'peluk', 'sampe', 'sesek']</t>
  </si>
  <si>
    <t>['fuck', 'berhenti', 'bikin', 'salting', 'atau', 'aku', 'peluk', 'sampai', 'sesek']</t>
  </si>
  <si>
    <t>['fuck', 'berhenti', 'bikin', 'salting', 'peluk', 'sesek']</t>
  </si>
  <si>
    <t>['fuck', 'henti', 'bikin', 'salting', 'peluk', 'sek']</t>
  </si>
  <si>
    <t>halo kakak cek pesan iya</t>
  </si>
  <si>
    <t>halo kak cek dm yaa @telkomsel</t>
  </si>
  <si>
    <t>halo kak cek dm yaa</t>
  </si>
  <si>
    <t>['halo', 'kak', 'cek', 'dm', 'yaa']</t>
  </si>
  <si>
    <t>['halo', 'kakak', 'cek', 'pesan', 'iya']</t>
  </si>
  <si>
    <t>woi allahuakbarrr trimakasih</t>
  </si>
  <si>
    <t>@dorothbea woi allahuakbarrr!!! trimakasih bnyak</t>
  </si>
  <si>
    <t>woi allahuakbarrr trimakasih bnyak</t>
  </si>
  <si>
    <t>['woi', 'allahuakbarrr', 'trimakasih', 'bnyak']</t>
  </si>
  <si>
    <t>['woi', 'allahuakbarrr', 'trimakasih', 'banyak']</t>
  </si>
  <si>
    <t>['woi', 'allahuakbarrr', 'trimakasih']</t>
  </si>
  <si>
    <t>kakak sabar iya kakak cek kala dero bantu doa moga kakanya salah untung iya terimakasih dero</t>
  </si>
  <si>
    <t>@cncarl @cncarl beneran dong kak. sabar yaa dan kakaknya bisa cek secara berkala. dero bantu doa semoga kakanya jadi salah satu yang beruntung yaa. makasih :) -dero</t>
  </si>
  <si>
    <t>beneran dong kak sabar yaa dan kakaknya bisa cek secara berkala dero bantu doa semoga kakanya jadi salah satu yang beruntung yaa makasih dero</t>
  </si>
  <si>
    <t>['beneran', 'dong', 'kak', 'sabar', 'yaa', 'dan', 'kakaknya', 'bisa', 'cek', 'secara', 'berkala', 'dero', 'bantu', 'doa', 'semoga', 'kakanya', 'jadi', 'salah', 'satu', 'yang', 'beruntung', 'yaa', 'makasih', 'dero']</t>
  </si>
  <si>
    <t>['benar', 'dong', 'kakak', 'sabar', 'iya', 'dan', 'kakaknya', 'bisa', 'cek', 'secara', 'berkala', 'dero', 'bantu', 'doa', 'semoga', 'kakanya', 'jadi', 'salah', 'satu', 'yang', 'beruntung', 'iya', 'terimakasih', 'dero']</t>
  </si>
  <si>
    <t>['kakak', 'sabar', 'iya', 'kakaknya', 'cek', 'berkala', 'dero', 'bantu', 'doa', 'semoga', 'kakanya', 'salah', 'beruntung', 'iya', 'terimakasih', 'dero']</t>
  </si>
  <si>
    <t>['kakak', 'sabar', 'iya', 'kakak', 'cek', 'kala', 'dero', 'bantu', 'doa', 'moga', 'kakanya', 'salah', 'untung', 'iya', 'terimakasih', 'dero']</t>
  </si>
  <si>
    <t>sayang banget kiss</t>
  </si>
  <si>
    <t>@toothleuss aku sayang banget sama kamu mau kiss kamu</t>
  </si>
  <si>
    <t>aku sayang banget sama kamu mau kiss kamu</t>
  </si>
  <si>
    <t>['aku', 'sayang', 'banget', 'sama', 'kamu', 'mau', 'kiss', 'kamu']</t>
  </si>
  <si>
    <t>['sayang', 'banget', 'kiss']</t>
  </si>
  <si>
    <t>undi undi tipu iya info menang</t>
  </si>
  <si>
    <t>@telkomsel ini undian akhir tahun beneran diundi atau tipu’ yak? kok ga ada info kapan dan pemenangnya?</t>
  </si>
  <si>
    <t>ini undian akhir tahun beneran diundi atau tipu yak kok ga ada info kapan dan pemenangnya</t>
  </si>
  <si>
    <t>['ini', 'undian', 'akhir', 'tahun', 'beneran', 'diundi', 'atau', 'tipu', 'yak', 'kok', 'ga', 'ada', 'info', 'kapan', 'dan', 'pemenangnya']</t>
  </si>
  <si>
    <t>['ini', 'undian', 'akhir', 'tahun', 'benar', 'diundi', 'atau', 'tipu', 'iya', 'kok', 'tidak', 'ada', 'info', 'kapan', 'dan', 'pemenangnya']</t>
  </si>
  <si>
    <t>['undian', 'diundi', 'tipu', 'iya', 'info', 'pemenangnya']</t>
  </si>
  <si>
    <t>['undi', 'undi', 'tipu', 'iya', 'info', 'menang']</t>
  </si>
  <si>
    <t>woi cakep banget kasih mam</t>
  </si>
  <si>
    <t>woi cakep bgt dikasih mam ap slama ini</t>
  </si>
  <si>
    <t>['woi', 'cakep', 'bgt', 'dikasih', 'mam', 'ap', 'slama', 'ini']</t>
  </si>
  <si>
    <t>['woi', 'cakep', 'banget', 'dikasih', 'mam', 'apa', 'selama', 'ini']</t>
  </si>
  <si>
    <t>['woi', 'cakep', 'banget', 'dikasih', 'mam']</t>
  </si>
  <si>
    <t>['woi', 'cakep', 'banget', 'kasih', 'mam']</t>
  </si>
  <si>
    <t>tbk kalo pakai telkomsel kendala jaring lokasi kakak sungkan konfirmasi langsung ya bantu rai</t>
  </si>
  <si>
    <t>@dontneedauname @indosatcare @xlaxiata_tbk @myxl @smartfrencare @dontneedauname kalo nanti saat pakai telkomsel kendala jaringan di lokasi kakak masih sama, jangan sungkan konfirmasi langsung ya. kami selalu siap membantu :) -rai</t>
  </si>
  <si>
    <t>tbk kalo nanti saat pakai telkomsel kendala jaringan di lokasi kakak masih sama jangan sungkan konfirmasi langsung ya kami selalu siap membantu rai</t>
  </si>
  <si>
    <t>['tbk', 'kalo', 'nanti', 'saat', 'pakai', 'telkomsel', 'kendala', 'jaringan', 'di', 'lokasi', 'kakak', 'masih', 'sama', 'jangan', 'sungkan', 'konfirmasi', 'langsung', 'ya', 'kami', 'selalu', 'siap', 'membantu', 'rai']</t>
  </si>
  <si>
    <t>['tbk', 'kalo', 'pakai', 'telkomsel', 'kendala', 'jaringan', 'lokasi', 'kakak', 'sungkan', 'konfirmasi', 'langsung', 'ya', 'membantu', 'rai']</t>
  </si>
  <si>
    <t>['tbk', 'kalo', 'pakai', 'telkomsel', 'kendala', 'jaring', 'lokasi', 'kakak', 'sungkan', 'konfirmasi', 'langsung', 'ya', 'bantu', 'rai']</t>
  </si>
  <si>
    <t>maaf ya langgar atur desa</t>
  </si>
  <si>
    <t>maaf ya aku melanggar peraturan desa https://t.co/ta876cfjvi</t>
  </si>
  <si>
    <t>maaf ya aku melanggar peraturan desa</t>
  </si>
  <si>
    <t>['maaf', 'ya', 'aku', 'melanggar', 'peraturan', 'desa']</t>
  </si>
  <si>
    <t>['maaf', 'ya', 'melanggar', 'peraturan', 'desa']</t>
  </si>
  <si>
    <t>['maaf', 'ya', 'langgar', 'atur', 'desa']</t>
  </si>
  <si>
    <t>tbk kakak smartfren langsung pesan ya kakak terima kasih ghaza</t>
  </si>
  <si>
    <t>@dontneedauname @telkomsel @indosatcare @xlaxiata_tbk @myxl @dontneedauname @telkomsel baik kak, jika ada pertanyaan mengenai smartfren bisa langsung ke dm ya kak :) terima kasih - ghaza</t>
  </si>
  <si>
    <t>tbk baik kak jika ada pertanyaan mengenai smartfren bisa langsung ke dm ya kak terima kasih ghaza</t>
  </si>
  <si>
    <t>['tbk', 'baik', 'kak', 'jika', 'ada', 'pertanyaan', 'mengenai', 'smartfren', 'bisa', 'langsung', 'ke', 'dm', 'ya', 'kak', 'terima', 'kasih', 'ghaza']</t>
  </si>
  <si>
    <t>['tbk', 'baik', 'kakak', 'jika', 'ada', 'pertanyaan', 'mengenai', 'smartfren', 'bisa', 'langsung', 'ke', 'pesan', 'ya', 'kakak', 'terima', 'kasih', 'ghaza']</t>
  </si>
  <si>
    <t>['tbk', 'kakak', 'smartfren', 'langsung', 'pesan', 'ya', 'kakak', 'terima', 'kasih', 'ghaza']</t>
  </si>
  <si>
    <t>lokasi mana kakak bantu sinyal biar gak ganggu kakak push rank feri</t>
  </si>
  <si>
    <t>@mstfnyok waduh... lokasinya dimana kak? sini kita bantu masalah sinyalnya, biar gak ganggu kakak lagi push rank 🙂-feri</t>
  </si>
  <si>
    <t>waduh lokasinya dimana kak sini kita bantu masalah sinyalnya biar gak ganggu kakak lagi push rank feri</t>
  </si>
  <si>
    <t>['waduh', 'lokasinya', 'dimana', 'kak', 'sini', 'kita', 'bantu', 'masalah', 'sinyalnya', 'biar', 'gak', 'ganggu', 'kakak', 'lagi', 'push', 'rank', 'feri']</t>
  </si>
  <si>
    <t>['waduh', 'lokasinya', 'dimana', 'kakak', 'sini', 'kita', 'bantu', 'masalah', 'sinyalnya', 'biar', 'gak', 'ganggu', 'kakak', 'lagi', 'push', 'rank', 'feri']</t>
  </si>
  <si>
    <t>['lokasinya', 'dimana', 'kakak', 'bantu', 'sinyalnya', 'biar', 'gak', 'ganggu', 'kakak', 'push', 'rank', 'feri']</t>
  </si>
  <si>
    <t>['lokasi', 'mana', 'kakak', 'bantu', 'sinyal', 'biar', 'gak', 'ganggu', 'kakak', 'push', 'rank', 'feri']</t>
  </si>
  <si>
    <t>telkomsel nya kakak chi cerita ayo telkomsel nya kendala biar bantu feri</t>
  </si>
  <si>
    <t>@suaycho22 telkomsel nya kenapa kak chi? ceritain yuk kalau telkomsel nya ada kendala, biar kita bantu 😊-feri</t>
  </si>
  <si>
    <t>telkomsel nya kenapa kak chi ceritain yuk kalau telkomsel nya ada kendala biar kita bantu feri</t>
  </si>
  <si>
    <t>['telkomsel', 'nya', 'kenapa', 'kak', 'chi', 'ceritain', 'yuk', 'kalau', 'telkomsel', 'nya', 'ada', 'kendala', 'biar', 'kita', 'bantu', 'feri']</t>
  </si>
  <si>
    <t>['telkomsel', 'nya', 'kenapa', 'kakak', 'chi', 'ceritakan', 'ayo', 'kalau', 'telkomsel', 'nya', 'ada', 'kendala', 'biar', 'kita', 'bantu', 'feri']</t>
  </si>
  <si>
    <t>['telkomsel', 'nya', 'kakak', 'chi', 'ceritakan', 'ayo', 'telkomsel', 'nya', 'kendala', 'biar', 'bantu', 'feri']</t>
  </si>
  <si>
    <t>['telkomsel', 'nya', 'kakak', 'chi', 'cerita', 'ayo', 'telkomsel', 'nya', 'kendala', 'biar', 'bantu', 'feri']</t>
  </si>
  <si>
    <t>mjb kakak apply magang telkomsel ya msib kah mandiri</t>
  </si>
  <si>
    <t>@gazllael @collegemenfess mjb kak, cara apply magang di telkomsel gmna ya? msib kah? atau mandiri?</t>
  </si>
  <si>
    <t>mjb kak cara apply magang di telkomsel gmna ya msib kah atau mandiri</t>
  </si>
  <si>
    <t>['mjb', 'kak', 'cara', 'apply', 'magang', 'di', 'telkomsel', 'gmna', 'ya', 'msib', 'kah', 'atau', 'mandiri']</t>
  </si>
  <si>
    <t>['mjb', 'kakak', 'cara', 'apply', 'magang', 'di', 'telkomsel', 'bagaimana', 'ya', 'msib', 'kah', 'atau', 'mandiri']</t>
  </si>
  <si>
    <t>['mjb', 'kakak', 'apply', 'magang', 'telkomsel', 'ya', 'msib', 'kah', 'mandiri']</t>
  </si>
  <si>
    <t>@bigisbingit @bigisbingit siap kak. lanjut ke dm yaa. makasih :) -dero</t>
  </si>
  <si>
    <t>tbk hai teman smartfren butuh bantu konfirmasi minfren via pesan lupa poin smartfrennya link jaga sehat ya kakak terima kasih sobat setia smartfren mandala</t>
  </si>
  <si>
    <t>@telkomsel @dontneedauname @indosatcare @xlaxiata_tbk @myxl @telkomsel @dontneedauname hai teman smartfren jika butuh bantuan bisa konfirmasi ke minfren via dm. jangan lupa juga kepoin smartfrennya di link ini https://t.co/sg9huszx02 . tetap jaga kesehatan ya kak. terima kasih sobat setia smartfren. mandala</t>
  </si>
  <si>
    <t>tbk hai teman smartfren jika butuh bantuan bisa konfirmasi ke minfren via dm jangan lupa juga kepoin smartfrennya di link ini tetap jaga kesehatan ya kak terima kasih sobat setia smartfren mandala</t>
  </si>
  <si>
    <t>['tbk', 'hai', 'teman', 'smartfren', 'jika', 'butuh', 'bantuan', 'bisa', 'konfirmasi', 'ke', 'minfren', 'via', 'dm', 'jangan', 'lupa', 'juga', 'kepoin', 'smartfrennya', 'di', 'link', 'ini', 'tetap', 'jaga', 'kesehatan', 'ya', 'kak', 'terima', 'kasih', 'sobat', 'setia', 'smartfren', 'mandala']</t>
  </si>
  <si>
    <t>['tbk', 'hai', 'teman', 'smartfren', 'jika', 'butuh', 'bantuan', 'bisa', 'konfirmasi', 'ke', 'minfren', 'via', 'pesan', 'jangan', 'lupa', 'juga', 'kepoin', 'smartfrennya', 'di', 'link', 'ini', 'tetap', 'jaga', 'kesehatan', 'ya', 'kakak', 'terima', 'kasih', 'sobat', 'setia', 'smartfren', 'mandala']</t>
  </si>
  <si>
    <t>['tbk', 'hai', 'teman', 'smartfren', 'butuh', 'bantuan', 'konfirmasi', 'minfren', 'via', 'pesan', 'lupa', 'kepoin', 'smartfrennya', 'link', 'jaga', 'kesehatan', 'ya', 'kakak', 'terima', 'kasih', 'sobat', 'setia', 'smartfren', 'mandala']</t>
  </si>
  <si>
    <t>['tbk', 'hai', 'teman', 'smartfren', 'butuh', 'bantu', 'konfirmasi', 'minfren', 'via', 'pesan', 'lupa', 'poin', 'smartfrennya', 'link', 'jaga', 'sehat', 'ya', 'kakak', 'terima', 'kasih', 'sobat', 'setia', 'smartfren', 'mandala']</t>
  </si>
  <si>
    <t>cek dm dong @telkomsel</t>
  </si>
  <si>
    <t>cek dm dong</t>
  </si>
  <si>
    <t>['cek', 'dm', 'dong']</t>
  </si>
  <si>
    <t>['cek', 'pesan', 'dong']</t>
  </si>
  <si>
    <t>me</t>
  </si>
  <si>
    <t>@h8twheels me</t>
  </si>
  <si>
    <t>['me']</t>
  </si>
  <si>
    <t>ubah kakak aaanid paket coba infoin nomor hp detail kendala paket alami biar bantu solusi rahasia data jaga terimakasih dero</t>
  </si>
  <si>
    <t>@pjmsygg @pjmsygg berubah gimana kak aaanid paketnya? coba infoin nomor hp sama detail kendala paket yang dialami biar dibantu solusi yang tepat dan rahasia data lebih terjaga. makasih :) -dero</t>
  </si>
  <si>
    <t>berubah gimana kak aaanid paketnya coba infoin nomor hp sama detail kendala paket yang dialami biar dibantu solusi yang tepat dan rahasia data lebih terjaga makasih dero</t>
  </si>
  <si>
    <t>['berubah', 'gimana', 'kak', 'aaanid', 'paketnya', 'coba', 'infoin', 'nomor', 'hp', 'sama', 'detail', 'kendala', 'paket', 'yang', 'dialami', 'biar', 'dibantu', 'solusi', 'yang', 'tepat', 'dan', 'rahasia', 'data', 'lebih', 'terjaga', 'makasih', 'dero']</t>
  </si>
  <si>
    <t>['berubah', 'bagaimana', 'kakak', 'aaanid', 'paketnya', 'coba', 'infoin', 'nomor', 'hp', 'sama', 'detail', 'kendala', 'paket', 'yang', 'dialami', 'biar', 'dibantu', 'solusi', 'yang', 'tepat', 'dan', 'rahasia', 'data', 'lebih', 'terjaga', 'terimakasih', 'dero']</t>
  </si>
  <si>
    <t>['berubah', 'kakak', 'aaanid', 'paketnya', 'coba', 'infoin', 'nomor', 'hp', 'detail', 'kendala', 'paket', 'dialami', 'biar', 'dibantu', 'solusi', 'rahasia', 'data', 'terjaga', 'terimakasih', 'dero']</t>
  </si>
  <si>
    <t>['ubah', 'kakak', 'aaanid', 'paket', 'coba', 'infoin', 'nomor', 'hp', 'detail', 'kendala', 'paket', 'alami', 'biar', 'bantu', 'solusi', 'rahasia', 'data', 'jaga', 'terimakasih', 'dero']</t>
  </si>
  <si>
    <t>https://t.co/r5gn3uypak</t>
  </si>
  <si>
    <t>bismillah magang telkomsel jurus sistem informasi magang semester</t>
  </si>
  <si>
    <t>@collegemenfess bismillah, baru mau mulai magang di telkomsel. jurusan sistem informasi. magang semester 5</t>
  </si>
  <si>
    <t>bismillah baru mau mulai magang di telkomsel jurusan sistem informasi magang semester</t>
  </si>
  <si>
    <t>['bismillah', 'baru', 'mau', 'mulai', 'magang', 'di', 'telkomsel', 'jurusan', 'sistem', 'informasi', 'magang', 'semester']</t>
  </si>
  <si>
    <t>['bismillah', 'magang', 'telkomsel', 'jurusan', 'sistem', 'informasi', 'magang', 'semester']</t>
  </si>
  <si>
    <t>['bismillah', 'magang', 'telkomsel', 'jurus', 'sistem', 'informasi', 'magang', 'semester']</t>
  </si>
  <si>
    <t>dibr dibr informasi lapor coba kakak kaula konfirmasi pesan jovan</t>
  </si>
  <si>
    <t>@kaula_dibr12010 @kaula_dibr12010 untuk informasi pelaporan, coba kak kaula konfirmasi ke dm :) -jovan</t>
  </si>
  <si>
    <t>dibr dibr untuk informasi pelaporan coba kak kaula konfirmasi ke dm jovan</t>
  </si>
  <si>
    <t>['dibr', 'dibr', 'untuk', 'informasi', 'pelaporan', 'coba', 'kak', 'kaula', 'konfirmasi', 'ke', 'dm', 'jovan']</t>
  </si>
  <si>
    <t>['dibr', 'dibr', 'untuk', 'informasi', 'pelaporan', 'coba', 'kakak', 'kaula', 'konfirmasi', 'ke', 'pesan', 'jovan']</t>
  </si>
  <si>
    <t>['dibr', 'dibr', 'informasi', 'pelaporan', 'coba', 'kakak', 'kaula', 'konfirmasi', 'pesan', 'jovan']</t>
  </si>
  <si>
    <t>['dibr', 'dibr', 'informasi', 'lapor', 'coba', 'kakak', 'kaula', 'konfirmasi', 'pesan', 'jovan']</t>
  </si>
  <si>
    <t>tbk aduhh maapin ya ganggu akses internetnya konfirmasi lokasi detail kendala nomor hp tanggal jadi nomor telkomsel kendala via pesan biar dibantuin internet lambat terimakasih ya dero</t>
  </si>
  <si>
    <t>@dontneedauname @indosatcare @xlaxiata_tbk @myxl @smartfrencare @dontneedauname aduhh. maapin ya keganggu akses internetnya :( boleh konfirmasi lokasi detail berkendala,  nomor hp, tanggal kejadian serta nomor telkomsel lain yang berkendala sama via dm biar dibantuin internet lambatnya. makasih  ya :) -dero</t>
  </si>
  <si>
    <t>tbk aduhh maapin ya keganggu akses internetnya boleh konfirmasi lokasi detail berkendala nomor hp tanggal kejadian serta nomor telkomsel lain yang berkendala sama via dm biar dibantuin internet lambatnya makasih ya dero</t>
  </si>
  <si>
    <t>['tbk', 'aduhh', 'maapin', 'ya', 'keganggu', 'akses', 'internetnya', 'boleh', 'konfirmasi', 'lokasi', 'detail', 'berkendala', 'nomor', 'hp', 'tanggal', 'kejadian', 'serta', 'nomor', 'telkomsel', 'lain', 'yang', 'berkendala', 'sama', 'via', 'dm', 'biar', 'dibantuin', 'internet', 'lambatnya', 'makasih', 'ya', 'dero']</t>
  </si>
  <si>
    <t>['tbk', 'aduhh', 'maapin', 'ya', 'keganggu', 'akses', 'internetnya', 'boleh', 'konfirmasi', 'lokasi', 'detail', 'berkendala', 'nomor', 'hp', 'tanggal', 'kejadian', 'serta', 'nomor', 'telkomsel', 'lain', 'yang', 'berkendala', 'sama', 'via', 'pesan', 'biar', 'dibantuin', 'internet', 'lambatnya', 'terimakasih', 'ya', 'dero']</t>
  </si>
  <si>
    <t>['tbk', 'aduhh', 'maapin', 'ya', 'keganggu', 'akses', 'internetnya', 'konfirmasi', 'lokasi', 'detail', 'berkendala', 'nomor', 'hp', 'tanggal', 'kejadian', 'nomor', 'telkomsel', 'berkendala', 'via', 'pesan', 'biar', 'dibantuin', 'internet', 'lambatnya', 'terimakasih', 'ya', 'dero']</t>
  </si>
  <si>
    <t>['tbk', 'aduhh', 'maapin', 'ya', 'ganggu', 'akses', 'internetnya', 'konfirmasi', 'lokasi', 'detail', 'kendala', 'nomor', 'hp', 'tanggal', 'jadi', 'nomor', 'telkomsel', 'kendala', 'via', 'pesan', 'biar', 'dibantuin', 'internet', 'lambat', 'terimakasih', 'ya', 'dero']</t>
  </si>
  <si>
    <t>nangissss banget salah belu paket kuota bulan tahu minggu habis dipake asssssshaduaalailahaillah mohon ubah paket sebal huf</t>
  </si>
  <si>
    <t>nangissss bgt ternyata salah belu paket kuota kirain 76k buat sebulan taunya seminggu pantes dah abis pdhl blum dipake bnyak assssss........haduaalailahaillah @telkomsel plis knp berubah paketannya sebel huf</t>
  </si>
  <si>
    <t>nangissss bgt ternyata salah belu paket kuota kirain  buat sebulan taunya seminggu pantes dah abis pdhl blum dipake bnyak asssssshaduaalailahaillah plis knp berubah paketannya sebel huf</t>
  </si>
  <si>
    <t>['nangissss', 'bgt', 'ternyata', 'salah', 'belu', 'paket', 'kuota', 'kirain', 'buat', 'sebulan', 'taunya', 'seminggu', 'pantes', 'dah', 'abis', 'pdhl', 'blum', 'dipake', 'bnyak', 'asssssshaduaalailahaillah', 'plis', 'knp', 'berubah', 'paketannya', 'sebel', 'huf']</t>
  </si>
  <si>
    <t>['nangissss', 'banget', 'ternyata', 'salah', 'belu', 'paket', 'kuota', 'kira', 'buat', 'sebulan', 'tahunya', 'seminggu', 'pantas', 'sudah', 'habis', 'padahal', 'belum', 'dipake', 'banyak', 'asssssshaduaalailahaillah', 'mohon', 'kenapa', 'berubah', 'paketannya', 'sebal', 'huf']</t>
  </si>
  <si>
    <t>['nangissss', 'banget', 'salah', 'belu', 'paket', 'kuota', 'sebulan', 'tahunya', 'seminggu', 'habis', 'dipake', 'asssssshaduaalailahaillah', 'mohon', 'berubah', 'paketannya', 'sebal', 'huf']</t>
  </si>
  <si>
    <t>['nangissss', 'banget', 'salah', 'belu', 'paket', 'kuota', 'bulan', 'tahu', 'minggu', 'habis', 'dipake', 'asssssshaduaalailahaillah', 'mohon', 'ubah', 'paket', 'sebal', 'huf']</t>
  </si>
  <si>
    <t>https://t.co/xkxz4opgtl</t>
  </si>
  <si>
    <t>jovan cek balesannya kakak coba cek pesan nya ya jovan</t>
  </si>
  <si>
    <t>@wonulism @wonulism  jovan cek udah ada balesannya kok kak. coba cek dm nya ya :) -jovan</t>
  </si>
  <si>
    <t>jovan cek udah ada balesannya kok kak coba cek dm nya ya jovan</t>
  </si>
  <si>
    <t>['jovan', 'cek', 'udah', 'ada', 'balesannya', 'kok', 'kak', 'coba', 'cek', 'dm', 'nya', 'ya', 'jovan']</t>
  </si>
  <si>
    <t>['jovan', 'cek', 'sudah', 'ada', 'balesannya', 'kok', 'kakak', 'coba', 'cek', 'pesan', 'nya', 'ya', 'jovan']</t>
  </si>
  <si>
    <t>['jovan', 'cek', 'balesannya', 'kakak', 'coba', 'cek', 'pesan', 'nya', 'ya', 'jovan']</t>
  </si>
  <si>
    <t>mohon tunggu ya kakak pesan kakak balas rai</t>
  </si>
  <si>
    <t>@aqleaa @aqleaa mohon ditunggu ya kak. dm dari kakak pasti dibalas ko :) -rai</t>
  </si>
  <si>
    <t>mohon ditunggu ya kak dm dari kakak pasti dibalas ko rai</t>
  </si>
  <si>
    <t>['mohon', 'ditunggu', 'ya', 'kak', 'dm', 'dari', 'kakak', 'pasti', 'dibalas', 'ko', 'rai']</t>
  </si>
  <si>
    <t>['mohon', 'ditunggu', 'ya', 'kakak', 'pesan', 'dari', 'kakak', 'pasti', 'dibalas', 'kok', 'rai']</t>
  </si>
  <si>
    <t>['mohon', 'ditunggu', 'ya', 'kakak', 'pesan', 'kakak', 'dibalas', 'rai']</t>
  </si>
  <si>
    <t>['mohon', 'tunggu', 'ya', 'kakak', 'pesan', 'kakak', 'balas', 'rai']</t>
  </si>
  <si>
    <t>udah ada https://t.co/ttvlsavhmw</t>
  </si>
  <si>
    <t>udah ada</t>
  </si>
  <si>
    <t>['udah', 'ada']</t>
  </si>
  <si>
    <t>['sudah', 'ada']</t>
  </si>
  <si>
    <t>nonton king indonesia bantai nippon cok</t>
  </si>
  <si>
    <t>@phiilosophos @telkomsel nonton king indo dibantai nippon cok</t>
  </si>
  <si>
    <t>nonton king indo dibantai nippon cok</t>
  </si>
  <si>
    <t>['nonton', 'king', 'indo', 'dibantai', 'nippon', 'cok']</t>
  </si>
  <si>
    <t>['nonton', 'king', 'indonesia', 'dibantai', 'nippon', 'cok']</t>
  </si>
  <si>
    <t>['nonton', 'king', 'indonesia', 'bantai', 'nippon', 'cok']</t>
  </si>
  <si>
    <t>biar kendala reward stamp hadiah terima bantu kece sila konfirmasi nomor hp pesan ya serta klaim benefit reward klaim capture terang sukses klaim rewardnya rai</t>
  </si>
  <si>
    <t>@trisnaakbar4 @trisnaakbar4 biar kendala reward dari stamp berhadiah yang belum diterimanya bisa dibantu pengecekan lebih lanjut, silakan konfirmasi nomor hp ke dm ya. sertakan juga waktu klaim, benefit reward yang di klaim, dan capture keterangan sukses klaim reward-nya :) -rai</t>
  </si>
  <si>
    <t>biar kendala reward dari stamp berhadiah yang belum diterimanya bisa dibantu pengecekan lebih lanjut silakan konfirmasi nomor hp ke dm ya sertakan juga waktu klaim benefit reward yang di klaim dan capture keterangan sukses klaim rewardnya rai</t>
  </si>
  <si>
    <t>['biar', 'kendala', 'reward', 'dari', 'stamp', 'berhadiah', 'yang', 'belum', 'diterimanya', 'bisa', 'dibantu', 'pengecekan', 'lebih', 'lanjut', 'silakan', 'konfirmasi', 'nomor', 'hp', 'ke', 'dm', 'ya', 'sertakan', 'juga', 'waktu', 'klaim', 'benefit', 'reward', 'yang', 'di', 'klaim', 'dan', 'capture', 'keterangan', 'sukses', 'klaim', 'rewardnya', 'rai']</t>
  </si>
  <si>
    <t>['biar', 'kendala', 'reward', 'dari', 'stamp', 'berhadiah', 'yang', 'belum', 'diterimanya', 'bisa', 'dibantu', 'pengecekan', 'lebih', 'lanjut', 'silakan', 'konfirmasi', 'nomor', 'hp', 'ke', 'pesan', 'ya', 'sertakan', 'juga', 'waktu', 'klaim', 'benefit', 'reward', 'yang', 'di', 'klaim', 'dan', 'capture', 'keterangan', 'sukses', 'klaim', 'rewardnya', 'rai']</t>
  </si>
  <si>
    <t>['biar', 'kendala', 'reward', 'stamp', 'berhadiah', 'diterimanya', 'dibantu', 'pengecekan', 'silakan', 'konfirmasi', 'nomor', 'hp', 'pesan', 'ya', 'sertakan', 'klaim', 'benefit', 'reward', 'klaim', 'capture', 'keterangan', 'sukses', 'klaim', 'rewardnya', 'rai']</t>
  </si>
  <si>
    <t>['biar', 'kendala', 'reward', 'stamp', 'hadiah', 'terima', 'bantu', 'kece', 'sila', 'konfirmasi', 'nomor', 'hp', 'pesan', 'ya', 'serta', 'klaim', 'benefit', 'reward', 'klaim', 'capture', 'terang', 'sukses', 'klaim', 'rewardnya', 'rai']</t>
  </si>
  <si>
    <t>say my name and everything just henti want you like best friend</t>
  </si>
  <si>
    <t>say my name and everything just stop, i dont want you like a best friend</t>
  </si>
  <si>
    <t>say my name and everything just stop  dont want you like  best friend</t>
  </si>
  <si>
    <t>['say', 'my', 'name', 'and', 'everything', 'just', 'stop', 'dont', 'want', 'you', 'like', 'best', 'friend']</t>
  </si>
  <si>
    <t>['say', 'my', 'name', 'and', 'everything', 'just', 'berhenti', 'jangan', 'want', 'you', 'like', 'best', 'friend']</t>
  </si>
  <si>
    <t>['say', 'my', 'name', 'and', 'everything', 'just', 'berhenti', 'want', 'you', 'like', 'best', 'friend']</t>
  </si>
  <si>
    <t>['say', 'my', 'name', 'and', 'everything', 'just', 'henti', 'want', 'you', 'like', 'best', 'friend']</t>
  </si>
  <si>
    <t>konfirmasi detail kendala nomor hp pesan kakak akbar biar bantu follow up rahasia data jaga terimakasih dero</t>
  </si>
  <si>
    <t>@trisnaakbar4 @trisnaakbar4 boleh konfirmasi detail kendala sama nomor hp yang digunakan ke dm kak akbar biar dibantu follow up dan rahasia data lebih terjaga. makasih :) -dero</t>
  </si>
  <si>
    <t>boleh konfirmasi detail kendala sama nomor hp yang digunakan ke dm kak akbar biar dibantu follow up dan rahasia data lebih terjaga makasih dero</t>
  </si>
  <si>
    <t>['boleh', 'konfirmasi', 'detail', 'kendala', 'sama', 'nomor', 'hp', 'yang', 'digunakan', 'ke', 'dm', 'kak', 'akbar', 'biar', 'dibantu', 'follow', 'up', 'dan', 'rahasia', 'data', 'lebih', 'terjaga', 'makasih', 'dero']</t>
  </si>
  <si>
    <t>['boleh', 'konfirmasi', 'detail', 'kendala', 'sama', 'nomor', 'hp', 'yang', 'digunakan', 'ke', 'pesan', 'kakak', 'akbar', 'biar', 'dibantu', 'follow', 'up', 'dan', 'rahasia', 'data', 'lebih', 'terjaga', 'terimakasih', 'dero']</t>
  </si>
  <si>
    <t>['konfirmasi', 'detail', 'kendala', 'nomor', 'hp', 'pesan', 'kakak', 'akbar', 'biar', 'dibantu', 'follow', 'up', 'rahasia', 'data', 'terjaga', 'terimakasih', 'dero']</t>
  </si>
  <si>
    <t>['konfirmasi', 'detail', 'kendala', 'nomor', 'hp', 'pesan', 'kakak', 'akbar', 'biar', 'bantu', 'follow', 'up', 'rahasia', 'data', 'jaga', 'terimakasih', 'dero']</t>
  </si>
  <si>
    <t>ya allah uang beli rumah negeri</t>
  </si>
  <si>
    <t>@tubbirfess ya allah kenapa aku ga punya uang buat beli rumah di luar negri</t>
  </si>
  <si>
    <t>ya allah kenapa aku ga punya uang buat beli rumah di luar negri</t>
  </si>
  <si>
    <t>['ya', 'allah', 'kenapa', 'aku', 'ga', 'punya', 'uang', 'buat', 'beli', 'rumah', 'di', 'luar', 'negri']</t>
  </si>
  <si>
    <t>['ya', 'allah', 'kenapa', 'aku', 'tidak', 'punya', 'uang', 'buat', 'beli', 'rumah', 'di', 'luar', 'negeri']</t>
  </si>
  <si>
    <t>['ya', 'allah', 'uang', 'beli', 'rumah', 'negeri']</t>
  </si>
  <si>
    <t>ganjar ganjar maaf ya kakak main game nya ganggu biar kendala sinyal tangan ayo infoin nomor telkomselnya pesan infoin jadi lokasi lengkap nomor telkomsel kendala ya tunggu rai</t>
  </si>
  <si>
    <t>@ponakan_ganjar @ponakan_ganjar maaf ya kak main game nya jadi keganggu :( biar kendala sinyalnya bisa ditangani, yuk infoin nomor telkomselnya ke dm. infoin juga waktu kejadian, lokasi lengkap, dan nomor telkomsel lain yg berkendala sama jika ada ya. ditunggu :) -rai</t>
  </si>
  <si>
    <t>ganjar ganjar maaf ya kak main game nya jadi keganggu biar kendala sinyalnya bisa ditangani yuk infoin nomor telkomselnya ke dm infoin juga waktu kejadian lokasi lengkap dan nomor telkomsel lain yg berkendala sama jika ada ya ditunggu rai</t>
  </si>
  <si>
    <t>['ganjar', 'ganjar', 'maaf', 'ya', 'kak', 'main', 'game', 'nya', 'jadi', 'keganggu', 'biar', 'kendala', 'sinyalnya', 'bisa', 'ditangani', 'yuk', 'infoin', 'nomor', 'telkomselnya', 'ke', 'dm', 'infoin', 'juga', 'waktu', 'kejadian', 'lokasi', 'lengkap', 'dan', 'nomor', 'telkomsel', 'lain', 'yg', 'berkendala', 'sama', 'jika', 'ada', 'ya', 'ditunggu', 'rai']</t>
  </si>
  <si>
    <t>['ganjar', 'ganjar', 'maaf', 'ya', 'kakak', 'main', 'game', 'nya', 'jadi', 'keganggu', 'biar', 'kendala', 'sinyalnya', 'bisa', 'ditangani', 'ayo', 'infoin', 'nomor', 'telkomselnya', 'ke', 'pesan', 'infoin', 'juga', 'waktu', 'kejadian', 'lokasi', 'lengkap', 'dan', 'nomor', 'telkomsel', 'lain', 'yg', 'berkendala', 'sama', 'jika', 'ada', 'ya', 'ditunggu', 'rai']</t>
  </si>
  <si>
    <t>['ganjar', 'ganjar', 'maaf', 'ya', 'kakak', 'main', 'game', 'nya', 'keganggu', 'biar', 'kendala', 'sinyalnya', 'ditangani', 'ayo', 'infoin', 'nomor', 'telkomselnya', 'pesan', 'infoin', 'kejadian', 'lokasi', 'lengkap', 'nomor', 'telkomsel', 'berkendala', 'ya', 'ditunggu', 'rai']</t>
  </si>
  <si>
    <t>['ganjar', 'ganjar', 'maaf', 'ya', 'kakak', 'main', 'game', 'nya', 'ganggu', 'biar', 'kendala', 'sinyal', 'tangan', 'ayo', 'infoin', 'nomor', 'telkomselnya', 'pesan', 'infoin', 'jadi', 'lokasi', 'lengkap', 'nomor', 'telkomsel', 'kendala', 'ya', 'tunggu', 'rai']</t>
  </si>
  <si>
    <t>amin kakak moga untung dapetin hadiah ya kiano</t>
  </si>
  <si>
    <t>@defr4g amin, kak. semoga beruntung dapetin hadiah yang diinginkan ya 😊 -kiano</t>
  </si>
  <si>
    <t>amin kak semoga beruntung dapetin hadiah yang diinginkan ya kiano</t>
  </si>
  <si>
    <t>['amin', 'kak', 'semoga', 'beruntung', 'dapetin', 'hadiah', 'yang', 'diinginkan', 'ya', 'kiano']</t>
  </si>
  <si>
    <t>['amin', 'kakak', 'semoga', 'beruntung', 'dapetin', 'hadiah', 'yang', 'diinginkan', 'ya', 'kiano']</t>
  </si>
  <si>
    <t>['amin', 'kakak', 'semoga', 'beruntung', 'dapetin', 'hadiah', 'ya', 'kiano']</t>
  </si>
  <si>
    <t>['amin', 'kakak', 'moga', 'untung', 'dapetin', 'hadiah', 'ya', 'kiano']</t>
  </si>
  <si>
    <t>cek update tawar paket promonya aplikasi mytelkomsel kakak tawar paket promo telepon sedia promosi menu belanja ya kuy cek tawar paket promonya kakak rai</t>
  </si>
  <si>
    <t>@elgebiekailee @elgebiekailee sudah di cek lagi belum update penawaran paket promonya di aplikasi mytelkomsel kak? penawaran paket promo nelpon akan tersedia jika masa promosinya masih ada di menu belanja" ya. kuy cek lagi penawaran paket promonya kak :) -rai"</t>
  </si>
  <si>
    <t>sudah di cek lagi belum update penawaran paket promonya di aplikasi mytelkomsel kak penawaran paket promo nelpon akan tersedia jika masa promosinya masih ada di menu belanja ya kuy cek lagi penawaran paket promonya kak rai</t>
  </si>
  <si>
    <t>['sudah', 'di', 'cek', 'lagi', 'belum', 'update', 'penawaran', 'paket', 'promonya', 'di', 'aplikasi', 'mytelkomsel', 'kak', 'penawaran', 'paket', 'promo', 'nelpon', 'akan', 'tersedia', 'jika', 'masa', 'promosinya', 'masih', 'ada', 'di', 'menu', 'belanja', 'ya', 'kuy', 'cek', 'lagi', 'penawaran', 'paket', 'promonya', 'kak', 'rai']</t>
  </si>
  <si>
    <t>['sudah', 'di', 'cek', 'lagi', 'belum', 'update', 'penawaran', 'paket', 'promonya', 'di', 'aplikasi', 'mytelkomsel', 'kakak', 'penawaran', 'paket', 'promo', 'menelepon', 'akan', 'tersedia', 'jika', 'masa', 'promosinya', 'masih', 'ada', 'di', 'menu', 'belanja', 'ya', 'kuy', 'cek', 'lagi', 'penawaran', 'paket', 'promonya', 'kakak', 'rai']</t>
  </si>
  <si>
    <t>['cek', 'update', 'penawaran', 'paket', 'promonya', 'aplikasi', 'mytelkomsel', 'kakak', 'penawaran', 'paket', 'promo', 'menelepon', 'tersedia', 'promosinya', 'menu', 'belanja', 'ya', 'kuy', 'cek', 'penawaran', 'paket', 'promonya', 'kakak', 'rai']</t>
  </si>
  <si>
    <t>['cek', 'update', 'tawar', 'paket', 'promonya', 'aplikasi', 'mytelkomsel', 'kakak', 'tawar', 'paket', 'promo', 'telepon', 'sedia', 'promosi', 'menu', 'belanja', 'ya', 'kuy', 'cek', 'tawar', 'paket', 'promonya', 'kakak', 'rai']</t>
  </si>
  <si>
    <t>pulsa potong kakak kiano</t>
  </si>
  <si>
    <t>@diemajbsg pulsa awalnya sebelum terpotong berapa kak? 🤔 -kiano</t>
  </si>
  <si>
    <t>pulsa awalnya sebelum terpotong berapa kak kiano</t>
  </si>
  <si>
    <t>['pulsa', 'awalnya', 'sebelum', 'terpotong', 'berapa', 'kak', 'kiano']</t>
  </si>
  <si>
    <t>['pulsa', 'awalnya', 'sebelum', 'terpotong', 'berapa', 'kakak', 'kiano']</t>
  </si>
  <si>
    <t>['pulsa', 'terpotong', 'kakak', 'kiano']</t>
  </si>
  <si>
    <t>['pulsa', 'potong', 'kakak', 'kiano']</t>
  </si>
  <si>
    <t>pilih paket telkomsel agam banget kakak coba explore paket aplikasi mytelkomsel lho pilih benefit kuota kiano</t>
  </si>
  <si>
    <t>@subakyeochin pilihan paket telkomsel beragam banget kok kak, udah coba explore semua paketnya di aplikasi mytelkomsel? banyak lho pilihan benefit kuotanya 😊 -kiano</t>
  </si>
  <si>
    <t>pilihan paket telkomsel beragam banget kok kak udah coba explore semua paketnya di aplikasi mytelkomsel banyak lho pilihan benefit kuotanya kiano</t>
  </si>
  <si>
    <t>['pilihan', 'paket', 'telkomsel', 'beragam', 'banget', 'kok', 'kak', 'udah', 'coba', 'explore', 'semua', 'paketnya', 'di', 'aplikasi', 'mytelkomsel', 'banyak', 'lho', 'pilihan', 'benefit', 'kuotanya', 'kiano']</t>
  </si>
  <si>
    <t>['pilihan', 'paket', 'telkomsel', 'beragam', 'banget', 'kok', 'kakak', 'sudah', 'coba', 'explore', 'semua', 'paketnya', 'di', 'aplikasi', 'mytelkomsel', 'banyak', 'lho', 'pilihan', 'benefit', 'kuotanya', 'kiano']</t>
  </si>
  <si>
    <t>['pilihan', 'paket', 'telkomsel', 'beragam', 'banget', 'kakak', 'coba', 'explore', 'paketnya', 'aplikasi', 'mytelkomsel', 'lho', 'pilihan', 'benefit', 'kuotanya', 'kiano']</t>
  </si>
  <si>
    <t>['pilih', 'paket', 'telkomsel', 'agam', 'banget', 'kakak', 'coba', 'explore', 'paket', 'aplikasi', 'mytelkomsel', 'lho', 'pilih', 'benefit', 'kuota', 'kiano']</t>
  </si>
  <si>
    <t>min paket telepon all operator promo kah</t>
  </si>
  <si>
    <t>@telkomsel min paket nelpon all operator gada promo lagi kah?</t>
  </si>
  <si>
    <t>min paket nelpon all operator gada promo lagi kah</t>
  </si>
  <si>
    <t>['min', 'paket', 'nelpon', 'all', 'operator', 'gada', 'promo', 'lagi', 'kah']</t>
  </si>
  <si>
    <t>['min', 'paket', 'menelepon', 'all', 'operator', 'tidak', 'promo', 'lagi', 'kah']</t>
  </si>
  <si>
    <t>['min', 'paket', 'menelepon', 'all', 'operator', 'promo', 'kah']</t>
  </si>
  <si>
    <t>['min', 'paket', 'telepon', 'all', 'operator', 'promo', 'kah']</t>
  </si>
  <si>
    <t>yah sinyal kakak lea stabil coba kasih tau nomor hp lokasi detail tanggal jadi nomor telkomsel kendala via pesan biar dibantuin sinyal ya zidane</t>
  </si>
  <si>
    <t>@aqleaa @aqleaa yah sinyal kak lea ga stabil? coba kasih tau nomor hp, lokasi detail, tanggal kejadian sama nomor telkomsel lain yang berkendala via dm biar dibantuin sinyalnya ya :) -zidane</t>
  </si>
  <si>
    <t>yah sinyal kak lea ga stabil coba kasih tau nomor hp lokasi detail tanggal kejadian sama nomor telkomsel lain yang berkendala via dm biar dibantuin sinyalnya ya zidane</t>
  </si>
  <si>
    <t>['yah', 'sinyal', 'kak', 'lea', 'ga', 'stabil', 'coba', 'kasih', 'tau', 'nomor', 'hp', 'lokasi', 'detail', 'tanggal', 'kejadian', 'sama', 'nomor', 'telkomsel', 'lain', 'yang', 'berkendala', 'via', 'dm', 'biar', 'dibantuin', 'sinyalnya', 'ya', 'zidane']</t>
  </si>
  <si>
    <t>['yah', 'sinyal', 'kakak', 'lea', 'tidak', 'stabil', 'coba', 'kasih', 'tau', 'nomor', 'hp', 'lokasi', 'detail', 'tanggal', 'kejadian', 'sama', 'nomor', 'telkomsel', 'lain', 'yang', 'berkendala', 'via', 'pesan', 'biar', 'dibantuin', 'sinyalnya', 'ya', 'zidane']</t>
  </si>
  <si>
    <t>['yah', 'sinyal', 'kakak', 'lea', 'stabil', 'coba', 'kasih', 'tau', 'nomor', 'hp', 'lokasi', 'detail', 'tanggal', 'kejadian', 'nomor', 'telkomsel', 'berkendala', 'via', 'pesan', 'biar', 'dibantuin', 'sinyalnya', 'ya', 'zidane']</t>
  </si>
  <si>
    <t>['yah', 'sinyal', 'kakak', 'lea', 'stabil', 'coba', 'kasih', 'tau', 'nomor', 'hp', 'lokasi', 'detail', 'tanggal', 'jadi', 'nomor', 'telkomsel', 'kendala', 'via', 'pesan', 'biar', 'dibantuin', 'sinyal', 'ya', 'zidane']</t>
  </si>
  <si>
    <t>telkomsel point diabisin unt kupon undi me did that hahahaha moga aja umum</t>
  </si>
  <si>
    <t>@bernardls telkomsel pointnya diabisin unt kupon undiankah? me did that hahahaha… moga2 aja ada pengumuman</t>
  </si>
  <si>
    <t>telkomsel pointnya diabisin unt kupon undiankah me did that hahahaha moga aja ada pengumuman</t>
  </si>
  <si>
    <t>['telkomsel', 'pointnya', 'diabisin', 'unt', 'kupon', 'undiankah', 'me', 'did', 'that', 'hahahaha', 'moga', 'aja', 'ada', 'pengumuman']</t>
  </si>
  <si>
    <t>['telkomsel', 'pointnya', 'diabisin', 'unt', 'kupon', 'undiankah', 'me', 'did', 'that', 'hahahaha', 'semoga', 'aja', 'ada', 'pengumuman']</t>
  </si>
  <si>
    <t>['telkomsel', 'pointnya', 'diabisin', 'unt', 'kupon', 'undiankah', 'me', 'did', 'that', 'hahahaha', 'semoga', 'aja', 'pengumuman']</t>
  </si>
  <si>
    <t>['telkomsel', 'point', 'diabisin', 'unt', 'kupon', 'undi', 'me', 'did', 'that', 'hahahaha', 'moga', 'aja', 'umum']</t>
  </si>
  <si>
    <t>kuota internet direset sesuai billing cycle ya kakak coba kakak infoin nomor hp nama lengkap registrasi tanggal lahir pesan biar dibantuin cek ya zidane</t>
  </si>
  <si>
    <t>@bbybearjyani @bbybearjyani untuk kuota internet akan direset sesuai billing cycle ya kak. coba kakak infoin nomor hp, nama lengkap registrasi sama tempat tanggal lahir ke dm biar dibantuin cek ya :) -zidane</t>
  </si>
  <si>
    <t>untuk kuota internet akan direset sesuai billing cycle ya kak coba kakak infoin nomor hp nama lengkap registrasi sama tempat tanggal lahir ke dm biar dibantuin cek ya zidane</t>
  </si>
  <si>
    <t>['untuk', 'kuota', 'internet', 'akan', 'direset', 'sesuai', 'billing', 'cycle', 'ya', 'kak', 'coba', 'kakak', 'infoin', 'nomor', 'hp', 'nama', 'lengkap', 'registrasi', 'sama', 'tempat', 'tanggal', 'lahir', 'ke', 'dm', 'biar', 'dibantuin', 'cek', 'ya', 'zidane']</t>
  </si>
  <si>
    <t>['untuk', 'kuota', 'internet', 'akan', 'direset', 'sesuai', 'billing', 'cycle', 'ya', 'kakak', 'coba', 'kakak', 'infoin', 'nomor', 'hp', 'nama', 'lengkap', 'registrasi', 'sama', 'tempat', 'tanggal', 'lahir', 'ke', 'pesan', 'biar', 'dibantuin', 'cek', 'ya', 'zidane']</t>
  </si>
  <si>
    <t>['kuota', 'internet', 'direset', 'sesuai', 'billing', 'cycle', 'ya', 'kakak', 'coba', 'kakak', 'infoin', 'nomor', 'hp', 'nama', 'lengkap', 'registrasi', 'tanggal', 'lahir', 'pesan', 'biar', 'dibantuin', 'cek', 'ya', 'zidane']</t>
  </si>
  <si>
    <t>paket internet telkomsel, 38 ribu 13 gb https://t.co/nnsuig3o7h  #paketdata #blog</t>
  </si>
  <si>
    <t>ngantuk</t>
  </si>
  <si>
    <t>ngantuk skali sbnrnya</t>
  </si>
  <si>
    <t>['ngantuk', 'skali', 'sbnrnya']</t>
  </si>
  <si>
    <t>['ngantuk', 'sekali', 'sebenarnya']</t>
  </si>
  <si>
    <t>['ngantuk']</t>
  </si>
  <si>
    <t>maapin ya ganggu aktifitasnya kakak coba kasih tau nomor hp lokasi detail tanggal jadi nomor telkomsel kendala via pesan biar dibantuin sinyal ya dero</t>
  </si>
  <si>
    <t>@danna0294 @danna0294 maapin ya jadi keganggu aktifitasnya kak :( coba kasih tau nomor hp, lokasi detail, tanggal kejadian serta nomor telkomsel lain yang berkendala sama via dm biar dibantuin sinyalnya ya :) -dero</t>
  </si>
  <si>
    <t>maapin ya jadi keganggu aktifitasnya kak coba kasih tau nomor hp lokasi detail tanggal kejadian serta nomor telkomsel lain yang berkendala sama via dm biar dibantuin sinyalnya ya dero</t>
  </si>
  <si>
    <t>['maapin', 'ya', 'jadi', 'keganggu', 'aktifitasnya', 'kak', 'coba', 'kasih', 'tau', 'nomor', 'hp', 'lokasi', 'detail', 'tanggal', 'kejadian', 'serta', 'nomor', 'telkomsel', 'lain', 'yang', 'berkendala', 'sama', 'via', 'dm', 'biar', 'dibantuin', 'sinyalnya', 'ya', 'dero']</t>
  </si>
  <si>
    <t>['maapin', 'ya', 'jadi', 'keganggu', 'aktifitasnya', 'kakak', 'coba', 'kasih', 'tau', 'nomor', 'hp', 'lokasi', 'detail', 'tanggal', 'kejadian', 'serta', 'nomor', 'telkomsel', 'lain', 'yang', 'berkendala', 'sama', 'via', 'pesan', 'biar', 'dibantuin', 'sinyalnya', 'ya', 'dero']</t>
  </si>
  <si>
    <t>['maapin', 'ya', 'keganggu', 'aktifitasnya', 'kakak', 'coba', 'kasih', 'tau', 'nomor', 'hp', 'lokasi', 'detail', 'tanggal', 'kejadian', 'nomor', 'telkomsel', 'berkendala', 'via', 'pesan', 'biar', 'dibantuin', 'sinyalnya', 'ya', 'dero']</t>
  </si>
  <si>
    <t>['maapin', 'ya', 'ganggu', 'aktifitasnya', 'kakak', 'coba', 'kasih', 'tau', 'nomor', 'hp', 'lokasi', 'detail', 'tanggal', 'jadi', 'nomor', 'telkomsel', 'kendala', 'via', 'pesan', 'biar', 'dibantuin', 'sinyal', 'ya', 'dero']</t>
  </si>
  <si>
    <t>kakak vee tungguin balesan pesan ya terimakasih zidane</t>
  </si>
  <si>
    <t>@wonulism @wonulism siap kak vee. tungguin balesan dari kami di dm ya. makasih :) -zidane</t>
  </si>
  <si>
    <t>siap kak vee tungguin balesan dari kami di dm ya makasih zidane</t>
  </si>
  <si>
    <t>['siap', 'kak', 'vee', 'tungguin', 'balesan', 'dari', 'kami', 'di', 'dm', 'ya', 'makasih', 'zidane']</t>
  </si>
  <si>
    <t>['siap', 'kakak', 'vee', 'tungguin', 'balesan', 'dari', 'kami', 'di', 'pesan', 'ya', 'terimakasih', 'zidane']</t>
  </si>
  <si>
    <t>['kakak', 'vee', 'tungguin', 'balesan', 'pesan', 'ya', 'terimakasih', 'zidane']</t>
  </si>
  <si>
    <t>coba kasih tau nomor hp tanggal jadi nomor telkomsel kendala via pesan biar dibantuin sinyal ya dero</t>
  </si>
  <si>
    <t>@deckydeecky @deckydeecky coba kasih tau nomor hp, tanggal kejadian serta nomor telkomsel lain yang berkendala sama via dm biar dibantuin sinyalnya ya :) -dero</t>
  </si>
  <si>
    <t>coba kasih tau nomor hp tanggal kejadian serta nomor telkomsel lain yang berkendala sama via dm biar dibantuin sinyalnya ya dero</t>
  </si>
  <si>
    <t>['coba', 'kasih', 'tau', 'nomor', 'hp', 'tanggal', 'kejadian', 'serta', 'nomor', 'telkomsel', 'lain', 'yang', 'berkendala', 'sama', 'via', 'dm', 'biar', 'dibantuin', 'sinyalnya', 'ya', 'dero']</t>
  </si>
  <si>
    <t>['coba', 'kasih', 'tau', 'nomor', 'hp', 'tanggal', 'kejadian', 'serta', 'nomor', 'telkomsel', 'lain', 'yang', 'berkendala', 'sama', 'via', 'pesan', 'biar', 'dibantuin', 'sinyalnya', 'ya', 'dero']</t>
  </si>
  <si>
    <t>['coba', 'kasih', 'tau', 'nomor', 'hp', 'tanggal', 'kejadian', 'nomor', 'telkomsel', 'berkendala', 'via', 'pesan', 'biar', 'dibantuin', 'sinyalnya', 'ya', 'dero']</t>
  </si>
  <si>
    <t>['coba', 'kasih', 'tau', 'nomor', 'hp', 'tanggal', 'jadi', 'nomor', 'telkomsel', 'kendala', 'via', 'pesan', 'biar', 'dibantuin', 'sinyal', 'ya', 'dero']</t>
  </si>
  <si>
    <t>sinyal sih sel loh sinyal nya ampun deh</t>
  </si>
  <si>
    <t>sinyal mu kenapa sih sel @telkomsel ?? udah 2 hari loh ini sinyal nya kayak gini terus ampun deh...</t>
  </si>
  <si>
    <t>sinyal mu kenapa sih sel udah hari loh ini sinyal nya kayak gini terus ampun deh</t>
  </si>
  <si>
    <t>['sinyal', 'mu', 'kenapa', 'sih', 'sel', 'udah', 'hari', 'loh', 'ini', 'sinyal', 'nya', 'kayak', 'gini', 'terus', 'ampun', 'deh']</t>
  </si>
  <si>
    <t>['sinyal', 'kamu', 'kenapa', 'sih', 'sel', 'sudah', 'hari', 'loh', 'ini', 'sinyal', 'nya', 'seperti', 'begini', 'terus', 'ampun', 'deh']</t>
  </si>
  <si>
    <t>['sinyal', 'sih', 'sel', 'loh', 'sinyal', 'nya', 'ampun', 'deh']</t>
  </si>
  <si>
    <t>naraya park delta kakak cikarang pusat jaring</t>
  </si>
  <si>
    <t>@telkomsel naraya park, delta mas, cikarang pusat. jaringannya cuma 1 doang</t>
  </si>
  <si>
    <t>naraya park delta mas cikarang pusat jaringannya cuma doang</t>
  </si>
  <si>
    <t>['naraya', 'park', 'delta', 'mas', 'cikarang', 'pusat', 'jaringannya', 'cuma', 'doang']</t>
  </si>
  <si>
    <t>['naraya', 'park', 'delta', 'kakak', 'cikarang', 'pusat', 'jaringannya', 'cuma', 'hanya']</t>
  </si>
  <si>
    <t>['naraya', 'park', 'delta', 'kakak', 'cikarang', 'pusat', 'jaringannya']</t>
  </si>
  <si>
    <t>['naraya', 'park', 'delta', 'kakak', 'cikarang', 'pusat', 'jaring']</t>
  </si>
  <si>
    <t>gasuka banget telkomsel suka tibatiba nyedot pulsa fuck habis</t>
  </si>
  <si>
    <t>gasuka banget sama telkomsel yang suka tbtb nyedot pulsa gini anjir, mana abis 25k.</t>
  </si>
  <si>
    <t xml:space="preserve">gasuka banget sama telkomsel yang suka tbtb nyedot pulsa gini anjir mana abis </t>
  </si>
  <si>
    <t>['gasuka', 'banget', 'sama', 'telkomsel', 'yang', 'suka', 'tbtb', 'nyedot', 'pulsa', 'gini', 'anjir', 'mana', 'abis']</t>
  </si>
  <si>
    <t>['gasuka', 'banget', 'sama', 'telkomsel', 'yang', 'suka', 'tibatiba', 'nyedot', 'pulsa', 'begini', 'fuck', 'mana', 'habis']</t>
  </si>
  <si>
    <t>['gasuka', 'banget', 'telkomsel', 'suka', 'tibatiba', 'nyedot', 'pulsa', 'fuck', 'habis']</t>
  </si>
  <si>
    <t>@lmcegil @disneyplusid @lmcegil okey siap kak. tungguin balesan dari kami di dm ya. makasih :) -zidane</t>
  </si>
  <si>
    <t>ayo telkomsel</t>
  </si>
  <si>
    <t>@listmld gas telkomsel</t>
  </si>
  <si>
    <t>gas telkomsel</t>
  </si>
  <si>
    <t>['gas', 'telkomsel']</t>
  </si>
  <si>
    <t>['ayo', 'telkomsel']</t>
  </si>
  <si>
    <t>lot kakak lutfi coba kasih tau nomor hp lokasi detail tanggal jadi nomor telkomsel kendala via pesan biar dibantuin internet lambat dero</t>
  </si>
  <si>
    <t>@lutfiirinaldii @lutfiirinaldii lemot gimana kak lutfi? coba kasih tau nomor hp, lokasi detail, tanggal kejadian serta nomor telkomsel lain yang berkendala sama via dm biar dibantuin internet lambatnya :) -dero</t>
  </si>
  <si>
    <t>lemot gimana kak lutfi coba kasih tau nomor hp lokasi detail tanggal kejadian serta nomor telkomsel lain yang berkendala sama via dm biar dibantuin internet lambatnya dero</t>
  </si>
  <si>
    <t>['lemot', 'gimana', 'kak', 'lutfi', 'coba', 'kasih', 'tau', 'nomor', 'hp', 'lokasi', 'detail', 'tanggal', 'kejadian', 'serta', 'nomor', 'telkomsel', 'lain', 'yang', 'berkendala', 'sama', 'via', 'dm', 'biar', 'dibantuin', 'internet', 'lambatnya', 'dero']</t>
  </si>
  <si>
    <t>['lemot', 'bagaimana', 'kakak', 'lutfi', 'coba', 'kasih', 'tau', 'nomor', 'hp', 'lokasi', 'detail', 'tanggal', 'kejadian', 'serta', 'nomor', 'telkomsel', 'lain', 'yang', 'berkendala', 'sama', 'via', 'pesan', 'biar', 'dibantuin', 'internet', 'lambatnya', 'dero']</t>
  </si>
  <si>
    <t>['lemot', 'kakak', 'lutfi', 'coba', 'kasih', 'tau', 'nomor', 'hp', 'lokasi', 'detail', 'tanggal', 'kejadian', 'nomor', 'telkomsel', 'berkendala', 'via', 'pesan', 'biar', 'dibantuin', 'internet', 'lambatnya', 'dero']</t>
  </si>
  <si>
    <t>['lot', 'kakak', 'lutfi', 'coba', 'kasih', 'tau', 'nomor', 'hp', 'lokasi', 'detail', 'tanggal', 'jadi', 'nomor', 'telkomsel', 'kendala', 'via', 'pesan', 'biar', 'dibantuin', 'internet', 'lambat', 'dero']</t>
  </si>
  <si>
    <t>yah ganggu aktivitas sinyal ayo kakak apu infoin nomor hp jam jadi lokasi detail nomor telkomsel kendala via pesan biar dibantuin ya zidane</t>
  </si>
  <si>
    <t>@mataranum @mataranum yah jadi terganggu dong aktivitasnya kalau ga ada sinyal :( yuk kak apui infoin nomor hp, jam kejadian, lokasi detail sama nomor telkomsel lain yang berkendala via dm biar dibantuin ya :) -zidane</t>
  </si>
  <si>
    <t>yah jadi terganggu dong aktivitasnya kalau ga ada sinyal yuk kak apui infoin nomor hp jam kejadian lokasi detail sama nomor telkomsel lain yang berkendala via dm biar dibantuin ya zidane</t>
  </si>
  <si>
    <t>['yah', 'jadi', 'terganggu', 'dong', 'aktivitasnya', 'kalau', 'ga', 'ada', 'sinyal', 'yuk', 'kak', 'apui', 'infoin', 'nomor', 'hp', 'jam', 'kejadian', 'lokasi', 'detail', 'sama', 'nomor', 'telkomsel', 'lain', 'yang', 'berkendala', 'via', 'dm', 'biar', 'dibantuin', 'ya', 'zidane']</t>
  </si>
  <si>
    <t>['yah', 'jadi', 'terganggu', 'dong', 'aktivitasnya', 'kalau', 'tidak', 'ada', 'sinyal', 'ayo', 'kakak', 'apui', 'infoin', 'nomor', 'hp', 'jam', 'kejadian', 'lokasi', 'detail', 'sama', 'nomor', 'telkomsel', 'lain', 'yang', 'berkendala', 'via', 'pesan', 'biar', 'dibantuin', 'ya', 'zidane']</t>
  </si>
  <si>
    <t>['yah', 'terganggu', 'aktivitasnya', 'sinyal', 'ayo', 'kakak', 'apui', 'infoin', 'nomor', 'hp', 'jam', 'kejadian', 'lokasi', 'detail', 'nomor', 'telkomsel', 'berkendala', 'via', 'pesan', 'biar', 'dibantuin', 'ya', 'zidane']</t>
  </si>
  <si>
    <t>['yah', 'ganggu', 'aktivitas', 'sinyal', 'ayo', 'kakak', 'apu', 'infoin', 'nomor', 'hp', 'jam', 'jadi', 'lokasi', 'detail', 'nomor', 'telkomsel', 'kendala', 'via', 'pesan', 'biar', 'dibantuin', 'ya', 'zidane']</t>
  </si>
  <si>
    <t>konfirmasi pesan nomor hp capture aktivasi hasil biar bantu kece rahasia data jaga terimakasih dero</t>
  </si>
  <si>
    <t>@lmcegil @disneyplusid @lmcegil boleh konfirmasi ke dm nomor hp yang digunakan dan capture aktivasi berhasilnya biar dibantu pengecekan lebih lanjut dan rahasia data lebih terjaga. makasih :) -dero</t>
  </si>
  <si>
    <t>boleh konfirmasi ke dm nomor hp yang digunakan dan capture aktivasi berhasilnya biar dibantu pengecekan lebih lanjut dan rahasia data lebih terjaga makasih dero</t>
  </si>
  <si>
    <t>['boleh', 'konfirmasi', 'ke', 'dm', 'nomor', 'hp', 'yang', 'digunakan', 'dan', 'capture', 'aktivasi', 'berhasilnya', 'biar', 'dibantu', 'pengecekan', 'lebih', 'lanjut', 'dan', 'rahasia', 'data', 'lebih', 'terjaga', 'makasih', 'dero']</t>
  </si>
  <si>
    <t>['boleh', 'konfirmasi', 'ke', 'pesan', 'nomor', 'hp', 'yang', 'digunakan', 'dan', 'capture', 'aktivasi', 'berhasilnya', 'biar', 'dibantu', 'pengecekan', 'lebih', 'lanjut', 'dan', 'rahasia', 'data', 'lebih', 'terjaga', 'terimakasih', 'dero']</t>
  </si>
  <si>
    <t>['konfirmasi', 'pesan', 'nomor', 'hp', 'capture', 'aktivasi', 'berhasilnya', 'biar', 'dibantu', 'pengecekan', 'rahasia', 'data', 'terjaga', 'terimakasih', 'dero']</t>
  </si>
  <si>
    <t>['konfirmasi', 'pesan', 'nomor', 'hp', 'capture', 'aktivasi', 'hasil', 'biar', 'bantu', 'kece', 'rahasia', 'data', 'jaga', 'terimakasih', 'dero']</t>
  </si>
  <si>
    <t>lemoooot banget min paket internetnya</t>
  </si>
  <si>
    <t>@telkomsel lemoooot banget min paket internetnya</t>
  </si>
  <si>
    <t>['lemoooot', 'banget', 'min', 'paket', 'internetnya']</t>
  </si>
  <si>
    <t>jual pulsa telkomsel</t>
  </si>
  <si>
    <t>ada yg jual pulsa telkomsel 5k gaa #zonaba #zonauang</t>
  </si>
  <si>
    <t>ada yg jual pulsa telkomsel  gaa</t>
  </si>
  <si>
    <t>['ada', 'yg', 'jual', 'pulsa', 'telkomsel', 'gaa']</t>
  </si>
  <si>
    <t>['ada', 'yg', 'jual', 'pulsa', 'telkomsel', 'tidak']</t>
  </si>
  <si>
    <t>['jual', 'pulsa', 'telkomsel']</t>
  </si>
  <si>
    <t>yah sinyal kakak vee stabil coba kasih tau nomor hp lokasi detail lurah camat tanggal jadi nomor telkomsel kendala via pesan biar dibantuin sinyal ya zidane</t>
  </si>
  <si>
    <t>@wonulism @wonulism yah sinyal kak vee ga stabil? coba kasih tau nomor hp, lokasi detail (kelurahan, kecamatan), tanggal kejadian sama nomor telkomsel lain yang berkendala via dm biar dibantuin sinyalnya ya :) -zidane</t>
  </si>
  <si>
    <t>yah sinyal kak vee ga stabil coba kasih tau nomor hp lokasi detail kelurahan kecamatan tanggal kejadian sama nomor telkomsel lain yang berkendala via dm biar dibantuin sinyalnya ya zidane</t>
  </si>
  <si>
    <t>['yah', 'sinyal', 'kak', 'vee', 'ga', 'stabil', 'coba', 'kasih', 'tau', 'nomor', 'hp', 'lokasi', 'detail', 'kelurahan', 'kecamatan', 'tanggal', 'kejadian', 'sama', 'nomor', 'telkomsel', 'lain', 'yang', 'berkendala', 'via', 'dm', 'biar', 'dibantuin', 'sinyalnya', 'ya', 'zidane']</t>
  </si>
  <si>
    <t>['yah', 'sinyal', 'kakak', 'vee', 'tidak', 'stabil', 'coba', 'kasih', 'tau', 'nomor', 'hp', 'lokasi', 'detail', 'kelurahan', 'kecamatan', 'tanggal', 'kejadian', 'sama', 'nomor', 'telkomsel', 'lain', 'yang', 'berkendala', 'via', 'pesan', 'biar', 'dibantuin', 'sinyalnya', 'ya', 'zidane']</t>
  </si>
  <si>
    <t>['yah', 'sinyal', 'kakak', 'vee', 'stabil', 'coba', 'kasih', 'tau', 'nomor', 'hp', 'lokasi', 'detail', 'kelurahan', 'kecamatan', 'tanggal', 'kejadian', 'nomor', 'telkomsel', 'berkendala', 'via', 'pesan', 'biar', 'dibantuin', 'sinyalnya', 'ya', 'zidane']</t>
  </si>
  <si>
    <t>['yah', 'sinyal', 'kakak', 'vee', 'stabil', 'coba', 'kasih', 'tau', 'nomor', 'hp', 'lokasi', 'detail', 'lurah', 'camat', 'tanggal', 'jadi', 'nomor', 'telkomsel', 'kendala', 'via', 'pesan', 'biar', 'dibantuin', 'sinyal', 'ya', 'zidane']</t>
  </si>
  <si>
    <t>@skuuzkyyy @skuuzkyyy ditunggu konfirmasi selanjutnya via dm yaa. makasih :) -dero</t>
  </si>
  <si>
    <t>ampun signal tinggal hutan</t>
  </si>
  <si>
    <t>@telkomsel ampun dah 3 hari gada signal macam tinggal di hutan</t>
  </si>
  <si>
    <t>ampun dah hari gada signal macam tinggal di hutan</t>
  </si>
  <si>
    <t>['ampun', 'dah', 'hari', 'gada', 'signal', 'macam', 'tinggal', 'di', 'hutan']</t>
  </si>
  <si>
    <t>['ampun', 'sudah', 'hari', 'tidak', 'signal', 'macam', 'tinggal', 'di', 'hutan']</t>
  </si>
  <si>
    <t>['ampun', 'signal', 'tinggal', 'hutan']</t>
  </si>
  <si>
    <t>tsel fuck mah mahal lambat</t>
  </si>
  <si>
    <t>@pinkiepromizes @telkomsel t/sel bjir, udah mah mahal, lambat</t>
  </si>
  <si>
    <t>tsel bjir udah mah mahal lambat</t>
  </si>
  <si>
    <t>['tsel', 'bjir', 'udah', 'mah', 'mahal', 'lambat']</t>
  </si>
  <si>
    <t>['tsel', 'fuck', 'sudah', 'mah', 'mahal', 'lambat']</t>
  </si>
  <si>
    <t>['tsel', 'fuck', 'mah', 'mahal', 'lambat']</t>
  </si>
  <si>
    <t>mubazir banget kuota telkomsel si ngadain paket ekonomis</t>
  </si>
  <si>
    <t>mubazir bgt ni kuota :") telkomsel bisa ga si ngadain paket yg lebih ekonomis :( https://t.co/tivqpjbdgu"</t>
  </si>
  <si>
    <t>mubazir bgt ni kuota telkomsel bisa ga si ngadain paket yg lebih ekonomis</t>
  </si>
  <si>
    <t>['mubazir', 'bgt', 'ni', 'kuota', 'telkomsel', 'bisa', 'ga', 'si', 'ngadain', 'paket', 'yg', 'lebih', 'ekonomis']</t>
  </si>
  <si>
    <t>['mubazir', 'banget', 'ini', 'kuota', 'telkomsel', 'bisa', 'tidak', 'si', 'ngadain', 'paket', 'yg', 'lebih', 'ekonomis']</t>
  </si>
  <si>
    <t>['mubazir', 'banget', 'kuota', 'telkomsel', 'si', 'ngadain', 'paket', 'ekonomis']</t>
  </si>
  <si>
    <t>kakak decky mana nih infoin lokasi detail biar kiano bantu jaring telkomsel kakak lancar ya kiano</t>
  </si>
  <si>
    <t>@deckydeecky kak decky lagi dimana nih? boleh infoin lokasi detailnya biar kiano bantuin jaringan telkomsel kakak jadi lancar terus ya 😊 -kiano</t>
  </si>
  <si>
    <t>kak decky lagi dimana nih boleh infoin lokasi detailnya biar kiano bantuin jaringan telkomsel kakak jadi lancar terus ya kiano</t>
  </si>
  <si>
    <t>['kak', 'decky', 'lagi', 'dimana', 'nih', 'boleh', 'infoin', 'lokasi', 'detailnya', 'biar', 'kiano', 'bantuin', 'jaringan', 'telkomsel', 'kakak', 'jadi', 'lancar', 'terus', 'ya', 'kiano']</t>
  </si>
  <si>
    <t>['kakak', 'decky', 'lagi', 'dimana', 'nih', 'boleh', 'infoin', 'lokasi', 'detailnya', 'biar', 'kiano', 'membantu', 'jaringan', 'telkomsel', 'kakak', 'jadi', 'lancar', 'terus', 'ya', 'kiano']</t>
  </si>
  <si>
    <t>['kakak', 'decky', 'dimana', 'nih', 'infoin', 'lokasi', 'detailnya', 'biar', 'kiano', 'membantu', 'jaringan', 'telkomsel', 'kakak', 'lancar', 'ya', 'kiano']</t>
  </si>
  <si>
    <t>['kakak', 'decky', 'mana', 'nih', 'infoin', 'lokasi', 'detail', 'biar', 'kiano', 'bantu', 'jaring', 'telkomsel', 'kakak', 'lancar', 'ya', 'kiano']</t>
  </si>
  <si>
    <t>jaring internetnya kendala ya kakak nomor lokasi kendala keluh sila konfirmasi pesan biar bantu tangan ya rai</t>
  </si>
  <si>
    <t>@mbakyuaja @mbakyuaja jaringan internetnya masih berkendala ya kak? :( jika nomor dan lokasi yang berkendala masih sama dengan keluhan sebelumnya, silakan konfirmasi kembali ke dm biar dibantu penanganan lebih lanjut ya :) -rai</t>
  </si>
  <si>
    <t>jaringan internetnya masih berkendala ya kak jika nomor dan lokasi yang berkendala masih sama dengan keluhan sebelumnya silakan konfirmasi kembali ke dm biar dibantu penanganan lebih lanjut ya rai</t>
  </si>
  <si>
    <t>['jaringan', 'internetnya', 'masih', 'berkendala', 'ya', 'kak', 'jika', 'nomor', 'dan', 'lokasi', 'yang', 'berkendala', 'masih', 'sama', 'dengan', 'keluhan', 'sebelumnya', 'silakan', 'konfirmasi', 'kembali', 'ke', 'dm', 'biar', 'dibantu', 'penanganan', 'lebih', 'lanjut', 'ya', 'rai']</t>
  </si>
  <si>
    <t>['jaringan', 'internetnya', 'masih', 'berkendala', 'ya', 'kakak', 'jika', 'nomor', 'dan', 'lokasi', 'yang', 'berkendala', 'masih', 'sama', 'dengan', 'keluhan', 'sebelumnya', 'silakan', 'konfirmasi', 'kembali', 'ke', 'pesan', 'biar', 'dibantu', 'penanganan', 'lebih', 'lanjut', 'ya', 'rai']</t>
  </si>
  <si>
    <t>['jaringan', 'internetnya', 'berkendala', 'ya', 'kakak', 'nomor', 'lokasi', 'berkendala', 'keluhan', 'silakan', 'konfirmasi', 'pesan', 'biar', 'dibantu', 'penanganan', 'ya', 'rai']</t>
  </si>
  <si>
    <t>['jaring', 'internetnya', 'kendala', 'ya', 'kakak', 'nomor', 'lokasi', 'kendala', 'keluh', 'sila', 'konfirmasi', 'pesan', 'biar', 'bantu', 'tangan', 'ya', 'rai']</t>
  </si>
  <si>
    <t>kendala sinyal jam nih kakak tenang ya kiano bantu biar sinyal telkomsel kakak bagus ya kiano</t>
  </si>
  <si>
    <t>@vancitymarky waduh, kendala sinyalnya dari jam berapa nih kak? tenang ya kiano bisa bantu kok biar sinyal telkomsel kakak bagus lagi ya 😊 -kiano</t>
  </si>
  <si>
    <t>waduh kendala sinyalnya dari jam berapa nih kak tenang ya kiano bisa bantu kok biar sinyal telkomsel kakak bagus lagi ya kiano</t>
  </si>
  <si>
    <t>['waduh', 'kendala', 'sinyalnya', 'dari', 'jam', 'berapa', 'nih', 'kak', 'tenang', 'ya', 'kiano', 'bisa', 'bantu', 'kok', 'biar', 'sinyal', 'telkomsel', 'kakak', 'bagus', 'lagi', 'ya', 'kiano']</t>
  </si>
  <si>
    <t>['waduh', 'kendala', 'sinyalnya', 'dari', 'jam', 'berapa', 'nih', 'kakak', 'tenang', 'ya', 'kiano', 'bisa', 'bantu', 'kok', 'biar', 'sinyal', 'telkomsel', 'kakak', 'bagus', 'lagi', 'ya', 'kiano']</t>
  </si>
  <si>
    <t>['kendala', 'sinyalnya', 'jam', 'nih', 'kakak', 'tenang', 'ya', 'kiano', 'bantu', 'biar', 'sinyal', 'telkomsel', 'kakak', 'bagus', 'ya', 'kiano']</t>
  </si>
  <si>
    <t>['kendala', 'sinyal', 'jam', 'nih', 'kakak', 'tenang', 'ya', 'kiano', 'bantu', 'biar', 'sinyal', 'telkomsel', 'kakak', 'bagus', 'ya', 'kiano']</t>
  </si>
  <si>
    <t>jordan jordan huhu darlan lihat pesan kakak nih mohon tunggu balesannya ya biar bantu kece darlan</t>
  </si>
  <si>
    <t>@adam_jordan29 @adam_jordan29 huhu :( darlan liat udah ada dm dari kakak nih. mohon ditunggu balesannya ya, biar dibantu pengecekan lebih lanjut 😊 -darlan</t>
  </si>
  <si>
    <t>jordan jordan huhu darlan liat udah ada dm dari kakak nih mohon ditunggu balesannya ya biar dibantu pengecekan lebih lanjut darlan</t>
  </si>
  <si>
    <t>['jordan', 'jordan', 'huhu', 'darlan', 'liat', 'udah', 'ada', 'dm', 'dari', 'kakak', 'nih', 'mohon', 'ditunggu', 'balesannya', 'ya', 'biar', 'dibantu', 'pengecekan', 'lebih', 'lanjut', 'darlan']</t>
  </si>
  <si>
    <t>['jordan', 'jordan', 'huhu', 'darlan', 'lihat', 'sudah', 'ada', 'pesan', 'dari', 'kakak', 'nih', 'mohon', 'ditunggu', 'balesannya', 'ya', 'biar', 'dibantu', 'pengecekan', 'lebih', 'lanjut', 'darlan']</t>
  </si>
  <si>
    <t>['jordan', 'jordan', 'huhu', 'darlan', 'lihat', 'pesan', 'kakak', 'nih', 'mohon', 'ditunggu', 'balesannya', 'ya', 'biar', 'dibantu', 'pengecekan', 'darlan']</t>
  </si>
  <si>
    <t>['jordan', 'jordan', 'huhu', 'darlan', 'lihat', 'pesan', 'kakak', 'nih', 'mohon', 'tunggu', 'balesannya', 'ya', 'biar', 'bantu', 'kece', 'darlan']</t>
  </si>
  <si>
    <t>gak sombong asik kau telkomsel</t>
  </si>
  <si>
    <t>@telkomsel @idextratime gak usah sok asik kau telkomsel.</t>
  </si>
  <si>
    <t>gak usah sok asik kau telkomsel</t>
  </si>
  <si>
    <t>['gak', 'usah', 'sok', 'asik', 'kau', 'telkomsel']</t>
  </si>
  <si>
    <t>['gak', 'usah', 'sombong', 'asik', 'kau', 'telkomsel']</t>
  </si>
  <si>
    <t>['gak', 'sombong', 'asik', 'kau', 'telkomsel']</t>
  </si>
  <si>
    <t>kakak lokasi mana kiano bantu biar sinyal telkomsel kakak bagus ya kiano</t>
  </si>
  <si>
    <t>@niqitar kakak lokasinya dimana? sini kiano bantuin biar sinyal telkomsel kakak bagus terus ya 😊 -kiano</t>
  </si>
  <si>
    <t>kakak lokasinya dimana sini kiano bantuin biar sinyal telkomsel kakak bagus terus ya kiano</t>
  </si>
  <si>
    <t>['kakak', 'lokasinya', 'dimana', 'sini', 'kiano', 'bantuin', 'biar', 'sinyal', 'telkomsel', 'kakak', 'bagus', 'terus', 'ya', 'kiano']</t>
  </si>
  <si>
    <t>['kakak', 'lokasinya', 'dimana', 'sini', 'kiano', 'membantu', 'biar', 'sinyal', 'telkomsel', 'kakak', 'bagus', 'terus', 'ya', 'kiano']</t>
  </si>
  <si>
    <t>['kakak', 'lokasinya', 'dimana', 'kiano', 'membantu', 'biar', 'sinyal', 'telkomsel', 'kakak', 'bagus', 'ya', 'kiano']</t>
  </si>
  <si>
    <t>['kakak', 'lokasi', 'mana', 'kiano', 'bantu', 'biar', 'sinyal', 'telkomsel', 'kakak', 'bagus', 'ya', 'kiano']</t>
  </si>
  <si>
    <t>pakai indosat zwet</t>
  </si>
  <si>
    <t>@mikage0reo @telkomsel lah lu bukannya pake indosat zwet</t>
  </si>
  <si>
    <t>lah lu bukannya pake indosat zwet</t>
  </si>
  <si>
    <t>['lah', 'lu', 'bukannya', 'pake', 'indosat', 'zwet']</t>
  </si>
  <si>
    <t>['lah', 'kamu', 'bukannya', 'pakai', 'indosat', 'zwet']</t>
  </si>
  <si>
    <t>['pakai', 'indosat', 'zwet']</t>
  </si>
  <si>
    <t>kase bae nga pe jaring nonton streaming mar tagate edge ngoni pe jaring sebal hih</t>
  </si>
  <si>
    <t>heh @telkomsel kase bae nga pe jaringan boleh....?? mau nonton streaming mar tagate edge ngoni pe jaringan... kampret hih...</t>
  </si>
  <si>
    <t>heh kase bae nga pe jaringan boleh mau nonton streaming mar tagate edge ngoni pe jaringan kampret hih</t>
  </si>
  <si>
    <t>['heh', 'kase', 'bae', 'nga', 'pe', 'jaringan', 'boleh', 'mau', 'nonton', 'streaming', 'mar', 'tagate', 'edge', 'ngoni', 'pe', 'jaringan', 'kampret', 'hih']</t>
  </si>
  <si>
    <t>['heh', 'kase', 'bae', 'nga', 'pe', 'jaringan', 'boleh', 'mau', 'nonton', 'streaming', 'mar', 'tagate', 'edge', 'ngoni', 'pe', 'jaringan', 'menyebalkan', 'hih']</t>
  </si>
  <si>
    <t>['kase', 'bae', 'nga', 'pe', 'jaringan', 'nonton', 'streaming', 'mar', 'tagate', 'edge', 'ngoni', 'pe', 'jaringan', 'menyebalkan', 'hih']</t>
  </si>
  <si>
    <t>['kase', 'bae', 'nga', 'pe', 'jaring', 'nonton', 'streaming', 'mar', 'tagate', 'edge', 'ngoni', 'pe', 'jaring', 'sebal', 'hih']</t>
  </si>
  <si>
    <t>jordan jordan rai cek pesan kakak masuk antri ya rekan balas mohon tunggu ya kakak rai</t>
  </si>
  <si>
    <t>@adam_jordan29 @adam_jordan29 rai cek dm kakak udah masuk ke antrian ya. nanti akan ada rekan kami yang balas. mohon ditunggu ya kak :) -rai</t>
  </si>
  <si>
    <t>jordan jordan rai cek dm kakak udah masuk ke antrian ya nanti akan ada rekan kami yang balas mohon ditunggu ya kak rai</t>
  </si>
  <si>
    <t>['jordan', 'jordan', 'rai', 'cek', 'dm', 'kakak', 'udah', 'masuk', 'ke', 'antrian', 'ya', 'nanti', 'akan', 'ada', 'rekan', 'kami', 'yang', 'balas', 'mohon', 'ditunggu', 'ya', 'kak', 'rai']</t>
  </si>
  <si>
    <t>['jordan', 'jordan', 'rai', 'cek', 'pesan', 'kakak', 'sudah', 'masuk', 'ke', 'antrian', 'ya', 'nanti', 'akan', 'ada', 'rekan', 'kami', 'yang', 'balas', 'mohon', 'ditunggu', 'ya', 'kakak', 'rai']</t>
  </si>
  <si>
    <t>['jordan', 'jordan', 'rai', 'cek', 'pesan', 'kakak', 'masuk', 'antrian', 'ya', 'rekan', 'balas', 'mohon', 'ditunggu', 'ya', 'kakak', 'rai']</t>
  </si>
  <si>
    <t>['jordan', 'jordan', 'rai', 'cek', 'pesan', 'kakak', 'masuk', 'antri', 'ya', 'rekan', 'balas', 'mohon', 'tunggu', 'ya', 'kakak', 'rai']</t>
  </si>
  <si>
    <t>copas min</t>
  </si>
  <si>
    <t>@telkomsel jawaban copas terus min</t>
  </si>
  <si>
    <t>jawaban copas terus min</t>
  </si>
  <si>
    <t>['jawaban', 'copas', 'terus', 'min']</t>
  </si>
  <si>
    <t>['copas', 'min']</t>
  </si>
  <si>
    <t>mmff</t>
  </si>
  <si>
    <t>@neked y mmff😔</t>
  </si>
  <si>
    <t xml:space="preserve"> mmff</t>
  </si>
  <si>
    <t>['mmff']</t>
  </si>
  <si>
    <t>nih nomor telkomsel kakak lutfi ganggu infoin detail kiano bantu ya kakak kiano</t>
  </si>
  <si>
    <t>@lutfiirinaldii kenapa nih nomor telkomsel kak lutfi? jika terdapat gangguan, boleh infoin detailnya nanti kiano bantuin lebih lanjut ya kak 😊 -kiano</t>
  </si>
  <si>
    <t>kenapa nih nomor telkomsel kak lutfi jika terdapat gangguan boleh infoin detailnya nanti kiano bantuin lebih lanjut ya kak kiano</t>
  </si>
  <si>
    <t>['kenapa', 'nih', 'nomor', 'telkomsel', 'kak', 'lutfi', 'jika', 'terdapat', 'gangguan', 'boleh', 'infoin', 'detailnya', 'nanti', 'kiano', 'bantuin', 'lebih', 'lanjut', 'ya', 'kak', 'kiano']</t>
  </si>
  <si>
    <t>['kenapa', 'nih', 'nomor', 'telkomsel', 'kakak', 'lutfi', 'jika', 'terdapat', 'gangguan', 'boleh', 'infoin', 'detailnya', 'nanti', 'kiano', 'membantu', 'lebih', 'lanjut', 'ya', 'kakak', 'kiano']</t>
  </si>
  <si>
    <t>['nih', 'nomor', 'telkomsel', 'kakak', 'lutfi', 'gangguan', 'infoin', 'detailnya', 'kiano', 'membantu', 'ya', 'kakak', 'kiano']</t>
  </si>
  <si>
    <t>['nih', 'nomor', 'telkomsel', 'kakak', 'lutfi', 'ganggu', 'infoin', 'detail', 'kiano', 'bantu', 'ya', 'kakak', 'kiano']</t>
  </si>
  <si>
    <t>oke pesan</t>
  </si>
  <si>
    <t>@telkomsel oke tak dm</t>
  </si>
  <si>
    <t>oke tak dm</t>
  </si>
  <si>
    <t>['oke', 'tak', 'dm']</t>
  </si>
  <si>
    <t>['oke', 'tak', 'pesan']</t>
  </si>
  <si>
    <t>['oke', 'pesan']</t>
  </si>
  <si>
    <t>suara ndat ndut ndat ndut jink welkambek sena telkomsel</t>
  </si>
  <si>
    <t>@neked suara lu pada ndat ndut ndat ndut dah jink😔😔😔😔😔😔😔 welkambek sena telkomsel</t>
  </si>
  <si>
    <t>suara lu pada ndat ndut ndat ndut dah jink welkambek sena telkomsel</t>
  </si>
  <si>
    <t>['suara', 'lu', 'pada', 'ndat', 'ndut', 'ndat', 'ndut', 'dah', 'jink', 'welkambek', 'sena', 'telkomsel']</t>
  </si>
  <si>
    <t>['suara', 'kamu', 'pada', 'ndat', 'ndut', 'ndat', 'ndut', 'sudah', 'jink', 'welkambek', 'sena', 'telkomsel']</t>
  </si>
  <si>
    <t>['suara', 'ndat', 'ndut', 'ndat', 'ndut', 'jink', 'welkambek', 'sena', 'telkomsel']</t>
  </si>
  <si>
    <t>pilih paket telkomsel agam banget kakak ayo cek aplikasi mytelkomsel menu shopbelanja kakak pilih paket sesuai butuh ya kiano</t>
  </si>
  <si>
    <t>@192edcuryy pilihan paket telkomsel beragam banget kok kak, yuk cek semuanya di aplikasi mytelkomsel pada menu shop/belanja dan kakak bisa pilih paketnya sesuai dengan kebutuhan ya 😊 -kiano</t>
  </si>
  <si>
    <t>pilihan paket telkomsel beragam banget kok kak yuk cek semuanya di aplikasi mytelkomsel pada menu shopbelanja dan kakak bisa pilih paketnya sesuai dengan kebutuhan ya kiano</t>
  </si>
  <si>
    <t>['pilihan', 'paket', 'telkomsel', 'beragam', 'banget', 'kok', 'kak', 'yuk', 'cek', 'semuanya', 'di', 'aplikasi', 'mytelkomsel', 'pada', 'menu', 'shopbelanja', 'dan', 'kakak', 'bisa', 'pilih', 'paketnya', 'sesuai', 'dengan', 'kebutuhan', 'ya', 'kiano']</t>
  </si>
  <si>
    <t>['pilihan', 'paket', 'telkomsel', 'beragam', 'banget', 'kok', 'kakak', 'ayo', 'cek', 'semuanya', 'di', 'aplikasi', 'mytelkomsel', 'pada', 'menu', 'shopbelanja', 'dan', 'kakak', 'bisa', 'pilih', 'paketnya', 'sesuai', 'dengan', 'kebutuhan', 'ya', 'kiano']</t>
  </si>
  <si>
    <t>['pilihan', 'paket', 'telkomsel', 'beragam', 'banget', 'kakak', 'ayo', 'cek', 'aplikasi', 'mytelkomsel', 'menu', 'shopbelanja', 'kakak', 'pilih', 'paketnya', 'sesuai', 'kebutuhan', 'ya', 'kiano']</t>
  </si>
  <si>
    <t>['pilih', 'paket', 'telkomsel', 'agam', 'banget', 'kakak', 'ayo', 'cek', 'aplikasi', 'mytelkomsel', 'menu', 'shopbelanja', 'kakak', 'pilih', 'paket', 'sesuai', 'butuh', 'ya', 'kiano']</t>
  </si>
  <si>
    <t>oke kakak mas tungguin balesan pesan ya terimakasih zidane</t>
  </si>
  <si>
    <t>@dimasib47 @dimasib47 okey siap kak dimas. tungguin balesan dari kami di dm ya. makasih :) -zidane</t>
  </si>
  <si>
    <t>okey siap kak dimas tungguin balesan dari kami di dm ya makasih zidane</t>
  </si>
  <si>
    <t>['okey', 'siap', 'kak', 'dimas', 'tungguin', 'balesan', 'dari', 'kami', 'di', 'dm', 'ya', 'makasih', 'zidane']</t>
  </si>
  <si>
    <t>['oke', 'siap', 'kakak', 'dimas', 'tungguin', 'balesan', 'dari', 'kami', 'di', 'pesan', 'ya', 'terimakasih', 'zidane']</t>
  </si>
  <si>
    <t>['oke', 'kakak', 'dimas', 'tungguin', 'balesan', 'pesan', 'ya', 'terimakasih', 'zidane']</t>
  </si>
  <si>
    <t>['oke', 'kakak', 'mas', 'tungguin', 'balesan', 'pesan', 'ya', 'terimakasih', 'zidane']</t>
  </si>
  <si>
    <t>jordan jordan sinyal kendala ya kakak coba infoin nomor hp tanggal jadi lokasi lurah camat kota nomor telkomsel kendala pesan bantu cek ya darlan</t>
  </si>
  <si>
    <t>@adam_jordan29 @adam_jordan29 sinyalnya berkendala ya, kak? coba infoin nomor hp, tanggal kejadian, lokasi (kelurahan, kecamatan, kota) dan nomor telkomsel lain berkendala sama lewat dm. nanti dibantu cek ya 😊 -darlan</t>
  </si>
  <si>
    <t>jordan jordan sinyalnya berkendala ya kak coba infoin nomor hp tanggal kejadian lokasi kelurahan kecamatan kota dan nomor telkomsel lain berkendala sama lewat dm nanti dibantu cek ya darlan</t>
  </si>
  <si>
    <t>['jordan', 'jordan', 'sinyalnya', 'berkendala', 'ya', 'kak', 'coba', 'infoin', 'nomor', 'hp', 'tanggal', 'kejadian', 'lokasi', 'kelurahan', 'kecamatan', 'kota', 'dan', 'nomor', 'telkomsel', 'lain', 'berkendala', 'sama', 'lewat', 'dm', 'nanti', 'dibantu', 'cek', 'ya', 'darlan']</t>
  </si>
  <si>
    <t>['jordan', 'jordan', 'sinyalnya', 'berkendala', 'ya', 'kakak', 'coba', 'infoin', 'nomor', 'hp', 'tanggal', 'kejadian', 'lokasi', 'kelurahan', 'kecamatan', 'kota', 'dan', 'nomor', 'telkomsel', 'lain', 'berkendala', 'sama', 'lewat', 'pesan', 'nanti', 'dibantu', 'cek', 'ya', 'darlan']</t>
  </si>
  <si>
    <t>['jordan', 'jordan', 'sinyalnya', 'berkendala', 'ya', 'kakak', 'coba', 'infoin', 'nomor', 'hp', 'tanggal', 'kejadian', 'lokasi', 'kelurahan', 'kecamatan', 'kota', 'nomor', 'telkomsel', 'berkendala', 'pesan', 'dibantu', 'cek', 'ya', 'darlan']</t>
  </si>
  <si>
    <t>['jordan', 'jordan', 'sinyal', 'kendala', 'ya', 'kakak', 'coba', 'infoin', 'nomor', 'hp', 'tanggal', 'jadi', 'lokasi', 'lurah', 'camat', 'kota', 'nomor', 'telkomsel', 'kendala', 'pesan', 'bantu', 'cek', 'ya', 'darlan']</t>
  </si>
  <si>
    <t>telkomsel pasang umum undi tahun sih gak sabar bmw nih</t>
  </si>
  <si>
    <t>jadi telkomsel pasang pengumuman undian akhir tahunnya di mana sih? gak sabar pengen dapat bmw nih</t>
  </si>
  <si>
    <t>jadi telkomsel pasang pengumuman undian akhir tahunnya di mana sih gak sabar pengen dapat bmw nih</t>
  </si>
  <si>
    <t>['jadi', 'telkomsel', 'pasang', 'pengumuman', 'undian', 'akhir', 'tahunnya', 'di', 'mana', 'sih', 'gak', 'sabar', 'pengen', 'dapat', 'bmw', 'nih']</t>
  </si>
  <si>
    <t>['jadi', 'telkomsel', 'pasang', 'pengumuman', 'undian', 'akhir', 'tahunnya', 'di', 'mana', 'sih', 'gak', 'sabar', 'ingin', 'dapat', 'bmw', 'nih']</t>
  </si>
  <si>
    <t>['telkomsel', 'pasang', 'pengumuman', 'undian', 'tahunnya', 'sih', 'gak', 'sabar', 'bmw', 'nih']</t>
  </si>
  <si>
    <t>['telkomsel', 'pasang', 'umum', 'undi', 'tahun', 'sih', 'gak', 'sabar', 'bmw', 'nih']</t>
  </si>
  <si>
    <t>koneksi internetnya stabil ya kakak santoso maaf ya btw kendala koneksi internetnya alami nomor telkomsel kakak sila konfirmasi nomor telkomselnya pesan biar bantu cek ya serta jadi lokasi lengkap tunggu rai</t>
  </si>
  <si>
    <t>@massantoso18 @massantoso18 koneksi internetnya ga stabil ya, kak santoso? maaf ya :( btw kendala koneksi internetnya dialami nomor telkomsel lain juga ga kak? silakan konfirmasi nomor telkomselnya ke dm biar dibantu cek ya. sertakan juga waktu kejadian dan lokasi lengkapnya. ditunggu :) -rai</t>
  </si>
  <si>
    <t>koneksi internetnya ga stabil ya kak santoso maaf ya btw kendala koneksi internetnya dialami nomor telkomsel lain juga ga kak silakan konfirmasi nomor telkomselnya ke dm biar dibantu cek ya sertakan juga waktu kejadian dan lokasi lengkapnya ditunggu rai</t>
  </si>
  <si>
    <t>['koneksi', 'internetnya', 'ga', 'stabil', 'ya', 'kak', 'santoso', 'maaf', 'ya', 'btw', 'kendala', 'koneksi', 'internetnya', 'dialami', 'nomor', 'telkomsel', 'lain', 'juga', 'ga', 'kak', 'silakan', 'konfirmasi', 'nomor', 'telkomselnya', 'ke', 'dm', 'biar', 'dibantu', 'cek', 'ya', 'sertakan', 'juga', 'waktu', 'kejadian', 'dan', 'lokasi', 'lengkapnya', 'ditunggu', 'rai']</t>
  </si>
  <si>
    <t>['koneksi', 'internetnya', 'tidak', 'stabil', 'ya', 'kakak', 'santoso', 'maaf', 'ya', 'btw', 'kendala', 'koneksi', 'internetnya', 'dialami', 'nomor', 'telkomsel', 'lain', 'juga', 'tidak', 'kakak', 'silakan', 'konfirmasi', 'nomor', 'telkomselnya', 'ke', 'pesan', 'biar', 'dibantu', 'cek', 'ya', 'sertakan', 'juga', 'waktu', 'kejadian', 'dan', 'lokasi', 'lengkapnya', 'ditunggu', 'rai']</t>
  </si>
  <si>
    <t>['koneksi', 'internetnya', 'stabil', 'ya', 'kakak', 'santoso', 'maaf', 'ya', 'btw', 'kendala', 'koneksi', 'internetnya', 'dialami', 'nomor', 'telkomsel', 'kakak', 'silakan', 'konfirmasi', 'nomor', 'telkomselnya', 'pesan', 'biar', 'dibantu', 'cek', 'ya', 'sertakan', 'kejadian', 'lokasi', 'lengkapnya', 'ditunggu', 'rai']</t>
  </si>
  <si>
    <t>['koneksi', 'internetnya', 'stabil', 'ya', 'kakak', 'santoso', 'maaf', 'ya', 'btw', 'kendala', 'koneksi', 'internetnya', 'alami', 'nomor', 'telkomsel', 'kakak', 'sila', 'konfirmasi', 'nomor', 'telkomselnya', 'pesan', 'biar', 'bantu', 'cek', 'ya', 'serta', 'jadi', 'lokasi', 'lengkap', 'tunggu', 'rai']</t>
  </si>
  <si>
    <t>bls kirim pesan teman bls balas pantun</t>
  </si>
  <si>
    <t>@kusukakentang @telkomsel eh blom di bls juga ??? harus aku kirimkan apa agar dm temanku di bls ? apakah harus berbalas pantun dulu</t>
  </si>
  <si>
    <t>eh blom di bls juga harus aku kirimkan apa agar dm temanku di bls apakah harus berbalas pantun dulu</t>
  </si>
  <si>
    <t>['eh', 'blom', 'di', 'bls', 'juga', 'harus', 'aku', 'kirimkan', 'apa', 'agar', 'dm', 'temanku', 'di', 'bls', 'apakah', 'harus', 'berbalas', 'pantun', 'dulu']</t>
  </si>
  <si>
    <t>['malah', 'belum', 'di', 'bls', 'juga', 'harus', 'aku', 'kirimkan', 'apa', 'agar', 'pesan', 'temanku', 'di', 'bls', 'apakah', 'harus', 'berbalas', 'pantun', 'dulu']</t>
  </si>
  <si>
    <t>['bls', 'kirimkan', 'pesan', 'temanku', 'bls', 'berbalas', 'pantun']</t>
  </si>
  <si>
    <t>['bls', 'kirim', 'pesan', 'teman', 'bls', 'balas', 'pantun']</t>
  </si>
  <si>
    <t>sinyal nyelot sue nyelot rok</t>
  </si>
  <si>
    <t>sinyalmu nyelot sue nyelot remok @telkomsel</t>
  </si>
  <si>
    <t>sinyalmu nyelot sue nyelot remok</t>
  </si>
  <si>
    <t>['sinyalmu', 'nyelot', 'sue', 'nyelot', 'remok']</t>
  </si>
  <si>
    <t>['sinyal', 'nyelot', 'sue', 'nyelot', 'rok']</t>
  </si>
  <si>
    <t>pakai provider telkomsel amp indosat duaanya busuk ampun jaring cikarang</t>
  </si>
  <si>
    <t>pake 2 provider telkomsel &amp;amp  indosat. dua2anya sama busuknya, ampun jaringan di cikarang..</t>
  </si>
  <si>
    <t>pake provider telkomsel amp indosat duaanya sama busuknya ampun jaringan di cikarang</t>
  </si>
  <si>
    <t>['pake', 'provider', 'telkomsel', 'amp', 'indosat', 'duaanya', 'sama', 'busuknya', 'ampun', 'jaringan', 'di', 'cikarang']</t>
  </si>
  <si>
    <t>['pakai', 'provider', 'telkomsel', 'amp', 'indosat', 'duaanya', 'sama', 'busuknya', 'ampun', 'jaringan', 'di', 'cikarang']</t>
  </si>
  <si>
    <t>['pakai', 'provider', 'telkomsel', 'amp', 'indosat', 'duaanya', 'busuknya', 'ampun', 'jaringan', 'cikarang']</t>
  </si>
  <si>
    <t>['pakai', 'provider', 'telkomsel', 'amp', 'indosat', 'duaanya', 'busuk', 'ampun', 'jaring', 'cikarang']</t>
  </si>
  <si>
    <t>ya allah telkomsel sinyal banget</t>
  </si>
  <si>
    <t>ya allah telkomsel sinyalnya ga jelas banget</t>
  </si>
  <si>
    <t>['ya', 'allah', 'telkomsel', 'sinyalnya', 'ga', 'jelas', 'banget']</t>
  </si>
  <si>
    <t>['ya', 'allah', 'telkomsel', 'sinyalnya', 'tidak', 'jelas', 'banget']</t>
  </si>
  <si>
    <t>['ya', 'allah', 'telkomsel', 'sinyalnya', 'banget']</t>
  </si>
  <si>
    <t>['ya', 'allah', 'telkomsel', 'sinyal', 'banget']</t>
  </si>
  <si>
    <t>no simpati urg wungkul jigana pakai provider lancar</t>
  </si>
  <si>
    <t>@ajot__ @telkomsel no simpati urg wungkul jigana. di pake provider lain lancar</t>
  </si>
  <si>
    <t>no simpati urg wungkul jigana di pake provider lain lancar</t>
  </si>
  <si>
    <t>['no', 'simpati', 'urg', 'wungkul', 'jigana', 'di', 'pake', 'provider', 'lain', 'lancar']</t>
  </si>
  <si>
    <t>['no', 'simpati', 'urg', 'wungkul', 'jigana', 'di', 'pakai', 'provider', 'lain', 'lancar']</t>
  </si>
  <si>
    <t>['no', 'simpati', 'urg', 'wungkul', 'jigana', 'pakai', 'provider', 'lancar']</t>
  </si>
  <si>
    <t>maaf ya kakak rifani tangan konfirmasi pesan ya darlan</t>
  </si>
  <si>
    <t>@faniedaisy @faniedaisy maaf ya, kak rifani :( untuk penanganan lebih lanjut, bisa konfirmasi lewat dm ya 😊 -darlan</t>
  </si>
  <si>
    <t>maaf ya kak rifani untuk penanganan lebih lanjut bisa konfirmasi lewat dm ya darlan</t>
  </si>
  <si>
    <t>['maaf', 'ya', 'kak', 'rifani', 'untuk', 'penanganan', 'lebih', 'lanjut', 'bisa', 'konfirmasi', 'lewat', 'dm', 'ya', 'darlan']</t>
  </si>
  <si>
    <t>['maaf', 'ya', 'kakak', 'rifani', 'untuk', 'penanganan', 'lebih', 'lanjut', 'bisa', 'konfirmasi', 'lewat', 'pesan', 'ya', 'darlan']</t>
  </si>
  <si>
    <t>['maaf', 'ya', 'kakak', 'rifani', 'penanganan', 'konfirmasi', 'pesan', 'ya', 'darlan']</t>
  </si>
  <si>
    <t>['maaf', 'ya', 'kakak', 'rifani', 'tangan', 'konfirmasi', 'pesan', 'ya', 'darlan']</t>
  </si>
  <si>
    <t>oke kakak rai cek pesan kakak masuk antri ya rekan pesan bantu kendala mohon tunggu balas ya rai</t>
  </si>
  <si>
    <t>@hmdasahiiii @hmdasahiiii oke, kak. rai cek dm kakak udah masuk ke antrian ya. nanti akan ada rekan di dm yang bantu kendalanya. mohon ditunggu balasannya ya :) -rai</t>
  </si>
  <si>
    <t>oke kak rai cek dm kakak udah masuk ke antrian ya nanti akan ada rekan di dm yang bantu kendalanya mohon ditunggu balasannya ya rai</t>
  </si>
  <si>
    <t>['oke', 'kak', 'rai', 'cek', 'dm', 'kakak', 'udah', 'masuk', 'ke', 'antrian', 'ya', 'nanti', 'akan', 'ada', 'rekan', 'di', 'dm', 'yang', 'bantu', 'kendalanya', 'mohon', 'ditunggu', 'balasannya', 'ya', 'rai']</t>
  </si>
  <si>
    <t>['oke', 'kakak', 'rai', 'cek', 'pesan', 'kakak', 'sudah', 'masuk', 'ke', 'antrian', 'ya', 'nanti', 'akan', 'ada', 'rekan', 'di', 'pesan', 'yang', 'bantu', 'kendalanya', 'mohon', 'ditunggu', 'balasannya', 'ya', 'rai']</t>
  </si>
  <si>
    <t>['oke', 'kakak', 'rai', 'cek', 'pesan', 'kakak', 'masuk', 'antrian', 'ya', 'rekan', 'pesan', 'bantu', 'kendalanya', 'mohon', 'ditunggu', 'balasannya', 'ya', 'rai']</t>
  </si>
  <si>
    <t>['oke', 'kakak', 'rai', 'cek', 'pesan', 'kakak', 'masuk', 'antri', 'ya', 'rekan', 'pesan', 'bantu', 'kendala', 'mohon', 'tunggu', 'balas', 'ya', 'rai']</t>
  </si>
  <si>
    <t>eror kunaon telkomsel</t>
  </si>
  <si>
    <t>@tukangngopihits @telkomsel eror kunaon telkomsel pa ?</t>
  </si>
  <si>
    <t>eror kunaon telkomsel pa</t>
  </si>
  <si>
    <t>['eror', 'kunaon', 'telkomsel', 'pa']</t>
  </si>
  <si>
    <t>['eror', 'kunaon', 'telkomsel', 'bapak']</t>
  </si>
  <si>
    <t>['eror', 'kunaon', 'telkomsel']</t>
  </si>
  <si>
    <t>moga kendala cepat atas ya kakak cek status lapor konfirmasi pesan ya darlan</t>
  </si>
  <si>
    <t>@tukangngopihits @tukangngopihits semoga kendalanya cepat teratasi ya, kak. untuk cek status laporan, bisa konfirmasi lagi lewat dm ya 😊 -darlan</t>
  </si>
  <si>
    <t>semoga kendalanya cepat teratasi ya kak untuk cek status laporan bisa konfirmasi lagi lewat dm ya darlan</t>
  </si>
  <si>
    <t>['semoga', 'kendalanya', 'cepat', 'teratasi', 'ya', 'kak', 'untuk', 'cek', 'status', 'laporan', 'bisa', 'konfirmasi', 'lagi', 'lewat', 'dm', 'ya', 'darlan']</t>
  </si>
  <si>
    <t>['semoga', 'kendalanya', 'cepat', 'teratasi', 'ya', 'kakak', 'untuk', 'cek', 'status', 'laporan', 'bisa', 'konfirmasi', 'lagi', 'lewat', 'pesan', 'ya', 'darlan']</t>
  </si>
  <si>
    <t>['semoga', 'kendalanya', 'cepat', 'teratasi', 'ya', 'kakak', 'cek', 'status', 'laporan', 'konfirmasi', 'pesan', 'ya', 'darlan']</t>
  </si>
  <si>
    <t>['moga', 'kendala', 'cepat', 'atas', 'ya', 'kakak', 'cek', 'status', 'lapor', 'konfirmasi', 'pesan', 'ya', 'darlan']</t>
  </si>
  <si>
    <t>pantengin informasi updatenya sosial media ya moga program undiundi bahagia periode hadir cepat rai</t>
  </si>
  <si>
    <t>@nabilasalma_k @nabilasalma_k pantengin terus informasi updatenya di sosial media kami ya. semoga program undi-undi hepi periode selanjutnya akan kembali hadir secepatnya :) -rai</t>
  </si>
  <si>
    <t xml:space="preserve">  pantengin terus informasi updatenya di sosial media kami ya semoga program undiundi hepi periode selanjutnya akan kembali hadir secepatnya rai</t>
  </si>
  <si>
    <t>['pantengin', 'terus', 'informasi', 'updatenya', 'di', 'sosial', 'media', 'kami', 'ya', 'semoga', 'program', 'undiundi', 'hepi', 'periode', 'selanjutnya', 'akan', 'kembali', 'hadir', 'secepatnya', 'rai']</t>
  </si>
  <si>
    <t>['pantengin', 'terus', 'informasi', 'updatenya', 'di', 'sosial', 'media', 'kami', 'ya', 'semoga', 'program', 'undiundi', 'bahagia', 'periode', 'selanjutnya', 'akan', 'kembali', 'hadir', 'secepatnya', 'rai']</t>
  </si>
  <si>
    <t>['pantengin', 'informasi', 'updatenya', 'sosial', 'media', 'ya', 'semoga', 'program', 'undiundi', 'bahagia', 'periode', 'hadir', 'secepatnya', 'rai']</t>
  </si>
  <si>
    <t>['pantengin', 'informasi', 'updatenya', 'sosial', 'media', 'ya', 'moga', 'program', 'undiundi', 'bahagia', 'periode', 'hadir', 'cepat', 'rai']</t>
  </si>
  <si>
    <t>kali</t>
  </si>
  <si>
    <t>@telkomsel berkali2 tanyakan tapi nggak lernah ada jawaban</t>
  </si>
  <si>
    <t>berkali tanyakan tapi nggak lernah ada jawaban</t>
  </si>
  <si>
    <t>['berkali', 'tanyakan', 'tapi', 'nggak', 'lernah', 'ada', 'jawaban']</t>
  </si>
  <si>
    <t>['berkali', 'tanyakan', 'tapi', 'tidak', 'pernah', 'ada', 'jawaban']</t>
  </si>
  <si>
    <t>['berkali']</t>
  </si>
  <si>
    <t>['kali']</t>
  </si>
  <si>
    <t>dnt dnt sila kakak tunggu balesan rekan lanjutin interaksi pesan ya zidane harap kendala cepat atas zidane</t>
  </si>
  <si>
    <t>@mulianto_dnt @mulianto_dnt silakan kakak tunggu balesan dari rekan kami dan lanjutin interaksinya di dm ya. zidane harap kendalanya bisa cepat teratasi :) -zidane</t>
  </si>
  <si>
    <t>dnt dnt silakan kakak tunggu balesan dari rekan kami dan lanjutin interaksinya di dm ya zidane harap kendalanya bisa cepat teratasi zidane</t>
  </si>
  <si>
    <t>['dnt', 'dnt', 'silakan', 'kakak', 'tunggu', 'balesan', 'dari', 'rekan', 'kami', 'dan', 'lanjutin', 'interaksinya', 'di', 'dm', 'ya', 'zidane', 'harap', 'kendalanya', 'bisa', 'cepat', 'teratasi', 'zidane']</t>
  </si>
  <si>
    <t>['dnt', 'dnt', 'silakan', 'kakak', 'tunggu', 'balesan', 'dari', 'rekan', 'kami', 'dan', 'lanjutin', 'interaksinya', 'di', 'pesan', 'ya', 'zidane', 'harap', 'kendalanya', 'bisa', 'cepat', 'teratasi', 'zidane']</t>
  </si>
  <si>
    <t>['dnt', 'dnt', 'silakan', 'kakak', 'tunggu', 'balesan', 'rekan', 'lanjutin', 'interaksinya', 'pesan', 'ya', 'zidane', 'harap', 'kendalanya', 'cepat', 'teratasi', 'zidane']</t>
  </si>
  <si>
    <t>['dnt', 'dnt', 'sila', 'kakak', 'tunggu', 'balesan', 'rekan', 'lanjutin', 'interaksi', 'pesan', 'ya', 'zidane', 'harap', 'kendala', 'cepat', 'atas', 'zidane']</t>
  </si>
  <si>
    <t>data kirim pesan ya kakak keinan pastiin data pribadi teteap jaga data pribadi zidane</t>
  </si>
  <si>
    <t>@keinaneomma @keinaneomma untuk datanya dikirim ke dm ya kak keinan. pastiin ga memberikan data pribadi disini dan teteap jaga data pribadi :) -zidane</t>
  </si>
  <si>
    <t>untuk datanya dikirim ke dm ya kak keinan pastiin ga memberikan data pribadi disini dan teteap jaga data pribadi zidane</t>
  </si>
  <si>
    <t>['untuk', 'datanya', 'dikirim', 'ke', 'dm', 'ya', 'kak', 'keinan', 'pastiin', 'ga', 'memberikan', 'data', 'pribadi', 'disini', 'dan', 'teteap', 'jaga', 'data', 'pribadi', 'zidane']</t>
  </si>
  <si>
    <t>['untuk', 'datanya', 'dikirim', 'ke', 'pesan', 'ya', 'kakak', 'keinan', 'pastiin', 'tidak', 'memberikan', 'data', 'pribadi', 'disini', 'dan', 'teteap', 'jaga', 'data', 'pribadi', 'zidane']</t>
  </si>
  <si>
    <t>['datanya', 'dikirim', 'pesan', 'ya', 'kakak', 'keinan', 'pastiin', 'data', 'pribadi', 'teteap', 'jaga', 'data', 'pribadi', 'zidane']</t>
  </si>
  <si>
    <t>['data', 'kirim', 'pesan', 'ya', 'kakak', 'keinan', 'pastiin', 'data', 'pribadi', 'teteap', 'jaga', 'data', 'pribadi', 'zidane']</t>
  </si>
  <si>
    <t>tau jawab pikir jaring lelet cs layan lelet</t>
  </si>
  <si>
    <t>saya tidak tau jawabannya kapan @telkomsel , saya pikir jaringannya saja yang lelet ternyata cs juga layanannya lelet. https://t.co/yyepwynkhx</t>
  </si>
  <si>
    <t>saya tidak tau jawabannya kapan saya pikir jaringannya saja yang lelet ternyata cs juga layanannya lelet</t>
  </si>
  <si>
    <t>['saya', 'tidak', 'tau', 'jawabannya', 'kapan', 'saya', 'pikir', 'jaringannya', 'saja', 'yang', 'lelet', 'ternyata', 'cs', 'juga', 'layanannya', 'lelet']</t>
  </si>
  <si>
    <t>['tau', 'jawabannya', 'pikir', 'jaringannya', 'lelet', 'cs', 'layanannya', 'lelet']</t>
  </si>
  <si>
    <t>['tau', 'jawab', 'pikir', 'jaring', 'lelet', 'cs', 'layan', 'lelet']</t>
  </si>
  <si>
    <t>siang interaksi suruh tunggu tanganin tim kait hasil nya memble tot</t>
  </si>
  <si>
    <t>@telkomsel dr siang interaksi suruh tunggu trs lg di tanganin tim terkait. tp hasil nya msh memble tot!!</t>
  </si>
  <si>
    <t>dr siang interaksi suruh tunggu trs lg di tanganin tim terkait tp hasil nya msh memble tot</t>
  </si>
  <si>
    <t>['dr', 'siang', 'interaksi', 'suruh', 'tunggu', 'trs', 'lg', 'di', 'tanganin', 'tim', 'terkait', 'tp', 'hasil', 'nya', 'msh', 'memble', 'tot']</t>
  </si>
  <si>
    <t>['dari', 'siang', 'interaksi', 'suruh', 'tunggu', 'terus', 'lagi', 'di', 'tanganin', 'tim', 'terkait', 'tapi', 'hasil', 'nya', 'masih', 'memble', 'tot']</t>
  </si>
  <si>
    <t>['siang', 'interaksi', 'suruh', 'tunggu', 'tanganin', 'tim', 'terkait', 'hasil', 'nya', 'memble', 'tot']</t>
  </si>
  <si>
    <t>['siang', 'interaksi', 'suruh', 'tunggu', 'tanganin', 'tim', 'kait', 'hasil', 'nya', 'memble', 'tot']</t>
  </si>
  <si>
    <t>tunggu undiundi bahagia</t>
  </si>
  <si>
    <t>menunggu undi-undi hepi @telkomsel</t>
  </si>
  <si>
    <t>menunggu undiundi hepi</t>
  </si>
  <si>
    <t>['menunggu', 'undiundi', 'hepi']</t>
  </si>
  <si>
    <t>['menunggu', 'undiundi', 'bahagia']</t>
  </si>
  <si>
    <t>['tunggu', 'undiundi', 'bahagia']</t>
  </si>
  <si>
    <t>tidur aja wifi gabisa telkomsel jelek banget sinyal anjr ganti xl</t>
  </si>
  <si>
    <t>tidur aja inimah wifi gabs, telkomsel jelek bgt sinyalnya anjr lama2 gue ganti xl dh</t>
  </si>
  <si>
    <t>tidur aja inimah wifi gabs telkomsel jelek bgt sinyalnya anjr lama gue ganti xl dh</t>
  </si>
  <si>
    <t>['tidur', 'aja', 'inimah', 'wifi', 'gabs', 'telkomsel', 'jelek', 'bgt', 'sinyalnya', 'anjr', 'lama', 'gue', 'ganti', 'xl', 'dh']</t>
  </si>
  <si>
    <t>['tidur', 'aja', 'ini', 'wifi', 'gabisa', 'telkomsel', 'jelek', 'banget', 'sinyalnya', 'anjr', 'lama', 'aku', 'ganti', 'xl', 'sudah']</t>
  </si>
  <si>
    <t>['tidur', 'aja', 'wifi', 'gabisa', 'telkomsel', 'jelek', 'banget', 'sinyalnya', 'anjr', 'ganti', 'xl']</t>
  </si>
  <si>
    <t>['tidur', 'aja', 'wifi', 'gabisa', 'telkomsel', 'jelek', 'banget', 'sinyal', 'anjr', 'ganti', 'xl']</t>
  </si>
  <si>
    <t>sinyal stabil ya kakak maaf ya biar kendala sinyal tangan ayo infoin nomor telkomselnya pesan infoin jadi nomor telkomsel kendala ya tunggu rai</t>
  </si>
  <si>
    <t>@leonor9918 @fvngsi @leonor9918 sinyalnya ga stabil ya, kak? maaf ya :( biar kendala sinyalnya bisa ditangani, yuk infoin nomor telkomselnya ke dm. infoin juga waktu kejadian dan nomor telkomsel lain yg berkendala sama jika ada ya. ditunggu :) -rai</t>
  </si>
  <si>
    <t>sinyalnya ga stabil ya kak maaf ya biar kendala sinyalnya bisa ditangani yuk infoin nomor telkomselnya ke dm infoin juga waktu kejadian dan nomor telkomsel lain yg berkendala sama jika ada ya ditunggu rai</t>
  </si>
  <si>
    <t>['sinyalnya', 'ga', 'stabil', 'ya', 'kak', 'maaf', 'ya', 'biar', 'kendala', 'sinyalnya', 'bisa', 'ditangani', 'yuk', 'infoin', 'nomor', 'telkomselnya', 'ke', 'dm', 'infoin', 'juga', 'waktu', 'kejadian', 'dan', 'nomor', 'telkomsel', 'lain', 'yg', 'berkendala', 'sama', 'jika', 'ada', 'ya', 'ditunggu', 'rai']</t>
  </si>
  <si>
    <t>['sinyalnya', 'tidak', 'stabil', 'ya', 'kakak', 'maaf', 'ya', 'biar', 'kendala', 'sinyalnya', 'bisa', 'ditangani', 'ayo', 'infoin', 'nomor', 'telkomselnya', 'ke', 'pesan', 'infoin', 'juga', 'waktu', 'kejadian', 'dan', 'nomor', 'telkomsel', 'lain', 'yg', 'berkendala', 'sama', 'jika', 'ada', 'ya', 'ditunggu', 'rai']</t>
  </si>
  <si>
    <t>['sinyalnya', 'stabil', 'ya', 'kakak', 'maaf', 'ya', 'biar', 'kendala', 'sinyalnya', 'ditangani', 'ayo', 'infoin', 'nomor', 'telkomselnya', 'pesan', 'infoin', 'kejadian', 'nomor', 'telkomsel', 'berkendala', 'ya', 'ditunggu', 'rai']</t>
  </si>
  <si>
    <t>['sinyal', 'stabil', 'ya', 'kakak', 'maaf', 'ya', 'biar', 'kendala', 'sinyal', 'tangan', 'ayo', 'infoin', 'nomor', 'telkomselnya', 'pesan', 'infoin', 'jadi', 'nomor', 'telkomsel', 'kendala', 'ya', 'tunggu', 'rai']</t>
  </si>
  <si>
    <t>telkomsel ganggu</t>
  </si>
  <si>
    <t>telkomsel lagi gangguan??</t>
  </si>
  <si>
    <t>telkomsel lagi gangguan</t>
  </si>
  <si>
    <t>['telkomsel', 'lagi', 'gangguan']</t>
  </si>
  <si>
    <t>['telkomsel', 'gangguan']</t>
  </si>
  <si>
    <t>['telkomsel', 'ganggu']</t>
  </si>
  <si>
    <t>yah nih kendala sinyal kakak carl ayo infoin nomor orbit lokasi pesan biar dibantuin zidane</t>
  </si>
  <si>
    <t>@wiiyyu @wiiyyu yah dari kapan nih kendala sinyalnya kak carl? yuk infoin juga nomor orbit sama lokasinya ke dm biar dibantuin :) -zidane</t>
  </si>
  <si>
    <t>yah dari kapan nih kendala sinyalnya kak carl yuk infoin juga nomor orbit sama lokasinya ke dm biar dibantuin zidane</t>
  </si>
  <si>
    <t>['yah', 'dari', 'kapan', 'nih', 'kendala', 'sinyalnya', 'kak', 'carl', 'yuk', 'infoin', 'juga', 'nomor', 'orbit', 'sama', 'lokasinya', 'ke', 'dm', 'biar', 'dibantuin', 'zidane']</t>
  </si>
  <si>
    <t>['yah', 'dari', 'kapan', 'nih', 'kendala', 'sinyalnya', 'kakak', 'carl', 'ayo', 'infoin', 'juga', 'nomor', 'orbit', 'sama', 'lokasinya', 'ke', 'pesan', 'biar', 'dibantuin', 'zidane']</t>
  </si>
  <si>
    <t>['yah', 'nih', 'kendala', 'sinyalnya', 'kakak', 'carl', 'ayo', 'infoin', 'nomor', 'orbit', 'lokasinya', 'pesan', 'biar', 'dibantuin', 'zidane']</t>
  </si>
  <si>
    <t>['yah', 'nih', 'kendala', 'sinyal', 'kakak', 'carl', 'ayo', 'infoin', 'nomor', 'orbit', 'lokasi', 'pesan', 'biar', 'dibantuin', 'zidane']</t>
  </si>
  <si>
    <t>telkomesel kendala kakak pakai xl</t>
  </si>
  <si>
    <t>@telkomsel @kusukakentang telkomesel saya gk ada kendala mas soalnya saya pake xl 🙏🏻</t>
  </si>
  <si>
    <t>telkomesel saya gk ada kendala mas soalnya saya pake xl</t>
  </si>
  <si>
    <t>['telkomesel', 'saya', 'gk', 'ada', 'kendala', 'mas', 'soalnya', 'saya', 'pake', 'xl']</t>
  </si>
  <si>
    <t>['telkomesel', 'saya', 'tidak', 'ada', 'kendala', 'kakak', 'soalnya', 'saya', 'pakai', 'xl']</t>
  </si>
  <si>
    <t>['telkomesel', 'kendala', 'kakak', 'pakai', 'xl']</t>
  </si>
  <si>
    <t>sinyal kendala kakak coba infoin nomer lokasi detail nomer kendala pesan jovan</t>
  </si>
  <si>
    <t>@wiiyyu @wiiyyu dari kapan sinyalnya berkendala kak? coba infoin nomer, lokasi detail, nomer lain yang berkendala sama jika ada ke dm :) -jovan</t>
  </si>
  <si>
    <t>dari kapan sinyalnya berkendala kak coba infoin nomer lokasi detail nomer lain yang berkendala sama jika ada ke dm jovan</t>
  </si>
  <si>
    <t>['dari', 'kapan', 'sinyalnya', 'berkendala', 'kak', 'coba', 'infoin', 'nomer', 'lokasi', 'detail', 'nomer', 'lain', 'yang', 'berkendala', 'sama', 'jika', 'ada', 'ke', 'dm', 'jovan']</t>
  </si>
  <si>
    <t>['dari', 'kapan', 'sinyalnya', 'berkendala', 'kakak', 'coba', 'infoin', 'nomer', 'lokasi', 'detail', 'nomer', 'lain', 'yang', 'berkendala', 'sama', 'jika', 'ada', 'ke', 'pesan', 'jovan']</t>
  </si>
  <si>
    <t>['sinyalnya', 'berkendala', 'kakak', 'coba', 'infoin', 'nomer', 'lokasi', 'detail', 'nomer', 'berkendala', 'pesan', 'jovan']</t>
  </si>
  <si>
    <t>['sinyal', 'kendala', 'kakak', 'coba', 'infoin', 'nomer', 'lokasi', 'detail', 'nomer', 'kendala', 'pesan', 'jovan']</t>
  </si>
  <si>
    <t>kakak kiano bantu sinyal telkomselnya cek pesan kiano ya kiano</t>
  </si>
  <si>
    <t>@celixalexandra sini kak kiano bantu sinyal telkomselnya, cek dm dari kiano ya 😊 -kiano</t>
  </si>
  <si>
    <t>sini kak kiano bantu sinyal telkomselnya cek dm dari kiano ya kiano</t>
  </si>
  <si>
    <t>['sini', 'kak', 'kiano', 'bantu', 'sinyal', 'telkomselnya', 'cek', 'dm', 'dari', 'kiano', 'ya', 'kiano']</t>
  </si>
  <si>
    <t>['sini', 'kakak', 'kiano', 'bantu', 'sinyal', 'telkomselnya', 'cek', 'pesan', 'dari', 'kiano', 'ya', 'kiano']</t>
  </si>
  <si>
    <t>['kakak', 'kiano', 'bantu', 'sinyal', 'telkomselnya', 'cek', 'pesan', 'kiano', 'ya', 'kiano']</t>
  </si>
  <si>
    <t>pesan dibales ya kakak kakak kendala nih kakak langsung hubung via pesan zidane</t>
  </si>
  <si>
    <t>@deok202 @kusukakentang @deok202 untuk dm itu pasti dibales ya kak. emang kakak ada kendala apa nih? kalau ada pertanyaan, kakak juga bisa langsung hubungi kami via dm :) -zidane</t>
  </si>
  <si>
    <t>untuk dm itu pasti dibales ya kak emang kakak ada kendala apa nih kalau ada pertanyaan kakak juga bisa langsung hubungi kami via dm zidane</t>
  </si>
  <si>
    <t>['untuk', 'dm', 'itu', 'pasti', 'dibales', 'ya', 'kak', 'emang', 'kakak', 'ada', 'kendala', 'apa', 'nih', 'kalau', 'ada', 'pertanyaan', 'kakak', 'juga', 'bisa', 'langsung', 'hubungi', 'kami', 'via', 'dm', 'zidane']</t>
  </si>
  <si>
    <t>['untuk', 'pesan', 'itu', 'pasti', 'dibales', 'ya', 'kakak', 'memang', 'kakak', 'ada', 'kendala', 'apa', 'nih', 'kalau', 'ada', 'pertanyaan', 'kakak', 'juga', 'bisa', 'langsung', 'hubungi', 'kami', 'via', 'pesan', 'zidane']</t>
  </si>
  <si>
    <t>['pesan', 'dibales', 'ya', 'kakak', 'kakak', 'kendala', 'nih', 'kakak', 'langsung', 'hubungi', 'via', 'pesan', 'zidane']</t>
  </si>
  <si>
    <t>['pesan', 'dibales', 'ya', 'kakak', 'kakak', 'kendala', 'nih', 'kakak', 'langsung', 'hubung', 'via', 'pesan', 'zidane']</t>
  </si>
  <si>
    <t>mkin mahal telkomsel</t>
  </si>
  <si>
    <t>kenapa mkin mahal dah telkomsel☺️</t>
  </si>
  <si>
    <t>kenapa mkin mahal dah telkomsel</t>
  </si>
  <si>
    <t>['kenapa', 'mkin', 'mahal', 'dah', 'telkomsel']</t>
  </si>
  <si>
    <t>['kenapa', 'mkin', 'mahal', 'sudah', 'telkomsel']</t>
  </si>
  <si>
    <t>['mkin', 'mahal', 'telkomsel']</t>
  </si>
  <si>
    <t>zidane cek interaksi pesan sila kakak lanjutin interaksi pesan ya zidane</t>
  </si>
  <si>
    <t>@tukangngopihits @tukangngopihits zidane cek udah ada interaksi di dm. silakan kakak lanjutin interaksinya di dm ya :) -zidane</t>
  </si>
  <si>
    <t>zidane cek udah ada interaksi di dm silakan kakak lanjutin interaksinya di dm ya zidane</t>
  </si>
  <si>
    <t>['zidane', 'cek', 'udah', 'ada', 'interaksi', 'di', 'dm', 'silakan', 'kakak', 'lanjutin', 'interaksinya', 'di', 'dm', 'ya', 'zidane']</t>
  </si>
  <si>
    <t>['zidane', 'cek', 'sudah', 'ada', 'interaksi', 'di', 'pesan', 'silakan', 'kakak', 'lanjutin', 'interaksinya', 'di', 'pesan', 'ya', 'zidane']</t>
  </si>
  <si>
    <t>['zidane', 'cek', 'interaksi', 'pesan', 'silakan', 'kakak', 'lanjutin', 'interaksinya', 'pesan', 'ya', 'zidane']</t>
  </si>
  <si>
    <t>['zidane', 'cek', 'interaksi', 'pesan', 'sila', 'kakak', 'lanjutin', 'interaksi', 'pesan', 'ya', 'zidane']</t>
  </si>
  <si>
    <t>telkomsel gelar program loyalitas juta langgan</t>
  </si>
  <si>
    <t>telkomsel 17 tahun gelar program loyalitas, punya 158 juta pelanggan https://t.co/f80nyfkh0c</t>
  </si>
  <si>
    <t>telkomsel tahun gelar program loyalitas punya juta pelanggan</t>
  </si>
  <si>
    <t>['telkomsel', 'tahun', 'gelar', 'program', 'loyalitas', 'punya', 'juta', 'pelanggan']</t>
  </si>
  <si>
    <t>['telkomsel', 'gelar', 'program', 'loyalitas', 'juta', 'pelanggan']</t>
  </si>
  <si>
    <t>['telkomsel', 'gelar', 'program', 'loyalitas', 'juta', 'langgan']</t>
  </si>
  <si>
    <t>bisabisanya telkomsel bls pesan teman</t>
  </si>
  <si>
    <t>@kusukakentang @telkomsel bisa-bisanya telkomsel gk bls dm temen saya!!!!!</t>
  </si>
  <si>
    <t>bisabisanya telkomsel gk bls dm temen saya</t>
  </si>
  <si>
    <t>['bisabisanya', 'telkomsel', 'gk', 'bls', 'dm', 'temen', 'saya']</t>
  </si>
  <si>
    <t>['bisabisanya', 'telkomsel', 'tidak', 'bls', 'pesan', 'teman', 'saya']</t>
  </si>
  <si>
    <t>['bisabisanya', 'telkomsel', 'bls', 'pesan', 'teman']</t>
  </si>
  <si>
    <t>okaay kakak handy tunggu ya balesan pesan nya jovan</t>
  </si>
  <si>
    <t>@hanndyvengeance @hanndyvengeance okaay kak handy ditunggu ya balesan dm nya :) -jovan</t>
  </si>
  <si>
    <t>okaay kak handy ditunggu ya balesan dm nya jovan</t>
  </si>
  <si>
    <t>['okaay', 'kak', 'handy', 'ditunggu', 'ya', 'balesan', 'dm', 'nya', 'jovan']</t>
  </si>
  <si>
    <t>['okaay', 'kakak', 'handy', 'ditunggu', 'ya', 'balesan', 'pesan', 'nya', 'jovan']</t>
  </si>
  <si>
    <t>['okaay', 'kakak', 'handy', 'tunggu', 'ya', 'balesan', 'pesan', 'nya', 'jovan']</t>
  </si>
  <si>
    <t>kakak sinyal ayo infoin nomor hp jadi lokasi lurah camat kota via pesan biar bantu kendala sinyal lemah rahasia data jaga makasihdero</t>
  </si>
  <si>
    <t>@keinaneomma @keinaneomma kenapa kak sama sinyalnya :( yuk infoin nomor hp, waktu kejadian dan lokasi (kelurahan, kecamatan dan kota) via dm biar dibantu kendala sinyal lemah dan rahasia data juga kejaga. makasih😊-dero</t>
  </si>
  <si>
    <t>kenapa kak sama sinyalnya yuk infoin nomor hp waktu kejadian dan lokasi kelurahan kecamatan dan kota via dm biar dibantu kendala sinyal lemah dan rahasia data juga kejaga makasihdero</t>
  </si>
  <si>
    <t>['kenapa', 'kak', 'sama', 'sinyalnya', 'yuk', 'infoin', 'nomor', 'hp', 'waktu', 'kejadian', 'dan', 'lokasi', 'kelurahan', 'kecamatan', 'dan', 'kota', 'via', 'dm', 'biar', 'dibantu', 'kendala', 'sinyal', 'lemah', 'dan', 'rahasia', 'data', 'juga', 'kejaga', 'makasihdero']</t>
  </si>
  <si>
    <t>['kenapa', 'kakak', 'sama', 'sinyalnya', 'ayo', 'infoin', 'nomor', 'hp', 'waktu', 'kejadian', 'dan', 'lokasi', 'kelurahan', 'kecamatan', 'dan', 'kota', 'via', 'pesan', 'biar', 'dibantu', 'kendala', 'sinyal', 'lemah', 'dan', 'rahasia', 'data', 'juga', 'kejaga', 'makasihdero']</t>
  </si>
  <si>
    <t>['kakak', 'sinyalnya', 'ayo', 'infoin', 'nomor', 'hp', 'kejadian', 'lokasi', 'kelurahan', 'kecamatan', 'kota', 'via', 'pesan', 'biar', 'dibantu', 'kendala', 'sinyal', 'lemah', 'rahasia', 'data', 'kejaga', 'makasihdero']</t>
  </si>
  <si>
    <t>['kakak', 'sinyal', 'ayo', 'infoin', 'nomor', 'hp', 'jadi', 'lokasi', 'lurah', 'camat', 'kota', 'via', 'pesan', 'biar', 'bantu', 'kendala', 'sinyal', 'lemah', 'rahasia', 'data', 'jaga', 'makasihdero']</t>
  </si>
  <si>
    <t>woiii eror nya jam pagi jam kelar kemarin eror nya cuma bentar hr parah jam coba cadang provider kerja kuota mahal banding saing bapuk kasih kompensasi rugi</t>
  </si>
  <si>
    <t>woiii @telkomsel lama amat eror nya? dr jam 10.30 td pagi sampe skrg jam 21.10 ga kelar². kmrn eror nya cm bentar, hr ini parah brp jam tu? cb kl ga ada cadangan provider, gw ga bs kerja!! kuota lu paling mahal di banding pesaing, tp bapuk!! kasih kompensasi lu gw rugi banyak 😡</t>
  </si>
  <si>
    <t>woiii lama amat eror nya dr jam td pagi sampe skrg jam ga kelar kmrn eror nya cm bentar hr ini parah brp jam tu cb kl ga ada cadangan provider gw ga bs kerja kuota lu paling mahal di banding pesaing tp bapuk kasih kompensasi lu gw rugi banyak</t>
  </si>
  <si>
    <t>['woiii', 'lama', 'amat', 'eror', 'nya', 'dr', 'jam', 'td', 'pagi', 'sampe', 'skrg', 'jam', 'ga', 'kelar', 'kmrn', 'eror', 'nya', 'cm', 'bentar', 'hr', 'ini', 'parah', 'brp', 'jam', 'tu', 'cb', 'kl', 'ga', 'ada', 'cadangan', 'provider', 'gw', 'ga', 'bs', 'kerja', 'kuota', 'lu', 'paling', 'mahal', 'di', 'banding', 'pesaing', 'tp', 'bapuk', 'kasih', 'kompensasi', 'lu', 'gw', 'rugi', 'banyak']</t>
  </si>
  <si>
    <t>['woiii', 'lama', 'amat', 'eror', 'nya', 'dari', 'jam', 'tadi', 'pagi', 'sampai', 'sekarang', 'jam', 'tidak', 'kelar', 'kemarin', 'eror', 'nya', 'Cuma', 'bentar', 'hr', 'ini', 'parah', 'berapa', 'jam', 'itu', 'coba', 'kalau', 'tidak', 'ada', 'cadangan', 'provider', 'aku', 'tidak', 'bisa', 'kerja', 'kuota', 'kamu', 'paling', 'mahal', 'di', 'banding', 'pesaing', 'tapi', 'bapuk', 'kasih', 'kompensasi', 'kamu', 'aku', 'rugi', 'banyak']</t>
  </si>
  <si>
    <t>['woiii', 'eror', 'nya', 'jam', 'pagi', 'jam', 'kelar', 'kemarin', 'eror', 'nya', 'Cuma', 'bentar', 'hr', 'parah', 'jam', 'coba', 'cadangan', 'provider', 'kerja', 'kuota', 'mahal', 'banding', 'pesaing', 'bapuk', 'kasih', 'kompensasi', 'rugi']</t>
  </si>
  <si>
    <t>['woiii', 'eror', 'nya', 'jam', 'pagi', 'jam', 'kelar', 'kemarin', 'eror', 'nya', 'cuma', 'bentar', 'hr', 'parah', 'jam', 'coba', 'cadang', 'provider', 'kerja', 'kuota', 'mahal', 'banding', 'saing', 'bapuk', 'kasih', 'kompensasi', 'rugi']</t>
  </si>
  <si>
    <t>gak nyaman ya kakak ayo infoin nomor hp jadi lokasi lurah camat kota via pesan biar bantu kendala sinyal lemah rahasia data jaga makasihdero</t>
  </si>
  <si>
    <t>@fleuraisey @fleuraisey dibuat gak nyaman ya kak :( yuk infoin nomor hp, waktu kejadian dan lokasi (kelurahan, kecamatan dan kota) via dm biar dibantu kendala sinyal lemah dan rahasia data juga kejaga. makasih😊-dero</t>
  </si>
  <si>
    <t>dibuat gak nyaman ya kak yuk infoin nomor hp waktu kejadian dan lokasi kelurahan kecamatan dan kota via dm biar dibantu kendala sinyal lemah dan rahasia data juga kejaga makasihdero</t>
  </si>
  <si>
    <t>['dibuat', 'gak', 'nyaman', 'ya', 'kak', 'yuk', 'infoin', 'nomor', 'hp', 'waktu', 'kejadian', 'dan', 'lokasi', 'kelurahan', 'kecamatan', 'dan', 'kota', 'via', 'dm', 'biar', 'dibantu', 'kendala', 'sinyal', 'lemah', 'dan', 'rahasia', 'data', 'juga', 'kejaga', 'makasihdero']</t>
  </si>
  <si>
    <t>['dibuat', 'gak', 'nyaman', 'ya', 'kakak', 'ayo', 'infoin', 'nomor', 'hp', 'waktu', 'kejadian', 'dan', 'lokasi', 'kelurahan', 'kecamatan', 'dan', 'kota', 'via', 'pesan', 'biar', 'dibantu', 'kendala', 'sinyal', 'lemah', 'dan', 'rahasia', 'data', 'juga', 'kejaga', 'makasihdero']</t>
  </si>
  <si>
    <t>['gak', 'nyaman', 'ya', 'kakak', 'ayo', 'infoin', 'nomor', 'hp', 'kejadian', 'lokasi', 'kelurahan', 'kecamatan', 'kota', 'via', 'pesan', 'biar', 'dibantu', 'kendala', 'sinyal', 'lemah', 'rahasia', 'data', 'kejaga', 'makasihdero']</t>
  </si>
  <si>
    <t>['gak', 'nyaman', 'ya', 'kakak', 'ayo', 'infoin', 'nomor', 'hp', 'jadi', 'lokasi', 'lurah', 'camat', 'kota', 'via', 'pesan', 'biar', 'bantu', 'kendala', 'sinyal', 'lemah', 'rahasia', 'data', 'jaga', 'makasihdero']</t>
  </si>
  <si>
    <t>@fvngsi waduh.. kenapa emang kak ? sini cerita biar aku bisa bantu 🙂 -eri</t>
  </si>
  <si>
    <t>waduh kenapa emang kak sini cerita biar aku bisa bantu eri</t>
  </si>
  <si>
    <t>['waduh', 'kenapa', 'emang', 'kak', 'sini', 'cerita', 'biar', 'aku', 'bisa', 'bantu', 'eri']</t>
  </si>
  <si>
    <t>['waduh', 'kenapa', 'memang', 'kakak', 'sini', 'cerita', 'biar', 'aku', 'bisa', 'bantu', 'eri']</t>
  </si>
  <si>
    <t>fakyu sinyal telkomsel malem</t>
  </si>
  <si>
    <t>fakyu sinyal telkomsel malem ini!!!!!</t>
  </si>
  <si>
    <t>fakyu sinyal telkomsel malem ini</t>
  </si>
  <si>
    <t>['fakyu', 'sinyal', 'telkomsel', 'malem', 'ini']</t>
  </si>
  <si>
    <t>['fakyu', 'sinyal', 'telkomsel', 'malem']</t>
  </si>
  <si>
    <t>vote vote halo kakak maaf sinyal kendala ya iya coba infoin nomor hp tanggal jadi lokasi lurah camat kota nomor telkomsel kendala pesan bantu cek ya darlan</t>
  </si>
  <si>
    <t>@paktani_vote @paktani_vote halo, kak. maaf, sinyalnya masih berkendala ya? kalau iya, coba infoin nomor hp, tanggal kejadian, lokasi (kelurahan, kecamatan, kota) dan nomor telkomsel lain berkendala sama lewat dm. nanti dibantu cek ya 😊 -darlan</t>
  </si>
  <si>
    <t>vote vote halo kak maaf sinyalnya masih berkendala ya kalau iya coba infoin nomor hp tanggal kejadian lokasi kelurahan kecamatan kota dan nomor telkomsel lain berkendala sama lewat dm nanti dibantu cek ya darlan</t>
  </si>
  <si>
    <t>['vote', 'vote', 'halo', 'kak', 'maaf', 'sinyalnya', 'masih', 'berkendala', 'ya', 'kalau', 'iya', 'coba', 'infoin', 'nomor', 'hp', 'tanggal', 'kejadian', 'lokasi', 'kelurahan', 'kecamatan', 'kota', 'dan', 'nomor', 'telkomsel', 'lain', 'berkendala', 'sama', 'lewat', 'dm', 'nanti', 'dibantu', 'cek', 'ya', 'darlan']</t>
  </si>
  <si>
    <t>['vote', 'vote', 'halo', 'kakak', 'maaf', 'sinyalnya', 'masih', 'berkendala', 'ya', 'kalau', 'iya', 'coba', 'infoin', 'nomor', 'hp', 'tanggal', 'kejadian', 'lokasi', 'kelurahan', 'kecamatan', 'kota', 'dan', 'nomor', 'telkomsel', 'lain', 'berkendala', 'sama', 'lewat', 'pesan', 'nanti', 'dibantu', 'cek', 'ya', 'darlan']</t>
  </si>
  <si>
    <t>['vote', 'vote', 'halo', 'kakak', 'maaf', 'sinyalnya', 'berkendala', 'ya', 'iya', 'coba', 'infoin', 'nomor', 'hp', 'tanggal', 'kejadian', 'lokasi', 'kelurahan', 'kecamatan', 'kota', 'nomor', 'telkomsel', 'berkendala', 'pesan', 'dibantu', 'cek', 'ya', 'darlan']</t>
  </si>
  <si>
    <t>['vote', 'vote', 'halo', 'kakak', 'maaf', 'sinyal', 'kendala', 'ya', 'iya', 'coba', 'infoin', 'nomor', 'hp', 'tanggal', 'jadi', 'lokasi', 'lurah', 'camat', 'kota', 'nomor', 'telkomsel', 'kendala', 'pesan', 'bantu', 'cek', 'ya', 'darlan']</t>
  </si>
  <si>
    <t>rumah daerah kakak bantu cek eri</t>
  </si>
  <si>
    <t>@peachieicebear rumahnya daerah mana kak ? sini aku bantu cek 🙂 -eri</t>
  </si>
  <si>
    <t>rumahnya daerah mana kak sini aku bantu cek eri</t>
  </si>
  <si>
    <t>['rumahnya', 'daerah', 'mana', 'kak', 'sini', 'aku', 'bantu', 'cek', 'eri']</t>
  </si>
  <si>
    <t>['rumahnya', 'daerah', 'mana', 'kakak', 'sini', 'aku', 'bantu', 'cek', 'eri']</t>
  </si>
  <si>
    <t>['rumahnya', 'daerah', 'kakak', 'bantu', 'cek', 'eri']</t>
  </si>
  <si>
    <t>['rumah', 'daerah', 'kakak', 'bantu', 'cek', 'eri']</t>
  </si>
  <si>
    <t>tenang aja kalo telkomsel orbit gak internet pasti letak router hindar halang coba cabut pasang adaptor router sim card cek koneksi internet kala joan</t>
  </si>
  <si>
    <t>@saka_ap @saka_ap tenang aja, kalo telkomsel orbitnya gak bisa buat internet, pastikan letakkan router di tempat yg tinggi dan terhindar dari halangan juga coba buat cabut pasang adaptor router dan sim card lalu cek koneksi internet berkala. -joan</t>
  </si>
  <si>
    <t>ap ap tenang aja kalo telkomsel orbitnya gak bisa buat internet pastikan letakkan router di tempat yg tinggi dan terhindar dari halangan juga coba buat cabut pasang adaptor router dan sim card lalu cek koneksi internet berkala joan</t>
  </si>
  <si>
    <t>['ap', 'ap', 'tenang', 'aja', 'kalo', 'telkomsel', 'orbitnya', 'gak', 'bisa', 'buat', 'internet', 'pastikan', 'letakkan', 'router', 'di', 'tempat', 'yg', 'tinggi', 'dan', 'terhindar', 'dari', 'halangan', 'juga', 'coba', 'buat', 'cabut', 'pasang', 'adaptor', 'router', 'dan', 'sim', 'card', 'lalu', 'cek', 'koneksi', 'internet', 'berkala', 'joan']</t>
  </si>
  <si>
    <t>['apa', 'apa', 'tenang', 'aja', 'kalo', 'telkomsel', 'orbitnya', 'gak', 'bisa', 'buat', 'internet', 'pastikan', 'letakkan', 'router', 'di', 'tempat', 'yg', 'tinggi', 'dan', 'terhindar', 'dari', 'halangan', 'juga', 'coba', 'buat', 'cabut', 'pasang', 'adaptor', 'router', 'dan', 'sim', 'card', 'lalu', 'cek', 'koneksi', 'internet', 'berkala', 'joan']</t>
  </si>
  <si>
    <t>['tenang', 'aja', 'kalo', 'telkomsel', 'orbitnya', 'gak', 'internet', 'pastikan', 'letakkan', 'router', 'terhindar', 'halangan', 'coba', 'cabut', 'pasang', 'adaptor', 'router', 'sim', 'card', 'cek', 'koneksi', 'internet', 'berkala', 'joan']</t>
  </si>
  <si>
    <t>['tenang', 'aja', 'kalo', 'telkomsel', 'orbit', 'gak', 'internet', 'pasti', 'letak', 'router', 'hindar', 'halang', 'coba', 'cabut', 'pasang', 'adaptor', 'router', 'sim', 'card', 'cek', 'koneksi', 'internet', 'kala', 'joan']</t>
  </si>
  <si>
    <t>cumn muncul sinyal akses internet</t>
  </si>
  <si>
    <t>@telkomsel cumn muncul sinyal, g bisa akses internet</t>
  </si>
  <si>
    <t>cumn muncul sinyal  bisa akses internet</t>
  </si>
  <si>
    <t>['cumn', 'muncul', 'sinyal', 'bisa', 'akses', 'internet']</t>
  </si>
  <si>
    <t>['cumn', 'muncul', 'sinyal', 'akses', 'internet']</t>
  </si>
  <si>
    <t>pakai indosat mauu pakai telkomsel buka fuck</t>
  </si>
  <si>
    <t>pake indosat kaga mauu, tpi pake telkomsel bisa kebuka, anjj emg</t>
  </si>
  <si>
    <t>pake indosat kaga mauu tpi pake telkomsel bisa kebuka anjj emg</t>
  </si>
  <si>
    <t>['pake', 'indosat', 'kaga', 'mauu', 'tpi', 'pake', 'telkomsel', 'bisa', 'kebuka', 'anjj', 'emg']</t>
  </si>
  <si>
    <t>['pakai', 'indosat', 'tidak', 'mauu', 'tapi', 'pakai', 'telkomsel', 'bisa', 'kebuka', 'fuck', 'memang']</t>
  </si>
  <si>
    <t>['pakai', 'indosat', 'mauu', 'pakai', 'telkomsel', 'kebuka', 'fuck']</t>
  </si>
  <si>
    <t>['pakai', 'indosat', 'mauu', 'pakai', 'telkomsel', 'buka', 'fuck']</t>
  </si>
  <si>
    <t>dnt dnt joan cek interaksi pesan buat lapor konfirmasi pesan biar bantu cek hasil lapor ayo kakak tunggu joan</t>
  </si>
  <si>
    <t>@mulianto_dnt @telkomindonesia @mulianto_dnt joan cek interaksi di dm sebelumnya udah dibuatkan pelaporan. konfirmasi lagi ke dm biar dibantu cek hasil laporannya yuk kak. ditunggu :) -joan</t>
  </si>
  <si>
    <t>dnt dnt joan cek interaksi di dm sebelumnya udah dibuatkan pelaporan konfirmasi lagi ke dm biar dibantu cek hasil laporannya yuk kak ditunggu joan</t>
  </si>
  <si>
    <t>['dnt', 'dnt', 'joan', 'cek', 'interaksi', 'di', 'dm', 'sebelumnya', 'udah', 'dibuatkan', 'pelaporan', 'konfirmasi', 'lagi', 'ke', 'dm', 'biar', 'dibantu', 'cek', 'hasil', 'laporannya', 'yuk', 'kak', 'ditunggu', 'joan']</t>
  </si>
  <si>
    <t>['dnt', 'dnt', 'joan', 'cek', 'interaksi', 'di', 'pesan', 'sebelumnya', 'sudah', 'dibuatkan', 'pelaporan', 'konfirmasi', 'lagi', 'ke', 'pesan', 'biar', 'dibantu', 'cek', 'hasil', 'laporannya', 'ayo', 'kakak', 'ditunggu', 'joan']</t>
  </si>
  <si>
    <t>['dnt', 'dnt', 'joan', 'cek', 'interaksi', 'pesan', 'dibuatkan', 'pelaporan', 'konfirmasi', 'pesan', 'biar', 'dibantu', 'cek', 'hasil', 'laporannya', 'ayo', 'kakak', 'ditunggu', 'joan']</t>
  </si>
  <si>
    <t>['dnt', 'dnt', 'joan', 'cek', 'interaksi', 'pesan', 'buat', 'lapor', 'konfirmasi', 'pesan', 'biar', 'bantu', 'cek', 'hasil', 'lapor', 'ayo', 'kakak', 'tunggu', 'joan']</t>
  </si>
  <si>
    <t>kouta elit sinyal sulit biasa banget telkomsel</t>
  </si>
  <si>
    <t>kouta elit sinyal sulit . kebiasaan banget telkomsel !!!!! https://t.co/obh63t9oqn</t>
  </si>
  <si>
    <t>kouta elit sinyal sulit kebiasaan banget telkomsel</t>
  </si>
  <si>
    <t>['kouta', 'elit', 'sinyal', 'sulit', 'kebiasaan', 'banget', 'telkomsel']</t>
  </si>
  <si>
    <t>['kouta', 'elit', 'sinyal', 'sulit', 'biasa', 'banget', 'telkomsel']</t>
  </si>
  <si>
    <t>dnt dnt sedia bantu pesan yah kakak rasya</t>
  </si>
  <si>
    <t>@mulianto_dnt @telkomindonesia @mulianto_dnt kami akan selalu ready buat bantuin km di dm yah, kak :) -rasya</t>
  </si>
  <si>
    <t>dnt dnt kami akan selalu ready buat bantuin km di dm yah kak rasya</t>
  </si>
  <si>
    <t>['dnt', 'dnt', 'kami', 'akan', 'selalu', 'ready', 'buat', 'bantuin', 'km', 'di', 'dm', 'yah', 'kak', 'rasya']</t>
  </si>
  <si>
    <t>['dnt', 'dnt', 'kami', 'akan', 'selalu', 'tersedia', 'buat', 'membantu', 'kamu', 'di', 'pesan', 'yah', 'kakak', 'rasya']</t>
  </si>
  <si>
    <t>['dnt', 'dnt', 'tersedia', 'membantu', 'pesan', 'yah', 'kakak', 'rasya']</t>
  </si>
  <si>
    <t>['dnt', 'dnt', 'sedia', 'bantu', 'pesan', 'yah', 'kakak', 'rasya']</t>
  </si>
  <si>
    <t>idih telkomsel jelek rumah</t>
  </si>
  <si>
    <t>idih telkomsel jelek amat di rmh gw</t>
  </si>
  <si>
    <t>['idih', 'telkomsel', 'jelek', 'amat', 'di', 'rmh', 'gw']</t>
  </si>
  <si>
    <t>['idih', 'telkomsel', 'jelek', 'amat', 'di', 'rumah', 'aku']</t>
  </si>
  <si>
    <t>['idih', 'telkomsel', 'jelek', 'rumah']</t>
  </si>
  <si>
    <t>hahay kartu as kecuali kartu telkomsel gda soalnu mahal</t>
  </si>
  <si>
    <t>@panesssah hahay kartu as lu semua ada di gue kecuali kartu telkomsel gda soalnu mahal</t>
  </si>
  <si>
    <t>hahay kartu as lu semua ada di gue kecuali kartu telkomsel gda soalnu mahal</t>
  </si>
  <si>
    <t>['hahay', 'kartu', 'as', 'lu', 'semua', 'ada', 'di', 'gue', 'kecuali', 'kartu', 'telkomsel', 'gda', 'soalnu', 'mahal']</t>
  </si>
  <si>
    <t>['hahay', 'kartu', 'as', 'kamu', 'semua', 'ada', 'di', 'aku', 'kecuali', 'kartu', 'telkomsel', 'gda', 'soalnu', 'mahal']</t>
  </si>
  <si>
    <t>['hahay', 'kartu', 'as', 'kecuali', 'kartu', 'telkomsel', 'gda', 'soalnu', 'mahal']</t>
  </si>
  <si>
    <t>mekkdi mekkdi kakak cek tawar paket tarik aplikasi mytelkomsel yah darlan</t>
  </si>
  <si>
    <t>@eskrim_mekkdi @bewsorak @eskrim_mekkdi kakak bisa cek penawaran paket yang menarik lewat aplikasi mytelkomsel yah 😊 -darlan</t>
  </si>
  <si>
    <t>mekkdi mekkdi kakak bisa cek penawaran paket yang menarik lewat aplikasi mytelkomsel yah darlan</t>
  </si>
  <si>
    <t>['mekkdi', 'mekkdi', 'kakak', 'bisa', 'cek', 'penawaran', 'paket', 'yang', 'menarik', 'lewat', 'aplikasi', 'mytelkomsel', 'yah', 'darlan']</t>
  </si>
  <si>
    <t>['mekkdi', 'mekkdi', 'kakak', 'cek', 'penawaran', 'paket', 'menarik', 'aplikasi', 'mytelkomsel', 'yah', 'darlan']</t>
  </si>
  <si>
    <t>['mekkdi', 'mekkdi', 'kakak', 'cek', 'tawar', 'paket', 'tarik', 'aplikasi', 'mytelkomsel', 'yah', 'darlan']</t>
  </si>
  <si>
    <t>terima kasih min</t>
  </si>
  <si>
    <t>@telkomsel baik terima kasih min</t>
  </si>
  <si>
    <t>baik terima kasih min</t>
  </si>
  <si>
    <t>['baik', 'terima', 'kasih', 'min']</t>
  </si>
  <si>
    <t>['terima', 'kasih', 'min']</t>
  </si>
  <si>
    <t>oke kakak rekan respon pesan nya yah rasya</t>
  </si>
  <si>
    <t>@btngtmr @btngtmr oke, kak. rekan kami akan respon dm nya yah :) -rasya</t>
  </si>
  <si>
    <t>oke kak rekan kami akan respon dm nya yah rasya</t>
  </si>
  <si>
    <t>['oke', 'kak', 'rekan', 'kami', 'akan', 'respon', 'dm', 'nya', 'yah', 'rasya']</t>
  </si>
  <si>
    <t>['oke', 'kakak', 'rekan', 'kami', 'akan', 'respon', 'pesan', 'nya', 'yah', 'rasya']</t>
  </si>
  <si>
    <t>['oke', 'kakak', 'rekan', 'respon', 'pesan', 'nya', 'yah', 'rasya']</t>
  </si>
  <si>
    <t>info kuota murah min</t>
  </si>
  <si>
    <t>@telkomsel info kuota murah buat @bewsorak min</t>
  </si>
  <si>
    <t>info kuota murah buat min</t>
  </si>
  <si>
    <t>['info', 'kuota', 'murah', 'buat', 'min']</t>
  </si>
  <si>
    <t>['info', 'kuota', 'murah', 'min']</t>
  </si>
  <si>
    <t>apa kakak nashir share detail rasya biar bantu cari solusi sehat rasya</t>
  </si>
  <si>
    <t>@nashirefendi @nashirefendi kenapa apanya, kak nashir? share detailnya sama rasya biar dibantu cari solusi. sehat selalu :) -rasya</t>
  </si>
  <si>
    <t>kenapa apanya kak nashir share detailnya sama rasya biar dibantu cari solusi sehat selalu rasya</t>
  </si>
  <si>
    <t>['kenapa', 'apanya', 'kak', 'nashir', 'share', 'detailnya', 'sama', 'rasya', 'biar', 'dibantu', 'cari', 'solusi', 'sehat', 'selalu', 'rasya']</t>
  </si>
  <si>
    <t>['kenapa', 'apanya', 'kakak', 'nashir', 'share', 'detailnya', 'sama', 'rasya', 'biar', 'dibantu', 'cari', 'solusi', 'sehat', 'selalu', 'rasya']</t>
  </si>
  <si>
    <t>['apanya', 'kakak', 'nashir', 'share', 'detailnya', 'rasya', 'biar', 'dibantu', 'cari', 'solusi', 'sehat', 'rasya']</t>
  </si>
  <si>
    <t>['apa', 'kakak', 'nashir', 'share', 'detail', 'rasya', 'biar', 'bantu', 'cari', 'solusi', 'sehat', 'rasya']</t>
  </si>
  <si>
    <t>rhapsody rhapsody maaf ya kakak dapetin sms spam judi coba infoin nomer capture sms pesan jovan</t>
  </si>
  <si>
    <t>@dio_rhapsody @aduanppi @dio_rhapsody waduh maaf ya kalau kakak dapetin sms spam judi, coba infoin nomer sama capture masing-masing sms ke dm :) -jovan</t>
  </si>
  <si>
    <t>rhapsody rhapsody waduh maaf ya kalau kakak dapetin sms spam judi coba infoin nomer sama capture masingmasing sms ke dm jovan</t>
  </si>
  <si>
    <t>['rhapsody', 'rhapsody', 'waduh', 'maaf', 'ya', 'kalau', 'kakak', 'dapetin', 'sms', 'spam', 'judi', 'coba', 'infoin', 'nomer', 'sama', 'capture', 'masingmasing', 'sms', 'ke', 'dm', 'jovan']</t>
  </si>
  <si>
    <t>['rhapsody', 'rhapsody', 'waduh', 'maaf', 'ya', 'kalau', 'kakak', 'dapetin', 'sms', 'spam', 'judi', 'coba', 'infoin', 'nomer', 'sama', 'capture', 'masing', 'sms', 'ke', 'pesan', 'jovan']</t>
  </si>
  <si>
    <t>['rhapsody', 'rhapsody', 'maaf', 'ya', 'kakak', 'dapetin', 'sms', 'spam', 'judi', 'coba', 'infoin', 'nomer', 'capture', 'sms', 'pesan', 'jovan']</t>
  </si>
  <si>
    <t>dnt dnt sambung pesan ayo kakak mulianto rasya bantu cek lapor bantu tangan sehat rasya</t>
  </si>
  <si>
    <t>@mulianto_dnt @telkomindonesia @mulianto_dnt sambung di dm lagi yuk, kak mulianto. rasya bantu cek pelaporan sebelumnya dan dibantu penanganan kembali. sehat selalu :) -rasya</t>
  </si>
  <si>
    <t>dnt dnt sambung di dm lagi yuk kak mulianto rasya bantu cek pelaporan sebelumnya dan dibantu penanganan kembali sehat selalu rasya</t>
  </si>
  <si>
    <t>['dnt', 'dnt', 'sambung', 'di', 'dm', 'lagi', 'yuk', 'kak', 'mulianto', 'rasya', 'bantu', 'cek', 'pelaporan', 'sebelumnya', 'dan', 'dibantu', 'penanganan', 'kembali', 'sehat', 'selalu', 'rasya']</t>
  </si>
  <si>
    <t>['dnt', 'dnt', 'sambung', 'di', 'pesan', 'lagi', 'ayo', 'kakak', 'mulianto', 'rasya', 'bantu', 'cek', 'pelaporan', 'sebelumnya', 'dan', 'dibantu', 'penanganan', 'kembali', 'sehat', 'selalu', 'rasya']</t>
  </si>
  <si>
    <t>['dnt', 'dnt', 'sambung', 'pesan', 'ayo', 'kakak', 'mulianto', 'rasya', 'bantu', 'cek', 'pelaporan', 'dibantu', 'penanganan', 'sehat', 'rasya']</t>
  </si>
  <si>
    <t>['dnt', 'dnt', 'sambung', 'pesan', 'ayo', 'kakak', 'mulianto', 'rasya', 'bantu', 'cek', 'lapor', 'bantu', 'tangan', 'sehat', 'rasya']</t>
  </si>
  <si>
    <t>@telkomsel lagi kenapa?</t>
  </si>
  <si>
    <t>lagi kenapa</t>
  </si>
  <si>
    <t>['lagi', 'kenapa']</t>
  </si>
  <si>
    <t>tau milu jaring lelet maaf proses lapor data lelet full internet pakai im aman no lelet ampun jaring siput</t>
  </si>
  <si>
    <t>aku tidak tau jika di saat pemilu nanti @telkomindonesia atau @telkomsel masih seperti ini jaringan masih seperti ini , lelet. maaf saja proses pelaporan data pasti lelet.   1 bulan full internet pake im3 aman no lelet kembali ke @telkomsel minta ampun, jaringan seperti siput 🐌</t>
  </si>
  <si>
    <t>aku tidak tau jika di saat pemilu nanti atau masih seperti ini jaringan masih seperti ini lelet maaf saja proses pelaporan data pasti lelet bulan full internet pake im aman no lelet kembali ke minta ampun jaringan seperti siput</t>
  </si>
  <si>
    <t>['aku', 'tidak', 'tau', 'jika', 'di', 'saat', 'pemilu', 'nanti', 'atau', 'masih', 'seperti', 'ini', 'jaringan', 'masih', 'seperti', 'ini', 'lelet', 'maaf', 'saja', 'proses', 'pelaporan', 'data', 'pasti', 'lelet', 'bulan', 'full', 'internet', 'pake', 'im', 'aman', 'no', 'lelet', 'kembali', 'ke', 'minta', 'ampun', 'jaringan', 'seperti', 'siput']</t>
  </si>
  <si>
    <t>['aku', 'tidak', 'tau', 'jika', 'di', 'saat', 'pemilu', 'nanti', 'atau', 'masih', 'seperti', 'ini', 'jaringan', 'masih', 'seperti', 'ini', 'lelet', 'maaf', 'saja', 'proses', 'pelaporan', 'data', 'pasti', 'lelet', 'bulan', 'full', 'internet', 'pakai', 'im', 'aman', 'no', 'lelet', 'kembali', 'ke', 'minta', 'ampun', 'jaringan', 'seperti', 'siput']</t>
  </si>
  <si>
    <t>['tau', 'pemilu', 'jaringan', 'lelet', 'maaf', 'proses', 'pelaporan', 'data', 'lelet', 'full', 'internet', 'pakai', 'im', 'aman', 'no', 'lelet', 'ampun', 'jaringan', 'siput']</t>
  </si>
  <si>
    <t>['tau', 'milu', 'jaring', 'lelet', 'maaf', 'proses', 'lapor', 'data', 'lelet', 'full', 'internet', 'pakai', 'im', 'aman', 'no', 'lelet', 'ampun', 'jaring', 'siput']</t>
  </si>
  <si>
    <t>akh ptk telkomsel</t>
  </si>
  <si>
    <t>akh.. ptk lah telkomsel</t>
  </si>
  <si>
    <t>akh ptk lah telkomsel</t>
  </si>
  <si>
    <t>['akh', 'ptk', 'lah', 'telkomsel']</t>
  </si>
  <si>
    <t>['akh', 'ptk', 'telkomsel']</t>
  </si>
  <si>
    <t>tarif paket sesuai benefit dapat kakak rayzen pesan in nomor hp tanggal jadi lokasi detail ayo rasya bantu cari solusi biar sinyal stabil sehat rasya</t>
  </si>
  <si>
    <t>@xxtrashot8 @xxtrashot8 untuk tarif paket udah disesuaikan sama benefit yang didapatkan, kak rayzen. dm in nomor hp, tgl kejadian, sama lokasi detail yuk. rasya bantu cari solusi biar sinyal stabil lagi. sehat selalu :) -rasya</t>
  </si>
  <si>
    <t>untuk tarif paket udah disesuaikan sama benefit yang didapatkan kak rayzen dm in nomor hp tgl kejadian sama lokasi detail yuk rasya bantu cari solusi biar sinyal stabil lagi sehat selalu rasya</t>
  </si>
  <si>
    <t>['untuk', 'tarif', 'paket', 'udah', 'disesuaikan', 'sama', 'benefit', 'yang', 'didapatkan', 'kak', 'rayzen', 'dm', 'in', 'nomor', 'hp', 'tgl', 'kejadian', 'sama', 'lokasi', 'detail', 'yuk', 'rasya', 'bantu', 'cari', 'solusi', 'biar', 'sinyal', 'stabil', 'lagi', 'sehat', 'selalu', 'rasya']</t>
  </si>
  <si>
    <t>['untuk', 'tarif', 'paket', 'sudah', 'disesuaikan', 'sama', 'benefit', 'yang', 'didapatkan', 'kakak', 'rayzen', 'pesan', 'in', 'nomor', 'hp', 'tanggal', 'kejadian', 'sama', 'lokasi', 'detail', 'ayo', 'rasya', 'bantu', 'cari', 'solusi', 'biar', 'sinyal', 'stabil', 'lagi', 'sehat', 'selalu', 'rasya']</t>
  </si>
  <si>
    <t>['tarif', 'paket', 'disesuaikan', 'benefit', 'didapatkan', 'kakak', 'rayzen', 'pesan', 'in', 'nomor', 'hp', 'tanggal', 'kejadian', 'lokasi', 'detail', 'ayo', 'rasya', 'bantu', 'cari', 'solusi', 'biar', 'sinyal', 'stabil', 'sehat', 'rasya']</t>
  </si>
  <si>
    <t>['tarif', 'paket', 'sesuai', 'benefit', 'dapat', 'kakak', 'rayzen', 'pesan', 'in', 'nomor', 'hp', 'tanggal', 'jadi', 'lokasi', 'detail', 'ayo', 'rasya', 'bantu', 'cari', 'solusi', 'biar', 'sinyal', 'stabil', 'sehat', 'rasya']</t>
  </si>
  <si>
    <t>kalo pakai telkomsel halo isi pulsa ya</t>
  </si>
  <si>
    <t>kalo udh pake telkomsel halo emang bisa di isi pulsa ya ?</t>
  </si>
  <si>
    <t>kalo udh pake telkomsel halo emang bisa di isi pulsa ya</t>
  </si>
  <si>
    <t>['kalo', 'udh', 'pake', 'telkomsel', 'halo', 'emang', 'bisa', 'di', 'isi', 'pulsa', 'ya']</t>
  </si>
  <si>
    <t>['kalo', 'sudah', 'pakai', 'telkomsel', 'halo', 'memang', 'bisa', 'di', 'isi', 'pulsa', 'ya']</t>
  </si>
  <si>
    <t>['kalo', 'pakai', 'telkomsel', 'halo', 'isi', 'pulsa', 'ya']</t>
  </si>
  <si>
    <t>yakan lif</t>
  </si>
  <si>
    <t>@turquoiselogy yakan lif</t>
  </si>
  <si>
    <t>['yakan', 'lif']</t>
  </si>
  <si>
    <t>terimakasih konfirmasi kakak coba infoin nomer nomer kendala pesan jovan</t>
  </si>
  <si>
    <t>@btngtmr @btngtmr makasih konfirmasinya kak, coba infoin juga nomer sama nomer lain yang berkendala sama jika ada ke dm :) -jovan</t>
  </si>
  <si>
    <t>makasih konfirmasinya kak coba infoin juga nomer sama nomer lain yang berkendala sama jika ada ke dm jovan</t>
  </si>
  <si>
    <t>['makasih', 'konfirmasinya', 'kak', 'coba', 'infoin', 'juga', 'nomer', 'sama', 'nomer', 'lain', 'yang', 'berkendala', 'sama', 'jika', 'ada', 'ke', 'dm', 'jovan']</t>
  </si>
  <si>
    <t>['terimakasih', 'konfirmasinya', 'kakak', 'coba', 'infoin', 'juga', 'nomer', 'sama', 'nomer', 'lain', 'yang', 'berkendala', 'sama', 'jika', 'ada', 'ke', 'pesan', 'jovan']</t>
  </si>
  <si>
    <t>['terimakasih', 'konfirmasinya', 'kakak', 'coba', 'infoin', 'nomer', 'nomer', 'berkendala', 'pesan', 'jovan']</t>
  </si>
  <si>
    <t>['terimakasih', 'konfirmasi', 'kakak', 'coba', 'infoin', 'nomer', 'nomer', 'kendala', 'pesan', 'jovan']</t>
  </si>
  <si>
    <t>harga elit sinyal bapuk</t>
  </si>
  <si>
    <t>@telkomsel harga elit, sinyal bapuk</t>
  </si>
  <si>
    <t>['harga', 'elit', 'sinyal', 'bapuk']</t>
  </si>
  <si>
    <t>depok min</t>
  </si>
  <si>
    <t>@telkomsel depok min</t>
  </si>
  <si>
    <t>['depok', 'min']</t>
  </si>
  <si>
    <t>sambung pesan ayo kakak rifani biar bantu cari solusi sehat rasya</t>
  </si>
  <si>
    <t>@faniedaisy @faniedaisy sambung di dm lagi yuk, kak rifani biar segera dibantu cari solusi. sehat selalu :) -rasya</t>
  </si>
  <si>
    <t>sambung di dm lagi yuk kak rifani biar segera dibantu cari solusi sehat selalu rasya</t>
  </si>
  <si>
    <t>['sambung', 'di', 'dm', 'lagi', 'yuk', 'kak', 'rifani', 'biar', 'segera', 'dibantu', 'cari', 'solusi', 'sehat', 'selalu', 'rasya']</t>
  </si>
  <si>
    <t>['sambung', 'di', 'pesan', 'lagi', 'ayo', 'kakak', 'rifani', 'biar', 'segera', 'dibantu', 'cari', 'solusi', 'sehat', 'selalu', 'rasya']</t>
  </si>
  <si>
    <t>['sambung', 'pesan', 'ayo', 'kakak', 'rifani', 'biar', 'dibantu', 'cari', 'solusi', 'sehat', 'rasya']</t>
  </si>
  <si>
    <t>['sambung', 'pesan', 'ayo', 'kakak', 'rifani', 'biar', 'bantu', 'cari', 'solusi', 'sehat', 'rasya']</t>
  </si>
  <si>
    <t>jawab selesai kasih selesai</t>
  </si>
  <si>
    <t>@telkomsel jawabannya tidak pernah terselesaikan dan selalu tidak pernah kasih jawaban yg menyelesaikan</t>
  </si>
  <si>
    <t>jawabannya tidak pernah terselesaikan dan selalu tidak pernah kasih jawaban yg menyelesaikan</t>
  </si>
  <si>
    <t>['jawabannya', 'tidak', 'pernah', 'terselesaikan', 'dan', 'selalu', 'tidak', 'pernah', 'kasih', 'jawaban', 'yg', 'menyelesaikan']</t>
  </si>
  <si>
    <t>['jawabannya', 'terselesaikan', 'kasih', 'menyelesaikan']</t>
  </si>
  <si>
    <t>['jawab', 'selesai', 'kasih', 'selesai']</t>
  </si>
  <si>
    <t>tn nih kaak cerita doong biar bantu eri</t>
  </si>
  <si>
    <t>@ananggg_tn kenapa nih kaak ? cerita doong, biar aku bisa bantu 🙂 -eri</t>
  </si>
  <si>
    <t>tn kenapa nih kaak cerita doong biar aku bisa bantu eri</t>
  </si>
  <si>
    <t>['tn', 'kenapa', 'nih', 'kaak', 'cerita', 'doong', 'biar', 'aku', 'bisa', 'bantu', 'eri']</t>
  </si>
  <si>
    <t>['tn', 'nih', 'kaak', 'cerita', 'doong', 'biar', 'bantu', 'eri']</t>
  </si>
  <si>
    <t>scroll tl kakak</t>
  </si>
  <si>
    <t>@reyhearsal scroll tl ajah nnti jg dpt teh</t>
  </si>
  <si>
    <t>scroll tl ajah nnti jg dpt teh</t>
  </si>
  <si>
    <t>['scroll', 'tl', 'ajah', 'nnti', 'jg', 'dpt', 'teh']</t>
  </si>
  <si>
    <t>['scroll', 'tl', 'saja', 'nanti', 'juga', 'dapat', 'kakak']</t>
  </si>
  <si>
    <t>['scroll', 'tl', 'kakak']</t>
  </si>
  <si>
    <t>telkomsel paman</t>
  </si>
  <si>
    <t>@affanwaelah @idextratime telkomsel om</t>
  </si>
  <si>
    <t>telkomsel om</t>
  </si>
  <si>
    <t>['telkomsel', 'om']</t>
  </si>
  <si>
    <t>['telkomsel', 'paman']</t>
  </si>
  <si>
    <t>sinyal terima lemah ya kakak rifani maaf ya biar kendala sinyal tangan ayo infoin nomor telkomselnya pesan infoin jadi lokasi lengkap nomor telkomsel kendala ya tunggu rai</t>
  </si>
  <si>
    <t>@faniedaisy @faniedaisy sinyal yang diterima jadi lemah ya, kak rifani? maaf ya :( biar kendala sinyalnya bisa ditangani, yuk infoin nomor telkomselnya ke dm. infoin juga waktu kejadian, lokasi lengkap, dan nomor telkomsel lain yg berkendala sama jika ada ya. ditunggu :) -rai</t>
  </si>
  <si>
    <t>sinyal yang diterima jadi lemah ya kak rifani maaf ya biar kendala sinyalnya bisa ditangani yuk infoin nomor telkomselnya ke dm infoin juga waktu kejadian lokasi lengkap dan nomor telkomsel lain yg berkendala sama jika ada ya ditunggu rai</t>
  </si>
  <si>
    <t>['sinyal', 'yang', 'diterima', 'jadi', 'lemah', 'ya', 'kak', 'rifani', 'maaf', 'ya', 'biar', 'kendala', 'sinyalnya', 'bisa', 'ditangani', 'yuk', 'infoin', 'nomor', 'telkomselnya', 'ke', 'dm', 'infoin', 'juga', 'waktu', 'kejadian', 'lokasi', 'lengkap', 'dan', 'nomor', 'telkomsel', 'lain', 'yg', 'berkendala', 'sama', 'jika', 'ada', 'ya', 'ditunggu', 'rai']</t>
  </si>
  <si>
    <t>['sinyal', 'yang', 'diterima', 'jadi', 'lemah', 'ya', 'kakak', 'rifani', 'maaf', 'ya', 'biar', 'kendala', 'sinyalnya', 'bisa', 'ditangani', 'ayo', 'infoin', 'nomor', 'telkomselnya', 'ke', 'pesan', 'infoin', 'juga', 'waktu', 'kejadian', 'lokasi', 'lengkap', 'dan', 'nomor', 'telkomsel', 'lain', 'yg', 'berkendala', 'sama', 'jika', 'ada', 'ya', 'ditunggu', 'rai']</t>
  </si>
  <si>
    <t>['sinyal', 'diterima', 'lemah', 'ya', 'kakak', 'rifani', 'maaf', 'ya', 'biar', 'kendala', 'sinyalnya', 'ditangani', 'ayo', 'infoin', 'nomor', 'telkomselnya', 'pesan', 'infoin', 'kejadian', 'lokasi', 'lengkap', 'nomor', 'telkomsel', 'berkendala', 'ya', 'ditunggu', 'rai']</t>
  </si>
  <si>
    <t>['sinyal', 'terima', 'lemah', 'ya', 'kakak', 'rifani', 'maaf', 'ya', 'biar', 'kendala', 'sinyal', 'tangan', 'ayo', 'infoin', 'nomor', 'telkomselnya', 'pesan', 'infoin', 'jadi', 'lokasi', 'lengkap', 'nomor', 'telkomsel', 'kendala', 'ya', 'tunggu', 'rai']</t>
  </si>
  <si>
    <t>imyoura yeeay enjoy ya kakak btw list film ditoton prime video gak kakak eri</t>
  </si>
  <si>
    <t>@_imyour_a yeeay.. enjoy ya kak 🙂 btw ada list film lain yg mau ditoton di prime video gak kak ? -eri</t>
  </si>
  <si>
    <t>imyoura yeeay enjoy ya kak btw ada list film lain yg mau ditoton di prime video gak kak eri</t>
  </si>
  <si>
    <t>['imyoura', 'yeeay', 'enjoy', 'ya', 'kak', 'btw', 'ada', 'list', 'film', 'lain', 'yg', 'mau', 'ditoton', 'di', 'prime', 'video', 'gak', 'kak', 'eri']</t>
  </si>
  <si>
    <t>['imyoura', 'yeeay', 'enjoy', 'ya', 'kakak', 'btw', 'ada', 'list', 'film', 'lain', 'yg', 'mau', 'ditoton', 'di', 'prime', 'video', 'gak', 'kakak', 'eri']</t>
  </si>
  <si>
    <t>['imyoura', 'yeeay', 'enjoy', 'ya', 'kakak', 'btw', 'list', 'film', 'ditoton', 'prime', 'video', 'gak', 'kakak', 'eri']</t>
  </si>
  <si>
    <t>tea nya bikin sebut astaghfirullah kali</t>
  </si>
  <si>
    <t>hari ini tea nya pada bikin nyebut astaghfirullah berkali kali</t>
  </si>
  <si>
    <t>['hari', 'ini', 'tea', 'nya', 'pada', 'bikin', 'nyebut', 'astaghfirullah', 'berkali', 'kali']</t>
  </si>
  <si>
    <t>['hari', 'ini', 'tea', 'nya', 'pada', 'bikin', 'menyebut', 'astaghfirullah', 'berkali', 'sepertinya']</t>
  </si>
  <si>
    <t>['tea', 'nya', 'bikin', 'menyebut', 'astaghfirullah', 'berkali']</t>
  </si>
  <si>
    <t>['tea', 'nya', 'bikin', 'sebut', 'astaghfirullah', 'kali']</t>
  </si>
  <si>
    <t>harga elit sinyal sulit</t>
  </si>
  <si>
    <t>@telkomsel @ariefkiranac @idextratime harga elit, sinyal sulit</t>
  </si>
  <si>
    <t>['harga', 'elit', 'sinyal', 'sulit']</t>
  </si>
  <si>
    <t>coba spill lokasi kakak biar bantu cek eri</t>
  </si>
  <si>
    <t>@btngtmr coba spill lokasinya kak, biar aku bantu cek 🙂 -eri</t>
  </si>
  <si>
    <t>coba spill lokasinya kak biar aku bantu cek eri</t>
  </si>
  <si>
    <t>['coba', 'spill', 'lokasinya', 'kak', 'biar', 'aku', 'bantu', 'cek', 'eri']</t>
  </si>
  <si>
    <t>['coba', 'spill', 'lokasinya', 'kakak', 'biar', 'aku', 'bantu', 'cek', 'eri']</t>
  </si>
  <si>
    <t>['coba', 'spill', 'lokasinya', 'kakak', 'biar', 'bantu', 'cek', 'eri']</t>
  </si>
  <si>
    <t>['coba', 'spill', 'lokasi', 'kakak', 'biar', 'bantu', 'cek', 'eri']</t>
  </si>
  <si>
    <t>telkomsel taik</t>
  </si>
  <si>
    <t>['telkomsel', 'taik']</t>
  </si>
  <si>
    <t>rekan respon pesan nya yah kakak rasya</t>
  </si>
  <si>
    <t>@loveaeriii @loveaeriii rekan kami akan segera respon dm nya yah, kak :) -rasya</t>
  </si>
  <si>
    <t>rekan kami akan segera respon dm nya yah kak rasya</t>
  </si>
  <si>
    <t>['rekan', 'kami', 'akan', 'segera', 'respon', 'dm', 'nya', 'yah', 'kak', 'rasya']</t>
  </si>
  <si>
    <t>['rekan', 'kami', 'akan', 'segera', 'respon', 'pesan', 'nya', 'yah', 'kakak', 'rasya']</t>
  </si>
  <si>
    <t>['rekan', 'respon', 'pesan', 'nya', 'yah', 'kakak', 'rasya']</t>
  </si>
  <si>
    <t>need convert pulsa telkomsel</t>
  </si>
  <si>
    <t>need convert pulsa telkomsel #zonauang #zonajajan</t>
  </si>
  <si>
    <t>['need', 'convert', 'pulsa', 'telkomsel']</t>
  </si>
  <si>
    <t>kakak coba cerita detail biar bantu eri</t>
  </si>
  <si>
    <t>@scaredlilgirl_ kenapa kak ? coba ceritain detailnya, biar aku bisa bantu 🙂 -eri</t>
  </si>
  <si>
    <t>kenapa kak coba ceritain detailnya biar aku bisa bantu eri</t>
  </si>
  <si>
    <t>['kenapa', 'kak', 'coba', 'ceritain', 'detailnya', 'biar', 'aku', 'bisa', 'bantu', 'eri']</t>
  </si>
  <si>
    <t>['kenapa', 'kakak', 'coba', 'ceritakan', 'detailnya', 'biar', 'aku', 'bisa', 'bantu', 'eri']</t>
  </si>
  <si>
    <t>['kakak', 'coba', 'ceritakan', 'detailnya', 'biar', 'bantu', 'eri']</t>
  </si>
  <si>
    <t>['kakak', 'coba', 'cerita', 'detail', 'biar', 'bantu', 'eri']</t>
  </si>
  <si>
    <t>rasya bantu cari solusi biar sinyal stabil yah kakak liz pesan in nomor hp tanggal jadi lokasi detail ayo sehat rasya</t>
  </si>
  <si>
    <t>@wannalie_ @wannalie_ rasya bantu cari solusi biar sinyal stabil lagi yah, kak liz. dm in nomor hp, tgl kejadian, sama lokasi detail yuk. sehat selalu :) -rasya</t>
  </si>
  <si>
    <t>rasya bantu cari solusi biar sinyal stabil lagi yah kak liz dm in nomor hp tgl kejadian sama lokasi detail yuk sehat selalu rasya</t>
  </si>
  <si>
    <t>['rasya', 'bantu', 'cari', 'solusi', 'biar', 'sinyal', 'stabil', 'lagi', 'yah', 'kak', 'liz', 'dm', 'in', 'nomor', 'hp', 'tgl', 'kejadian', 'sama', 'lokasi', 'detail', 'yuk', 'sehat', 'selalu', 'rasya']</t>
  </si>
  <si>
    <t>['rasya', 'bantu', 'cari', 'solusi', 'biar', 'sinyal', 'stabil', 'lagi', 'yah', 'kakak', 'liz', 'pesan', 'in', 'nomor', 'hp', 'tanggal', 'kejadian', 'sama', 'lokasi', 'detail', 'ayo', 'sehat', 'selalu', 'rasya']</t>
  </si>
  <si>
    <t>['rasya', 'bantu', 'cari', 'solusi', 'biar', 'sinyal', 'stabil', 'yah', 'kakak', 'liz', 'pesan', 'in', 'nomor', 'hp', 'tanggal', 'kejadian', 'lokasi', 'detail', 'ayo', 'sehat', 'rasya']</t>
  </si>
  <si>
    <t>['rasya', 'bantu', 'cari', 'solusi', 'biar', 'sinyal', 'stabil', 'yah', 'kakak', 'liz', 'pesan', 'in', 'nomor', 'hp', 'tanggal', 'jadi', 'lokasi', 'detail', 'ayo', 'sehat', 'rasya']</t>
  </si>
  <si>
    <t>kakak tungu ya rekan pesan balas cakap rai</t>
  </si>
  <si>
    <t>@peachyp33654110 @peachyp33654110 siap, kak. ditungu ya. rekan di dm pasti balas lagi chatnya :) -rai</t>
  </si>
  <si>
    <t>siap kak ditungu ya rekan di dm pasti balas lagi chatnya rai</t>
  </si>
  <si>
    <t>['siap', 'kak', 'ditungu', 'ya', 'rekan', 'di', 'dm', 'pasti', 'balas', 'lagi', 'chatnya', 'rai']</t>
  </si>
  <si>
    <t>['siap', 'kakak', 'ditungu', 'ya', 'rekan', 'di', 'pesan', 'pasti', 'balas', 'lagi', 'percakapannya', 'rai']</t>
  </si>
  <si>
    <t>['kakak', 'ditungu', 'ya', 'rekan', 'pesan', 'balas', 'percakapannya', 'rai']</t>
  </si>
  <si>
    <t>['kakak', 'tungu', 'ya', 'rekan', 'pesan', 'balas', 'cakap', 'rai']</t>
  </si>
  <si>
    <t>kaak cerita biar bantu cek eri</t>
  </si>
  <si>
    <t>@pratama______ kenapa kaak ? sini cerita biar bisa dibantu cek 🙂 -eri</t>
  </si>
  <si>
    <t>kenapa kaak sini cerita biar bisa dibantu cek eri</t>
  </si>
  <si>
    <t>['kenapa', 'kaak', 'sini', 'cerita', 'biar', 'bisa', 'dibantu', 'cek', 'eri']</t>
  </si>
  <si>
    <t>['kaak', 'cerita', 'biar', 'dibantu', 'cek', 'eri']</t>
  </si>
  <si>
    <t>['kaak', 'cerita', 'biar', 'bantu', 'cek', 'eri']</t>
  </si>
  <si>
    <t>ujan ya sinyal baris</t>
  </si>
  <si>
    <t>tiap ujan gini ya sinyal @telkomsel 4g cuma 2 baris</t>
  </si>
  <si>
    <t>tiap ujan gini ya sinyal  cuma baris</t>
  </si>
  <si>
    <t>['tiap', 'ujan', 'gini', 'ya', 'sinyal', 'cuma', 'baris']</t>
  </si>
  <si>
    <t>['tiap', 'ujan', 'begini', 'ya', 'sinyal', 'cuma', 'baris']</t>
  </si>
  <si>
    <t>['ujan', 'ya', 'sinyal', 'baris']</t>
  </si>
  <si>
    <t>coba spill lokasi kakak biat bantu cek eri</t>
  </si>
  <si>
    <t>@yourfavson9 coba spill lokasinya kak, biat aku bantu cek 🙂 -eri</t>
  </si>
  <si>
    <t>coba spill lokasinya kak biat aku bantu cek eri</t>
  </si>
  <si>
    <t>['coba', 'spill', 'lokasinya', 'kak', 'biat', 'aku', 'bantu', 'cek', 'eri']</t>
  </si>
  <si>
    <t>['coba', 'spill', 'lokasinya', 'kakak', 'biat', 'aku', 'bantu', 'cek', 'eri']</t>
  </si>
  <si>
    <t>['coba', 'spill', 'lokasinya', 'kakak', 'biat', 'bantu', 'cek', 'eri']</t>
  </si>
  <si>
    <t>['coba', 'spill', 'lokasi', 'kakak', 'biat', 'bantu', 'cek', 'eri']</t>
  </si>
  <si>
    <t>manaa min</t>
  </si>
  <si>
    <t>@telkomsel manaa min :)</t>
  </si>
  <si>
    <t>['manaa', 'min']</t>
  </si>
  <si>
    <t>masuk hadiah stamp hadiah coba infoin nomer capture terang hasil pesan jovan</t>
  </si>
  <si>
    <t>@somebody2123 @somebody2123 waduh belum masuk hadiah dari stamp berhadiahnya? coba infoin nomer sama capture keterangan berhasil ke dm :) -jovan</t>
  </si>
  <si>
    <t>waduh belum masuk hadiah dari stamp berhadiahnya coba infoin nomer sama capture keterangan berhasil ke dm jovan</t>
  </si>
  <si>
    <t>['waduh', 'belum', 'masuk', 'hadiah', 'dari', 'stamp', 'berhadiahnya', 'coba', 'infoin', 'nomer', 'sama', 'capture', 'keterangan', 'berhasil', 'ke', 'dm', 'jovan']</t>
  </si>
  <si>
    <t>['waduh', 'belum', 'masuk', 'hadiah', 'dari', 'stamp', 'berhadiahnya', 'coba', 'infoin', 'nomer', 'sama', 'capture', 'keterangan', 'berhasil', 'ke', 'pesan', 'jovan']</t>
  </si>
  <si>
    <t>['masuk', 'hadiah', 'stamp', 'berhadiahnya', 'coba', 'infoin', 'nomer', 'capture', 'keterangan', 'berhasil', 'pesan', 'jovan']</t>
  </si>
  <si>
    <t>['masuk', 'hadiah', 'stamp', 'hadiah', 'coba', 'infoin', 'nomer', 'capture', 'terang', 'hasil', 'pesan', 'jovan']</t>
  </si>
  <si>
    <t>kakak aje kuota limpah klo rugi aje</t>
  </si>
  <si>
    <t>@telkomsel 0 bang yang bener aje padahal kuota melimpah klo gini rugi dong yang bener aje</t>
  </si>
  <si>
    <t>bang yang bener aje padahal kuota melimpah klo gini rugi dong yang bener aje</t>
  </si>
  <si>
    <t>['bang', 'yang', 'bener', 'aje', 'padahal', 'kuota', 'melimpah', 'klo', 'gini', 'rugi', 'dong', 'yang', 'bener', 'aje']</t>
  </si>
  <si>
    <t>['kakak', 'yang', 'benar', 'aje', 'padahal', 'kuota', 'melimpah', 'klo', 'begini', 'rugi', 'dong', 'yang', 'benar', 'aje']</t>
  </si>
  <si>
    <t>['kakak', 'aje', 'kuota', 'melimpah', 'klo', 'rugi', 'aje']</t>
  </si>
  <si>
    <t>['kakak', 'aje', 'kuota', 'limpah', 'klo', 'rugi', 'aje']</t>
  </si>
  <si>
    <t>akses aplikasi web terentu kakak biar bantu cek eri</t>
  </si>
  <si>
    <t>@princesswonwu buat akses aplikasi dan web terentu atau semua kak ? biar aku bantu cek 🙂 -eri</t>
  </si>
  <si>
    <t>buat akses aplikasi dan web terentu atau semua kak biar aku bantu cek eri</t>
  </si>
  <si>
    <t>['buat', 'akses', 'aplikasi', 'dan', 'web', 'terentu', 'atau', 'semua', 'kak', 'biar', 'aku', 'bantu', 'cek', 'eri']</t>
  </si>
  <si>
    <t>['buat', 'akses', 'aplikasi', 'dan', 'web', 'terentu', 'atau', 'semua', 'kakak', 'biar', 'aku', 'bantu', 'cek', 'eri']</t>
  </si>
  <si>
    <t>['akses', 'aplikasi', 'web', 'terentu', 'kakak', 'biar', 'bantu', 'cek', 'eri']</t>
  </si>
  <si>
    <t>@fvkzodiac sinyal daerah mana kak ? sini aku bantu cek 🙂 -eri</t>
  </si>
  <si>
    <t>oke kakak see you pesan yah rasya</t>
  </si>
  <si>
    <t>@loveaeriii @loveaeriii oke, siap kak. see you di dm yah :) -rasya</t>
  </si>
  <si>
    <t>oke siap kak see you di dm yah rasya</t>
  </si>
  <si>
    <t>['oke', 'siap', 'kak', 'see', 'you', 'di', 'dm', 'yah', 'rasya']</t>
  </si>
  <si>
    <t>['oke', 'siap', 'kakak', 'see', 'you', 'di', 'pesan', 'yah', 'rasya']</t>
  </si>
  <si>
    <t>['oke', 'kakak', 'see', 'you', 'pesan', 'yah', 'rasya']</t>
  </si>
  <si>
    <t>enjoy ya kaak btw score sementara eri</t>
  </si>
  <si>
    <t>@navyscreen enjoy ya kaak😎 btw gimana score sementaranya ? -eri</t>
  </si>
  <si>
    <t>enjoy ya kaak btw gimana score sementaranya eri</t>
  </si>
  <si>
    <t>['enjoy', 'ya', 'kaak', 'btw', 'gimana', 'score', 'sementaranya', 'eri']</t>
  </si>
  <si>
    <t>['enjoy', 'ya', 'kaak', 'btw', 'bagaimana', 'score', 'sementaranya', 'eri']</t>
  </si>
  <si>
    <t>['enjoy', 'ya', 'kaak', 'btw', 'score', 'sementaranya', 'eri']</t>
  </si>
  <si>
    <t>['enjoy', 'ya', 'kaak', 'btw', 'score', 'sementara', 'eri']</t>
  </si>
  <si>
    <t>sinyal stabil ya kakak btw kendala sinyal alami nomor telkomsel kakak sila konfirmasi nomor telkomselnya pesan biar bantu cek ya serta jadi lokasi lengkap tunggu rai</t>
  </si>
  <si>
    <t>@toxicheadshot_ @toxicheadshot_ sinyalnya ga stabil ya, kak? :( btw kendala sinyalnya dialami nomor telkomsel lain juga ga kak? silakan konfirmasi nomor telkomselnya ke dm biar dibantu cek ya. sertakan juga waktu kejadian dan lokasi lengkapnya. ditunggu :) -rai</t>
  </si>
  <si>
    <t>sinyalnya ga stabil ya kak btw kendala sinyalnya dialami nomor telkomsel lain juga ga kak silakan konfirmasi nomor telkomselnya ke dm biar dibantu cek ya sertakan juga waktu kejadian dan lokasi lengkapnya ditunggu rai</t>
  </si>
  <si>
    <t>['sinyalnya', 'ga', 'stabil', 'ya', 'kak', 'btw', 'kendala', 'sinyalnya', 'dialami', 'nomor', 'telkomsel', 'lain', 'juga', 'ga', 'kak', 'silakan', 'konfirmasi', 'nomor', 'telkomselnya', 'ke', 'dm', 'biar', 'dibantu', 'cek', 'ya', 'sertakan', 'juga', 'waktu', 'kejadian', 'dan', 'lokasi', 'lengkapnya', 'ditunggu', 'rai']</t>
  </si>
  <si>
    <t>['sinyalnya', 'tidak', 'stabil', 'ya', 'kakak', 'btw', 'kendala', 'sinyalnya', 'dialami', 'nomor', 'telkomsel', 'lain', 'juga', 'tidak', 'kakak', 'silakan', 'konfirmasi', 'nomor', 'telkomselnya', 'ke', 'pesan', 'biar', 'dibantu', 'cek', 'ya', 'sertakan', 'juga', 'waktu', 'kejadian', 'dan', 'lokasi', 'lengkapnya', 'ditunggu', 'rai']</t>
  </si>
  <si>
    <t>['sinyalnya', 'stabil', 'ya', 'kakak', 'btw', 'kendala', 'sinyalnya', 'dialami', 'nomor', 'telkomsel', 'kakak', 'silakan', 'konfirmasi', 'nomor', 'telkomselnya', 'pesan', 'biar', 'dibantu', 'cek', 'ya', 'sertakan', 'kejadian', 'lokasi', 'lengkapnya', 'ditunggu', 'rai']</t>
  </si>
  <si>
    <t>['sinyal', 'stabil', 'ya', 'kakak', 'btw', 'kendala', 'sinyal', 'alami', 'nomor', 'telkomsel', 'kakak', 'sila', 'konfirmasi', 'nomor', 'telkomselnya', 'pesan', 'biar', 'bantu', 'cek', 'ya', 'serta', 'jadi', 'lokasi', 'lengkap', 'tunggu', 'rai']</t>
  </si>
  <si>
    <t>okaay kakak ina tunggu ya balesan pesan nya jovan</t>
  </si>
  <si>
    <t>@inaueo @inaueo okaay kak ina ditunggu ya balesan dm nya :) -jovan</t>
  </si>
  <si>
    <t>okaay kak ina ditunggu ya balesan dm nya jovan</t>
  </si>
  <si>
    <t>['okaay', 'kak', 'ina', 'ditunggu', 'ya', 'balesan', 'dm', 'nya', 'jovan']</t>
  </si>
  <si>
    <t>['okaay', 'kakak', 'ina', 'ditunggu', 'ya', 'balesan', 'pesan', 'nya', 'jovan']</t>
  </si>
  <si>
    <t>['okaay', 'kakak', 'ina', 'tunggu', 'ya', 'balesan', 'pesan', 'nya', 'jovan']</t>
  </si>
  <si>
    <t>khawatir ya kakak andi dmnya dibales sesuai urut ya zidane colek teman tugas biar pesan kakak cepat dibales tungguin ya zidane</t>
  </si>
  <si>
    <t>@andirizwar @andirizwar jangan khawatir ya kak andi. untuk dmnya pasti dibales sesuai dengan urutannya ya. zidane juga udah colek temen yang bertugas biar dm dari kakak bisa lebih cepet dibales. tungguin ya :) -zidane</t>
  </si>
  <si>
    <t>jangan khawatir ya kak andi untuk dmnya pasti dibales sesuai dengan urutannya ya zidane juga udah colek temen yang bertugas biar dm dari kakak bisa lebih cepet dibales tungguin ya zidane</t>
  </si>
  <si>
    <t>['jangan', 'khawatir', 'ya', 'kak', 'andi', 'untuk', 'dmnya', 'pasti', 'dibales', 'sesuai', 'dengan', 'urutannya', 'ya', 'zidane', 'juga', 'udah', 'colek', 'temen', 'yang', 'bertugas', 'biar', 'dm', 'dari', 'kakak', 'bisa', 'lebih', 'cepet', 'dibales', 'tungguin', 'ya', 'zidane']</t>
  </si>
  <si>
    <t>['jangan', 'khawatir', 'ya', 'kakak', 'andi', 'untuk', 'dmnya', 'pasti', 'dibales', 'sesuai', 'dengan', 'urutannya', 'ya', 'zidane', 'juga', 'sudah', 'colek', 'teman', 'yang', 'bertugas', 'biar', 'pesan', 'dari', 'kakak', 'bisa', 'lebih', 'cepat', 'dibales', 'tungguin', 'ya', 'zidane']</t>
  </si>
  <si>
    <t>['khawatir', 'ya', 'kakak', 'andi', 'dmnya', 'dibales', 'sesuai', 'urutannya', 'ya', 'zidane', 'colek', 'teman', 'bertugas', 'biar', 'pesan', 'kakak', 'cepat', 'dibales', 'tungguin', 'ya', 'zidane']</t>
  </si>
  <si>
    <t>['khawatir', 'ya', 'kakak', 'andi', 'dmnya', 'dibales', 'sesuai', 'urut', 'ya', 'zidane', 'colek', 'teman', 'tugas', 'biar', 'pesan', 'kakak', 'cepat', 'dibales', 'tungguin', 'ya', 'zidane']</t>
  </si>
  <si>
    <t>marodar we fuck pusing</t>
  </si>
  <si>
    <t>marodar we lah sia anying pusing @telkomsel</t>
  </si>
  <si>
    <t>marodar we lah sia anying pusing</t>
  </si>
  <si>
    <t>['marodar', 'we', 'lah', 'sia', 'anying', 'pusing']</t>
  </si>
  <si>
    <t>['marodar', 'we', 'lah', 'kamu', 'fuck', 'pusing']</t>
  </si>
  <si>
    <t>['marodar', 'we', 'fuck', 'pusing']</t>
  </si>
  <si>
    <t>sinyal terima lemah ya kakak maaf ya biar kendala sinyal tangan ayo infoin nomor telkomselnya pesan infoin lokasi lengkap nomor telkomsel kendala ya tunggu rai</t>
  </si>
  <si>
    <t>@akarprana @myxl sinyal yang diterimanya jadi lemah ya, kak? maaf ya :( biar kendala sinyalnya bisa ditangani, yuk infoin nomor telkomselnya ke dm. infoin juga lokasi lengkap dan nomor telkomsel lain yg berkendala sama jika ada ya. ditunggu :) -rai</t>
  </si>
  <si>
    <t>sinyal yang diterimanya jadi lemah ya kak maaf ya biar kendala sinyalnya bisa ditangani yuk infoin nomor telkomselnya ke dm infoin juga lokasi lengkap dan nomor telkomsel lain yg berkendala sama jika ada ya ditunggu rai</t>
  </si>
  <si>
    <t>['sinyal', 'yang', 'diterimanya', 'jadi', 'lemah', 'ya', 'kak', 'maaf', 'ya', 'biar', 'kendala', 'sinyalnya', 'bisa', 'ditangani', 'yuk', 'infoin', 'nomor', 'telkomselnya', 'ke', 'dm', 'infoin', 'juga', 'lokasi', 'lengkap', 'dan', 'nomor', 'telkomsel', 'lain', 'yg', 'berkendala', 'sama', 'jika', 'ada', 'ya', 'ditunggu', 'rai']</t>
  </si>
  <si>
    <t>['sinyal', 'yang', 'diterimanya', 'jadi', 'lemah', 'ya', 'kakak', 'maaf', 'ya', 'biar', 'kendala', 'sinyalnya', 'bisa', 'ditangani', 'ayo', 'infoin', 'nomor', 'telkomselnya', 'ke', 'pesan', 'infoin', 'juga', 'lokasi', 'lengkap', 'dan', 'nomor', 'telkomsel', 'lain', 'yg', 'berkendala', 'sama', 'jika', 'ada', 'ya', 'ditunggu', 'rai']</t>
  </si>
  <si>
    <t>['sinyal', 'diterimanya', 'lemah', 'ya', 'kakak', 'maaf', 'ya', 'biar', 'kendala', 'sinyalnya', 'ditangani', 'ayo', 'infoin', 'nomor', 'telkomselnya', 'pesan', 'infoin', 'lokasi', 'lengkap', 'nomor', 'telkomsel', 'berkendala', 'ya', 'ditunggu', 'rai']</t>
  </si>
  <si>
    <t>['sinyal', 'terima', 'lemah', 'ya', 'kakak', 'maaf', 'ya', 'biar', 'kendala', 'sinyal', 'tangan', 'ayo', 'infoin', 'nomor', 'telkomselnya', 'pesan', 'infoin', 'lokasi', 'lengkap', 'nomor', 'telkomsel', 'kendala', 'ya', 'tunggu', 'rai']</t>
  </si>
  <si>
    <t>okeoke</t>
  </si>
  <si>
    <t>@mairbles okeoke</t>
  </si>
  <si>
    <t>['okeoke']</t>
  </si>
  <si>
    <t>lnd lnd oke kakak lin tungguin balesan pesan ya terimakasih zidane</t>
  </si>
  <si>
    <t>@ini_lnd @ini_lnd okey siap kak lin. tungguin balesan dari kami di dm ya. makasih :) -zidane</t>
  </si>
  <si>
    <t>lnd lnd okey siap kak lin tungguin balesan dari kami di dm ya makasih zidane</t>
  </si>
  <si>
    <t>['lnd', 'lnd', 'okey', 'siap', 'kak', 'lin', 'tungguin', 'balesan', 'dari', 'kami', 'di', 'dm', 'ya', 'makasih', 'zidane']</t>
  </si>
  <si>
    <t>['lnd', 'lnd', 'oke', 'siap', 'kakak', 'lin', 'tungguin', 'balesan', 'dari', 'kami', 'di', 'pesan', 'ya', 'terimakasih', 'zidane']</t>
  </si>
  <si>
    <t>['lnd', 'lnd', 'oke', 'kakak', 'lin', 'tungguin', 'balesan', 'pesan', 'ya', 'terimakasih', 'zidane']</t>
  </si>
  <si>
    <t>nih komplain jaring kuat banget sinyal internet hilang butuhbutuhnya jam ampm ampm iya bts dipake lurah padat duduk gak tambah bts aja nih kalen</t>
  </si>
  <si>
    <t>udah lama nih gue sering komplain ke @telkomsel dan @myxl yang katanya jaringan terkuat. sering banget sinyal internet hilang pas lagi butuh-butuhnya. biasanya di jam 6 am/pm, 12 am/pm. iya lah, bts cuma 1 dipake buat 2 kelurahan padat penduduk. gak mau nambah bts aja nih kalen?</t>
  </si>
  <si>
    <t>udah lama nih gue sering komplain ke dan yang katanya jaringan terkuat sering banget sinyal internet hilang pas lagi butuhbutuhnya biasanya di jam ampm ampm iya lah bts cuma dipake buat kelurahan padat penduduk gak mau nambah bts aja nih kalen</t>
  </si>
  <si>
    <t>['udah', 'lama', 'nih', 'gue', 'sering', 'komplain', 'ke', 'dan', 'yang', 'katanya', 'jaringan', 'terkuat', 'sering', 'banget', 'sinyal', 'internet', 'hilang', 'pas', 'lagi', 'butuhbutuhnya', 'biasanya', 'di', 'jam', 'ampm', 'ampm', 'iya', 'lah', 'bts', 'cuma', 'dipake', 'buat', 'kelurahan', 'padat', 'penduduk', 'gak', 'mau', 'nambah', 'bts', 'aja', 'nih', 'kalen']</t>
  </si>
  <si>
    <t>['sudah', 'lama', 'nih', 'aku', 'sering', 'komplain', 'ke', 'dan', 'yang', 'katanya', 'jaringan', 'terkuat', 'sering', 'banget', 'sinyal', 'internet', 'hilang', 'saat', 'lagi', 'butuhbutuhnya', 'biasanya', 'di', 'jam', 'ampm', 'ampm', 'iya', 'lah', 'bts', 'cuma', 'dipake', 'buat', 'kelurahan', 'padat', 'penduduk', 'gak', 'mau', 'bertambah', 'bts', 'aja', 'nih', 'kalen']</t>
  </si>
  <si>
    <t>['nih', 'komplain', 'jaringan', 'terkuat', 'banget', 'sinyal', 'internet', 'hilang', 'butuhbutuhnya', 'jam', 'ampm', 'ampm', 'iya', 'bts', 'dipake', 'kelurahan', 'padat', 'penduduk', 'gak', 'bertambah', 'bts', 'aja', 'nih', 'kalen']</t>
  </si>
  <si>
    <t>['nih', 'komplain', 'jaring', 'kuat', 'banget', 'sinyal', 'internet', 'hilang', 'butuhbutuhnya', 'jam', 'ampm', 'ampm', 'iya', 'bts', 'dipake', 'lurah', 'padat', 'duduk', 'gak', 'tambah', 'bts', 'aja', 'nih', 'kalen']</t>
  </si>
  <si>
    <t>min tolong balas pesan</t>
  </si>
  <si>
    <t>min tolong balas dm @telkomsel</t>
  </si>
  <si>
    <t>min tolong balas dm</t>
  </si>
  <si>
    <t>['min', 'tolong', 'balas', 'dm']</t>
  </si>
  <si>
    <t>['min', 'tolong', 'balas', 'pesan']</t>
  </si>
  <si>
    <t>setan</t>
  </si>
  <si>
    <t>setan @telkomsel</t>
  </si>
  <si>
    <t>['setan']</t>
  </si>
  <si>
    <t>larang jadah</t>
  </si>
  <si>
    <t>haram jadah sia @telkomsel</t>
  </si>
  <si>
    <t>haram jadah sia</t>
  </si>
  <si>
    <t>['haram', 'jadah', 'sia']</t>
  </si>
  <si>
    <t>['dilarang', 'jadah', 'kamu']</t>
  </si>
  <si>
    <t>['dilarang', 'jadah']</t>
  </si>
  <si>
    <t>['larang', 'jadah']</t>
  </si>
  <si>
    <t>fuck</t>
  </si>
  <si>
    <t>bangsat @telkomsel</t>
  </si>
  <si>
    <t>bangsat</t>
  </si>
  <si>
    <t>['bangsat']</t>
  </si>
  <si>
    <t>['fuck']</t>
  </si>
  <si>
    <t>anyinggggg</t>
  </si>
  <si>
    <t>anyinggggg @telkomsel</t>
  </si>
  <si>
    <t>['anyinggggg']</t>
  </si>
  <si>
    <t>goblog</t>
  </si>
  <si>
    <t>goblog @telkomsel</t>
  </si>
  <si>
    <t>['goblog']</t>
  </si>
  <si>
    <t>si tolol</t>
  </si>
  <si>
    <t>si tolol @telkomsel</t>
  </si>
  <si>
    <t>['si', 'tolol']</t>
  </si>
  <si>
    <t>telkomsel fuck sinyal jelek banget fuck</t>
  </si>
  <si>
    <t>telkomsel anjing sinyal lu jelek banget bangsat</t>
  </si>
  <si>
    <t>['telkomsel', 'anjing', 'sinyal', 'lu', 'jelek', 'banget', 'bangsat']</t>
  </si>
  <si>
    <t>['telkomsel', 'fuck', 'sinyal', 'kamu', 'jelek', 'banget', 'fuck']</t>
  </si>
  <si>
    <t>['telkomsel', 'fuck', 'sinyal', 'jelek', 'banget', 'fuck']</t>
  </si>
  <si>
    <t>diam aja halusinasi akibat ancam putus kontrak</t>
  </si>
  <si>
    <t>diemin aja....  mulai halu akibat terancam putus kontrak dr @telkomsel 🤭✌</t>
  </si>
  <si>
    <t>diemin aja mulai halu akibat terancam putus kontrak dr</t>
  </si>
  <si>
    <t>['diemin', 'aja', 'mulai', 'halu', 'akibat', 'terancam', 'putus', 'kontrak', 'dr']</t>
  </si>
  <si>
    <t>['diamkan', 'aja', 'mulai', 'halusinasi', 'akibat', 'terancam', 'putus', 'kontrak', 'dari']</t>
  </si>
  <si>
    <t>['diamkan', 'aja', 'halusinasi', 'akibat', 'terancam', 'putus', 'kontrak']</t>
  </si>
  <si>
    <t>['diam', 'aja', 'halusinasi', 'akibat', 'ancam', 'putus', 'kontrak']</t>
  </si>
  <si>
    <t>si tai</t>
  </si>
  <si>
    <t>si tai @telkomsel</t>
  </si>
  <si>
    <t>['si', 'tai']</t>
  </si>
  <si>
    <t>kartu telkomsel kenceng aja</t>
  </si>
  <si>
    <t>@infoxwor_ kartu telkomsel lu doang kali, ini gue kenceng² aja</t>
  </si>
  <si>
    <t>kartu telkomsel lu doang kali ini gue kenceng aja</t>
  </si>
  <si>
    <t>['kartu', 'telkomsel', 'lu', 'doang', 'kali', 'ini', 'gue', 'kenceng', 'aja']</t>
  </si>
  <si>
    <t>['kartu', 'telkomsel', 'kamu', 'hanya', 'sepertinya', 'ini', 'aku', 'kenceng', 'aja']</t>
  </si>
  <si>
    <t>['kartu', 'telkomsel', 'kenceng', 'aja']</t>
  </si>
  <si>
    <t>lot weeh mahal</t>
  </si>
  <si>
    <t>@infoxwor_ lemot weeh @telkomsel udah mahal pula.</t>
  </si>
  <si>
    <t>lemot weeh udah mahal pula</t>
  </si>
  <si>
    <t>['lemot', 'weeh', 'udah', 'mahal', 'pula']</t>
  </si>
  <si>
    <t>['lemot', 'weeh', 'sudah', 'mahal', 'pula']</t>
  </si>
  <si>
    <t>['lemot', 'weeh', 'mahal']</t>
  </si>
  <si>
    <t>['lot', 'weeh', 'mahal']</t>
  </si>
  <si>
    <t>min tolong cek dm @telkomsel</t>
  </si>
  <si>
    <t>gobloggggg</t>
  </si>
  <si>
    <t>gobloggggg @telkomsel</t>
  </si>
  <si>
    <t>['gobloggggg']</t>
  </si>
  <si>
    <t>tololllllllll</t>
  </si>
  <si>
    <t>tololllllllll @telkomsel</t>
  </si>
  <si>
    <t>['tololllllllll']</t>
  </si>
  <si>
    <t>difb collegemenfess titip kirim</t>
  </si>
  <si>
    <t>@mairbles aku difb collegemenfess mau nitip ngirim?</t>
  </si>
  <si>
    <t>aku difb collegemenfess mau nitip ngirim</t>
  </si>
  <si>
    <t>['aku', 'difb', 'collegemenfess', 'mau', 'nitip', 'ngirim']</t>
  </si>
  <si>
    <t>['aku', 'difb', 'collegemenfess', 'mau', 'titip', 'mengirim']</t>
  </si>
  <si>
    <t>['difb', 'collegemenfess', 'titip', 'mengirim']</t>
  </si>
  <si>
    <t>['difb', 'collegemenfess', 'titip', 'kirim']</t>
  </si>
  <si>
    <t>@ahnhayeon3 @ahnhayeon3 siaap kak ditunggu ya balesan dm nya :) -jovan</t>
  </si>
  <si>
    <t>kalo wna registrasi sim card iya tolong cek pesan</t>
  </si>
  <si>
    <t>@telkomsel kalo wna registrasi sim card gimana yaa, tolong cek dm :’</t>
  </si>
  <si>
    <t>kalo wna registrasi sim card gimana yaa tolong cek dm</t>
  </si>
  <si>
    <t>['kalo', 'wna', 'registrasi', 'sim', 'card', 'gimana', 'yaa', 'tolong', 'cek', 'dm']</t>
  </si>
  <si>
    <t>['kalo', 'wna', 'registrasi', 'sim', 'card', 'bagaimana', 'iya', 'tolong', 'cek', 'pesan']</t>
  </si>
  <si>
    <t>['kalo', 'wna', 'registrasi', 'sim', 'card', 'iya', 'tolong', 'cek', 'pesan']</t>
  </si>
  <si>
    <t>akses internetnya kakak coba infoin nomer lokasi detail nomer kendala pesan jovan</t>
  </si>
  <si>
    <t>@syifantastic @syifantastic dari kapan ga bisa akses internetnya kak? coba infoin nomer, lokasi detail, nomer lain yang berkendala sama jika ada ke dm :) -jovan</t>
  </si>
  <si>
    <t>dari kapan ga bisa akses internetnya kak coba infoin nomer lokasi detail nomer lain yang berkendala sama jika ada ke dm jovan</t>
  </si>
  <si>
    <t>['dari', 'kapan', 'ga', 'bisa', 'akses', 'internetnya', 'kak', 'coba', 'infoin', 'nomer', 'lokasi', 'detail', 'nomer', 'lain', 'yang', 'berkendala', 'sama', 'jika', 'ada', 'ke', 'dm', 'jovan']</t>
  </si>
  <si>
    <t>['dari', 'kapan', 'tidak', 'bisa', 'akses', 'internetnya', 'kakak', 'coba', 'infoin', 'nomer', 'lokasi', 'detail', 'nomer', 'lain', 'yang', 'berkendala', 'sama', 'jika', 'ada', 'ke', 'pesan', 'jovan']</t>
  </si>
  <si>
    <t>['akses', 'internetnya', 'kakak', 'coba', 'infoin', 'nomer', 'lokasi', 'detail', 'nomer', 'berkendala', 'pesan', 'jovan']</t>
  </si>
  <si>
    <t>['akses', 'internetnya', 'kakak', 'coba', 'infoin', 'nomer', 'lokasi', 'detail', 'nomer', 'kendala', 'pesan', 'jovan']</t>
  </si>
  <si>
    <t>@infoxwor_ @telkomsel</t>
  </si>
  <si>
    <t>siaaap kakak tunggu ya balesan pesan nya jovan</t>
  </si>
  <si>
    <t>@skuuzkyyy @skuuzkyyy siaaap kak ditunggu ya balesan dm nya :) -jovan</t>
  </si>
  <si>
    <t>siaaap kak ditunggu ya balesan dm nya jovan</t>
  </si>
  <si>
    <t>['siaaap', 'kak', 'ditunggu', 'ya', 'balesan', 'dm', 'nya', 'jovan']</t>
  </si>
  <si>
    <t>['siaaap', 'kakak', 'ditunggu', 'ya', 'balesan', 'pesan', 'nya', 'jovan']</t>
  </si>
  <si>
    <t>['siaaap', 'kakak', 'tunggu', 'ya', 'balesan', 'pesan', 'nya', 'jovan']</t>
  </si>
  <si>
    <t>min jaring down kah pakai internet sinyal full gabisa connect</t>
  </si>
  <si>
    <t>@telkomsel min ini jaringan lg down kah? pake internet sinyal full tp gabisa connect.</t>
  </si>
  <si>
    <t>min ini jaringan lg down kah pake internet sinyal full tp gabisa connect</t>
  </si>
  <si>
    <t>['min', 'ini', 'jaringan', 'lg', 'down', 'kah', 'pake', 'internet', 'sinyal', 'full', 'tp', 'gabisa', 'connect']</t>
  </si>
  <si>
    <t>['min', 'ini', 'jaringan', 'lagi', 'down', 'kah', 'pakai', 'internet', 'sinyal', 'full', 'tapi', 'gabisa', 'connect']</t>
  </si>
  <si>
    <t>['min', 'jaringan', 'down', 'kah', 'pakai', 'internet', 'sinyal', 'full', 'gabisa', 'connect']</t>
  </si>
  <si>
    <t>['min', 'jaring', 'down', 'kah', 'pakai', 'internet', 'sinyal', 'full', 'gabisa', 'connect']</t>
  </si>
  <si>
    <t>tdi kampus teman ngeprint keeskpos tuh cakap wa mingyu telkomsel teman baca tertawa kenceng tahu printan ngetawain fuck</t>
  </si>
  <si>
    <t>tdi ke kampus sama temen lagi ngeprint keeskpos tuh chat wa aku paling atas ada mingyu telkomsel temen aku bacanya sambil ngakak kenceng eh taunya satu tempat print-an juga ngetawain aku bjir</t>
  </si>
  <si>
    <t>tdi ke kampus sama temen lagi ngeprint keeskpos tuh chat wa aku paling atas ada mingyu telkomsel temen aku bacanya sambil ngakak kenceng eh taunya satu tempat printan juga ngetawain aku bjir</t>
  </si>
  <si>
    <t>['tdi', 'ke', 'kampus', 'sama', 'temen', 'lagi', 'ngeprint', 'keeskpos', 'tuh', 'chat', 'wa', 'aku', 'paling', 'atas', 'ada', 'mingyu', 'telkomsel', 'temen', 'aku', 'bacanya', 'sambil', 'ngakak', 'kenceng', 'eh', 'taunya', 'satu', 'tempat', 'printan', 'juga', 'ngetawain', 'aku', 'bjir']</t>
  </si>
  <si>
    <t>['tdi', 'ke', 'kampus', 'sama', 'teman', 'lagi', 'ngeprint', 'keeskpos', 'tuh', 'percakapan', 'wa', 'aku', 'paling', 'atas', 'ada', 'mingyu', 'telkomsel', 'teman', 'aku', 'bacanya', 'sambil', 'tertawa', 'kenceng', 'malah', 'tahunya', 'satu', 'tempat', 'printan', 'juga', 'ngetawain', 'aku', 'fuck']</t>
  </si>
  <si>
    <t>['tdi', 'kampus', 'teman', 'ngeprint', 'keeskpos', 'tuh', 'percakapan', 'wa', 'mingyu', 'telkomsel', 'teman', 'bacanya', 'tertawa', 'kenceng', 'tahunya', 'printan', 'ngetawain', 'fuck']</t>
  </si>
  <si>
    <t>['tdi', 'kampus', 'teman', 'ngeprint', 'keeskpos', 'tuh', 'cakap', 'wa', 'mingyu', 'telkomsel', 'teman', 'baca', 'tertawa', 'kenceng', 'tahu', 'printan', 'ngetawain', 'fuck']</t>
  </si>
  <si>
    <t>@awlyyya @awlyyya oke, siap kak. see you di dm yah :) -rasya</t>
  </si>
  <si>
    <t>lot banget telkomsel</t>
  </si>
  <si>
    <t>lemot bgt telkomsel</t>
  </si>
  <si>
    <t>['lemot', 'bgt', 'telkomsel']</t>
  </si>
  <si>
    <t>['lemot', 'banget', 'telkomsel']</t>
  </si>
  <si>
    <t>['lot', 'banget', 'telkomsel']</t>
  </si>
  <si>
    <t>eri mending urus surabaya aja</t>
  </si>
  <si>
    <t>@telkomsel @ariefkiranac @idextratime eri mending ngurusin surabaya aja</t>
  </si>
  <si>
    <t>eri mending ngurusin surabaya aja</t>
  </si>
  <si>
    <t>['eri', 'mending', 'ngurusin', 'surabaya', 'aja']</t>
  </si>
  <si>
    <t>['eri', 'mending', 'mengurusi', 'surabaya', 'aja']</t>
  </si>
  <si>
    <t>['eri', 'mending', 'urus', 'surabaya', 'aja']</t>
  </si>
  <si>
    <t>telkomsel burikkkk</t>
  </si>
  <si>
    <t>['telkomsel', 'burikkkk']</t>
  </si>
  <si>
    <t>elkin elkin ganggu ya kalo sinyal gak stabil infoin nomor hp nomor internet nama kalo nomor kendala iya pesan biar cek joan</t>
  </si>
  <si>
    <t>@xciii_elkin @xciii_elkin pasti terganggu ya kalo sinyalnya gak stabil :( boleh infoin nomor hp, nomor internet, atas nama dan kalo ada 2 nomor lain yang kendala sama juga yaa ke dm biar dicek. -joan</t>
  </si>
  <si>
    <t>elkin elkin pasti terganggu ya kalo sinyalnya gak stabil boleh infoin nomor hp nomor internet atas nama dan kalo ada nomor lain yang kendala sama juga yaa ke dm biar dicek joan</t>
  </si>
  <si>
    <t>['elkin', 'elkin', 'pasti', 'terganggu', 'ya', 'kalo', 'sinyalnya', 'gak', 'stabil', 'boleh', 'infoin', 'nomor', 'hp', 'nomor', 'internet', 'atas', 'nama', 'dan', 'kalo', 'ada', 'nomor', 'lain', 'yang', 'kendala', 'sama', 'juga', 'yaa', 'ke', 'dm', 'biar', 'dicek', 'joan']</t>
  </si>
  <si>
    <t>['elkin', 'elkin', 'pasti', 'terganggu', 'ya', 'kalo', 'sinyalnya', 'gak', 'stabil', 'boleh', 'infoin', 'nomor', 'hp', 'nomor', 'internet', 'atas', 'nama', 'dan', 'kalo', 'ada', 'nomor', 'lain', 'yang', 'kendala', 'sama', 'juga', 'iya', 'ke', 'pesan', 'biar', 'dicek', 'joan']</t>
  </si>
  <si>
    <t>['elkin', 'elkin', 'terganggu', 'ya', 'kalo', 'sinyalnya', 'gak', 'stabil', 'infoin', 'nomor', 'hp', 'nomor', 'internet', 'nama', 'kalo', 'nomor', 'kendala', 'iya', 'pesan', 'biar', 'dicek', 'joan']</t>
  </si>
  <si>
    <t>['elkin', 'elkin', 'ganggu', 'ya', 'kalo', 'sinyal', 'gak', 'stabil', 'infoin', 'nomor', 'hp', 'nomor', 'internet', 'nama', 'kalo', 'nomor', 'kendala', 'iya', 'pesan', 'biar', 'cek', 'joan']</t>
  </si>
  <si>
    <t>@fannyfannyyy11 @fannyfannyyy11 oke, siap kak. see you di dm yah :) -rasya</t>
  </si>
  <si>
    <t>semarang pudak payung kakak kadang kadang aja stabil indihome nya</t>
  </si>
  <si>
    <t>@telkomsel di semarang pudak payung kak ini kdg 4g+ kdg 4g aja ga stabil indihome nya juga</t>
  </si>
  <si>
    <t>di semarang pudak payung kak ini kdg  kdg  aja ga stabil indihome nya juga</t>
  </si>
  <si>
    <t>['di', 'semarang', 'pudak', 'payung', 'kak', 'ini', 'kdg', 'kdg', 'aja', 'ga', 'stabil', 'indihome', 'nya', 'juga']</t>
  </si>
  <si>
    <t>['di', 'semarang', 'pudak', 'payung', 'kakak', 'ini', 'kadang', 'kadang', 'aja', 'tidak', 'stabil', 'indihome', 'nya', 'juga']</t>
  </si>
  <si>
    <t>['semarang', 'pudak', 'payung', 'kakak', 'kadang', 'kadang', 'aja', 'stabil', 'indihome', 'nya']</t>
  </si>
  <si>
    <t>gak apaapa kakak informasi aja kalo transaksi beli produk tekomsel saran seelah eri</t>
  </si>
  <si>
    <t>@flownsparks gak apa-apa kak. itu informasi aja kalo mau transaksi pembelian produk tekomsel disarankan sebelum 23:00 atau seelah 05:00 🙂 -eri</t>
  </si>
  <si>
    <t>gak apaapa kak itu informasi aja kalo mau transaksi pembelian produk tekomsel disarankan sebelum atau seelah eri</t>
  </si>
  <si>
    <t>['gak', 'apaapa', 'kak', 'itu', 'informasi', 'aja', 'kalo', 'mau', 'transaksi', 'pembelian', 'produk', 'tekomsel', 'disarankan', 'sebelum', 'atau', 'seelah', 'eri']</t>
  </si>
  <si>
    <t>['gak', 'apaapa', 'kakak', 'itu', 'informasi', 'aja', 'kalo', 'mau', 'transaksi', 'pembelian', 'produk', 'tekomsel', 'disarankan', 'sebelum', 'atau', 'seelah', 'eri']</t>
  </si>
  <si>
    <t>['gak', 'apaapa', 'kakak', 'informasi', 'aja', 'kalo', 'transaksi', 'pembelian', 'produk', 'tekomsel', 'disarankan', 'seelah', 'eri']</t>
  </si>
  <si>
    <t>['gak', 'apaapa', 'kakak', 'informasi', 'aja', 'kalo', 'transaksi', 'beli', 'produk', 'tekomsel', 'saran', 'seelah', 'eri']</t>
  </si>
  <si>
    <t>upaya lapor selesai jaring lancar joan</t>
  </si>
  <si>
    <t>@andirizwar @andirizwar kami upayakan laporannya bisa segera selesai dan jaringannya kembali lancar :) -joan</t>
  </si>
  <si>
    <t>kami upayakan laporannya bisa segera selesai dan jaringannya kembali lancar joan</t>
  </si>
  <si>
    <t>['kami', 'upayakan', 'laporannya', 'bisa', 'segera', 'selesai', 'dan', 'jaringannya', 'kembali', 'lancar', 'joan']</t>
  </si>
  <si>
    <t>['upayakan', 'laporannya', 'selesai', 'jaringannya', 'lancar', 'joan']</t>
  </si>
  <si>
    <t>['upaya', 'lapor', 'selesai', 'jaring', 'lancar', 'joan']</t>
  </si>
  <si>
    <t>joonie joonie rasya cek pesan nya yah kakak rekan respon pesan nya sehat rasya</t>
  </si>
  <si>
    <t>@mrs_joonie22 @mrs_joonie22 rasya cek lagi dm nya yah, kak. rekan kami akan respon dm nya. sehat selalu :) -rasya</t>
  </si>
  <si>
    <t>joonie joonie rasya cek lagi dm nya yah kak rekan kami akan respon dm nya sehat selalu rasya</t>
  </si>
  <si>
    <t>['joonie', 'joonie', 'rasya', 'cek', 'lagi', 'dm', 'nya', 'yah', 'kak', 'rekan', 'kami', 'akan', 'respon', 'dm', 'nya', 'sehat', 'selalu', 'rasya']</t>
  </si>
  <si>
    <t>['joonie', 'joonie', 'rasya', 'cek', 'lagi', 'pesan', 'nya', 'yah', 'kakak', 'rekan', 'kami', 'akan', 'respon', 'pesan', 'nya', 'sehat', 'selalu', 'rasya']</t>
  </si>
  <si>
    <t>['joonie', 'joonie', 'rasya', 'cek', 'pesan', 'nya', 'yah', 'kakak', 'rekan', 'respon', 'pesan', 'nya', 'sehat', 'rasya']</t>
  </si>
  <si>
    <t>bete ya kakak ardhan bantu benerin jaring share yu nomor hp tanggal jadi lokasi detail kel kec kota nomor kendala pesan bantu cek data aman terimakasih ardhan</t>
  </si>
  <si>
    <t>@vinovici11 @vinovici11 jangan bete dulu ya kak. ardhan bantu benerin jaringannya. share yu nomor hp, tgl dan waktu kejadian, lokasi detail (kel, kec, kota) serta nomor lain berkendala sama jika ada ke dm supaya dibantu cek dan data aman. makasih :) -ardhan</t>
  </si>
  <si>
    <t>jangan bete dulu ya kak ardhan bantu benerin jaringannya share yu nomor hp tgl dan waktu kejadian lokasi detail kel kec kota serta nomor lain berkendala sama jika ada ke dm supaya dibantu cek dan data aman makasih ardhan</t>
  </si>
  <si>
    <t>['jangan', 'bete', 'dulu', 'ya', 'kak', 'ardhan', 'bantu', 'benerin', 'jaringannya', 'share', 'yu', 'nomor', 'hp', 'tgl', 'dan', 'waktu', 'kejadian', 'lokasi', 'detail', 'kel', 'kec', 'kota', 'serta', 'nomor', 'lain', 'berkendala', 'sama', 'jika', 'ada', 'ke', 'dm', 'supaya', 'dibantu', 'cek', 'dan', 'data', 'aman', 'makasih', 'ardhan']</t>
  </si>
  <si>
    <t>['jangan', 'bete', 'dulu', 'ya', 'kakak', 'ardhan', 'bantu', 'benerin', 'jaringannya', 'share', 'yu', 'nomor', 'hp', 'tanggal', 'dan', 'waktu', 'kejadian', 'lokasi', 'detail', 'kel', 'kec', 'kota', 'serta', 'nomor', 'lain', 'berkendala', 'sama', 'jika', 'ada', 'ke', 'pesan', 'supaya', 'dibantu', 'cek', 'dan', 'data', 'aman', 'terimakasih', 'ardhan']</t>
  </si>
  <si>
    <t>['bete', 'ya', 'kakak', 'ardhan', 'bantu', 'benerin', 'jaringannya', 'share', 'yu', 'nomor', 'hp', 'tanggal', 'kejadian', 'lokasi', 'detail', 'kel', 'kec', 'kota', 'nomor', 'berkendala', 'pesan', 'dibantu', 'cek', 'data', 'aman', 'terimakasih', 'ardhan']</t>
  </si>
  <si>
    <t>['bete', 'ya', 'kakak', 'ardhan', 'bantu', 'benerin', 'jaring', 'share', 'yu', 'nomor', 'hp', 'tanggal', 'jadi', 'lokasi', 'detail', 'kel', 'kec', 'kota', 'nomor', 'kendala', 'pesan', 'bantu', 'cek', 'data', 'aman', 'terimakasih', 'ardhan']</t>
  </si>
  <si>
    <t>telkomsel gelar umum menang poin festival</t>
  </si>
  <si>
    <t>telkomsel gelar pengumuman pemenang poin festival 2023 https://t.co/rh2x00zena</t>
  </si>
  <si>
    <t>telkomsel gelar pengumuman pemenang poin festival</t>
  </si>
  <si>
    <t>['telkomsel', 'gelar', 'pengumuman', 'pemenang', 'poin', 'festival']</t>
  </si>
  <si>
    <t>['telkomsel', 'gelar', 'umum', 'menang', 'poin', 'festival']</t>
  </si>
  <si>
    <t>telkomsel esim sedia</t>
  </si>
  <si>
    <t>telkomsel e-sim ternyata sudah tersedia, tapi… https://t.co/s3etfrkjsl</t>
  </si>
  <si>
    <t>telkomsel esim ternyata sudah tersedia tapi</t>
  </si>
  <si>
    <t>['telkomsel', 'esim', 'ternyata', 'sudah', 'tersedia', 'tapi']</t>
  </si>
  <si>
    <t>['telkomsel', 'esim', 'tersedia']</t>
  </si>
  <si>
    <t>['telkomsel', 'esim', 'sedia']</t>
  </si>
  <si>
    <t>wifi error kelas telkomsel sinyal capek banget tinggal dalam</t>
  </si>
  <si>
    <t>dahlah wifi error, sekelas telkomsel ga ada sinyal. capek banget tinggal di pedalaman😢</t>
  </si>
  <si>
    <t>dahlah wifi error sekelas telkomsel ga ada sinyal capek banget tinggal di pedalaman</t>
  </si>
  <si>
    <t>['dahlah', 'wifi', 'error', 'sekelas', 'telkomsel', 'ga', 'ada', 'sinyal', 'capek', 'banget', 'tinggal', 'di', 'pedalaman']</t>
  </si>
  <si>
    <t>['sudah', 'wifi', 'error', 'sekelas', 'telkomsel', 'tidak', 'ada', 'sinyal', 'capek', 'banget', 'tinggal', 'di', 'pedalaman']</t>
  </si>
  <si>
    <t>['wifi', 'error', 'sekelas', 'telkomsel', 'sinyal', 'capek', 'banget', 'tinggal', 'pedalaman']</t>
  </si>
  <si>
    <t>['wifi', 'error', 'kelas', 'telkomsel', 'sinyal', 'capek', 'banget', 'tinggal', 'dalam']</t>
  </si>
  <si>
    <t>aduh maaf banget kakak joan bantu follow up dmnya ya tunggu balesan pesan joan</t>
  </si>
  <si>
    <t>@caramelflowy @caramelflowy aduh maaf banget kak :(( joan bantu follow up dmnya ya. tunggu balesan selanjutnya di dm. -joan</t>
  </si>
  <si>
    <t>aduh maaf banget kak joan bantu follow up dmnya ya tunggu balesan selanjutnya di dm joan</t>
  </si>
  <si>
    <t>['aduh', 'maaf', 'banget', 'kak', 'joan', 'bantu', 'follow', 'up', 'dmnya', 'ya', 'tunggu', 'balesan', 'selanjutnya', 'di', 'dm', 'joan']</t>
  </si>
  <si>
    <t>['aduh', 'maaf', 'banget', 'kakak', 'joan', 'bantu', 'follow', 'up', 'dmnya', 'ya', 'tunggu', 'balesan', 'selanjutnya', 'di', 'pesan', 'joan']</t>
  </si>
  <si>
    <t>['aduh', 'maaf', 'banget', 'kakak', 'joan', 'bantu', 'follow', 'up', 'dmnya', 'ya', 'tunggu', 'balesan', 'pesan', 'joan']</t>
  </si>
  <si>
    <t>rasa agam rewards bebas langgan aplikasi favorit paket khusus tukar poin ditundatunda nikmat halo extrabenefit sesuai pilih samp laku</t>
  </si>
  <si>
    <t>mau ngerasain #extradimanja dengan beragam rewards mulai dari bebas langganan aplikasi favorit sampai paket khusus dengan tukar poin?  jangan ditunda-tunda! #getyourhaloplus sekarang juga dan nikmati halo+ extrabenefit sesuai pilihanmu di https://t.co/ptwyl1t561.  *s&amp;amp k berlaku https://t.co/tffj6l00tn</t>
  </si>
  <si>
    <t>mau ngerasain dengan beragam rewards mulai dari bebas langganan aplikasi favorit sampai paket khusus dengan tukar poin jangan ditundatunda sekarang juga dan nikmati halo extrabenefit sesuai pilihanmu di samp  berlaku</t>
  </si>
  <si>
    <t>['mau', 'ngerasain', 'dengan', 'beragam', 'rewards', 'mulai', 'dari', 'bebas', 'langganan', 'aplikasi', 'favorit', 'sampai', 'paket', 'khusus', 'dengan', 'tukar', 'poin', 'jangan', 'ditundatunda', 'sekarang', 'juga', 'dan', 'nikmati', 'halo', 'extrabenefit', 'sesuai', 'pilihanmu', 'di', 'samp', 'berlaku']</t>
  </si>
  <si>
    <t>['mau', 'merasakan', 'dengan', 'beragam', 'rewards', 'mulai', 'dari', 'bebas', 'langganan', 'aplikasi', 'favorit', 'sampai', 'paket', 'khusus', 'dengan', 'tukar', 'poin', 'jangan', 'ditundatunda', 'sekarang', 'juga', 'dan', 'menikmati', 'halo', 'extrabenefit', 'sesuai', 'pilihanmu', 'di', 'samp', 'berlaku']</t>
  </si>
  <si>
    <t>['merasakan', 'beragam', 'rewards', 'bebas', 'langganan', 'aplikasi', 'favorit', 'paket', 'khusus', 'tukar', 'poin', 'ditundatunda', 'menikmati', 'halo', 'extrabenefit', 'sesuai', 'pilihanmu', 'samp', 'berlaku']</t>
  </si>
  <si>
    <t>['rasa', 'agam', 'rewards', 'bebas', 'langgan', 'aplikasi', 'favorit', 'paket', 'khusus', 'tukar', 'poin', 'ditundatunda', 'nikmat', 'halo', 'extrabenefit', 'sesuai', 'pilih', 'samp', 'laku']</t>
  </si>
  <si>
    <t>rekan bantu tangan pesan kakak andi tunggu respon pesan yah rasya</t>
  </si>
  <si>
    <t>@andirizwar @andirizwar rekan kami akan bantu penanganan lagi di dm, kak andi. tunggu respon selanjutnya di dm yah :) -rasya</t>
  </si>
  <si>
    <t>rekan kami akan bantu penanganan lagi di dm kak andi tunggu respon selanjutnya di dm yah rasya</t>
  </si>
  <si>
    <t>['rekan', 'kami', 'akan', 'bantu', 'penanganan', 'lagi', 'di', 'dm', 'kak', 'andi', 'tunggu', 'respon', 'selanjutnya', 'di', 'dm', 'yah', 'rasya']</t>
  </si>
  <si>
    <t>['rekan', 'kami', 'akan', 'bantu', 'penanganan', 'lagi', 'di', 'pesan', 'kakak', 'andi', 'tunggu', 'respon', 'selanjutnya', 'di', 'pesan', 'yah', 'rasya']</t>
  </si>
  <si>
    <t>['rekan', 'bantu', 'penanganan', 'pesan', 'kakak', 'andi', 'tunggu', 'respon', 'pesan', 'yah', 'rasya']</t>
  </si>
  <si>
    <t>['rekan', 'bantu', 'tangan', 'pesan', 'kakak', 'andi', 'tunggu', 'respon', 'pesan', 'yah', 'rasya']</t>
  </si>
  <si>
    <t>lokasi mana kakak biar bantu cek eri</t>
  </si>
  <si>
    <t>@ariefkiranac @idextratime lokasinya dimana kak ? biar aku bantu cek 🙂 -eri</t>
  </si>
  <si>
    <t>lokasinya dimana kak biar aku bantu cek eri</t>
  </si>
  <si>
    <t>['lokasinya', 'dimana', 'kak', 'biar', 'aku', 'bantu', 'cek', 'eri']</t>
  </si>
  <si>
    <t>['lokasinya', 'dimana', 'kakak', 'biar', 'aku', 'bantu', 'cek', 'eri']</t>
  </si>
  <si>
    <t>['lokasinya', 'dimana', 'kakak', 'biar', 'bantu', 'cek', 'eri']</t>
  </si>
  <si>
    <t>['lokasi', 'mana', 'kakak', 'biar', 'bantu', 'cek', 'eri']</t>
  </si>
  <si>
    <t>loyalitas batas ya kakak btw terimakasih ya pilih telkomsel kakak score eri</t>
  </si>
  <si>
    <t>@adwipx loyalitas tanpa batas ya kak. btw thanks ya udah pilih telkomsel 😎gimana kak score sementara ? -eri</t>
  </si>
  <si>
    <t>loyalitas tanpa batas ya kak btw thanks ya udah pilih telkomsel gimana kak score sementara eri</t>
  </si>
  <si>
    <t>['loyalitas', 'tanpa', 'batas', 'ya', 'kak', 'btw', 'thanks', 'ya', 'udah', 'pilih', 'telkomsel', 'gimana', 'kak', 'score', 'sementara', 'eri']</t>
  </si>
  <si>
    <t>['loyalitas', 'tanpa', 'batas', 'ya', 'kakak', 'btw', 'terimakasih', 'ya', 'sudah', 'pilih', 'telkomsel', 'bagaimana', 'kakak', 'score', 'sementara', 'eri']</t>
  </si>
  <si>
    <t>['loyalitas', 'batas', 'ya', 'kakak', 'btw', 'terimakasih', 'ya', 'pilih', 'telkomsel', 'kakak', 'score', 'eri']</t>
  </si>
  <si>
    <t>babe babe share pesan nomor hp nya ayo kakak dwinna rasya bantu cari solusi akses disney hotstar nya sehat rasya</t>
  </si>
  <si>
    <t>@dwinaa_babe @dwinaa_babe share ke dm nomor hp nya yuk, kak dwinna. rasya bantu cari solusi buat akses disney+ hotstar nya. sehat selalu :) -rasya</t>
  </si>
  <si>
    <t>babe babe share ke dm nomor hp nya yuk kak dwinna rasya bantu cari solusi buat akses disney hotstar nya sehat selalu rasya</t>
  </si>
  <si>
    <t>['babe', 'babe', 'share', 'ke', 'dm', 'nomor', 'hp', 'nya', 'yuk', 'kak', 'dwinna', 'rasya', 'bantu', 'cari', 'solusi', 'buat', 'akses', 'disney', 'hotstar', 'nya', 'sehat', 'selalu', 'rasya']</t>
  </si>
  <si>
    <t>['babe', 'babe', 'share', 'ke', 'pesan', 'nomor', 'hp', 'nya', 'ayo', 'kakak', 'dwinna', 'rasya', 'bantu', 'cari', 'solusi', 'buat', 'akses', 'disney', 'hotstar', 'nya', 'sehat', 'selalu', 'rasya']</t>
  </si>
  <si>
    <t>['babe', 'babe', 'share', 'pesan', 'nomor', 'hp', 'nya', 'ayo', 'kakak', 'dwinna', 'rasya', 'bantu', 'cari', 'solusi', 'akses', 'disney', 'hotstar', 'nya', 'sehat', 'rasya']</t>
  </si>
  <si>
    <t>loh min dmnya dibales</t>
  </si>
  <si>
    <t>@telkomsel udah 5 hari loh min dmnya ga dibales :(</t>
  </si>
  <si>
    <t>udah hari loh min dmnya ga dibales</t>
  </si>
  <si>
    <t>['udah', 'hari', 'loh', 'min', 'dmnya', 'ga', 'dibales']</t>
  </si>
  <si>
    <t>['sudah', 'hari', 'loh', 'min', 'dmnya', 'tidak', 'dibales']</t>
  </si>
  <si>
    <t>['loh', 'min', 'dmnya', 'dibales']</t>
  </si>
  <si>
    <t>kakak bantu biar lancar ya btw lokasi mana kakak eri</t>
  </si>
  <si>
    <t>@lemonlimejus siap kak, saya bantu biar lancar lagi ya 🙂 btw ini lokasinya dimana kak ? -eri</t>
  </si>
  <si>
    <t>siap kak saya bantu biar lancar lagi ya btw ini lokasinya dimana kak eri</t>
  </si>
  <si>
    <t>['siap', 'kak', 'saya', 'bantu', 'biar', 'lancar', 'lagi', 'ya', 'btw', 'ini', 'lokasinya', 'dimana', 'kak', 'eri']</t>
  </si>
  <si>
    <t>['siap', 'kakak', 'saya', 'bantu', 'biar', 'lancar', 'lagi', 'ya', 'btw', 'ini', 'lokasinya', 'dimana', 'kakak', 'eri']</t>
  </si>
  <si>
    <t>['kakak', 'bantu', 'biar', 'lancar', 'ya', 'btw', 'lokasinya', 'dimana', 'kakak', 'eri']</t>
  </si>
  <si>
    <t>['kakak', 'bantu', 'biar', 'lancar', 'ya', 'btw', 'lokasi', 'mana', 'kakak', 'eri']</t>
  </si>
  <si>
    <t>pesan yah kakak andi rekan respon pesan nya sehat rasya</t>
  </si>
  <si>
    <t>@andirizwar @andirizwar lanjut di dm lagi yah, kak andi. rekan kami akan respon lagi dm nya. sehat selalu :) -rasya</t>
  </si>
  <si>
    <t>lanjut di dm lagi yah kak andi rekan kami akan respon lagi dm nya sehat selalu rasya</t>
  </si>
  <si>
    <t>['lanjut', 'di', 'dm', 'lagi', 'yah', 'kak', 'andi', 'rekan', 'kami', 'akan', 'respon', 'lagi', 'dm', 'nya', 'sehat', 'selalu', 'rasya']</t>
  </si>
  <si>
    <t>['lanjut', 'di', 'pesan', 'lagi', 'yah', 'kakak', 'andi', 'rekan', 'kami', 'akan', 'respon', 'lagi', 'pesan', 'nya', 'sehat', 'selalu', 'rasya']</t>
  </si>
  <si>
    <t>['pesan', 'yah', 'kakak', 'andi', 'rekan', 'respon', 'pesan', 'nya', 'sehat', 'rasya']</t>
  </si>
  <si>
    <t>oke masuk antri nih dmnya tunggu balesan pesan joan</t>
  </si>
  <si>
    <t>@k50547siapaaa @k50547siapaaa oke udah masuk antrian nih dmnya. tunggu balesan selanjutnya di dm :) -joan</t>
  </si>
  <si>
    <t>oke udah masuk antrian nih dmnya tunggu balesan selanjutnya di dm joan</t>
  </si>
  <si>
    <t>['oke', 'udah', 'masuk', 'antrian', 'nih', 'dmnya', 'tunggu', 'balesan', 'selanjutnya', 'di', 'dm', 'joan']</t>
  </si>
  <si>
    <t>['oke', 'sudah', 'masuk', 'antrian', 'nih', 'dmnya', 'tunggu', 'balesan', 'selanjutnya', 'di', 'pesan', 'joan']</t>
  </si>
  <si>
    <t>['oke', 'masuk', 'antrian', 'nih', 'dmnya', 'tunggu', 'balesan', 'pesan', 'joan']</t>
  </si>
  <si>
    <t>['oke', 'masuk', 'antri', 'nih', 'dmnya', 'tunggu', 'balesan', 'pesan', 'joan']</t>
  </si>
  <si>
    <t>mual ya scene looping</t>
  </si>
  <si>
    <t>mual ya scene looping terus</t>
  </si>
  <si>
    <t>['mual', 'ya', 'scene', 'looping', 'terus']</t>
  </si>
  <si>
    <t>['mual', 'ya', 'scene', 'looping']</t>
  </si>
  <si>
    <t>elkin lokasi mana kakak elkin deh biar amo bantu telkomsel indihomenya amo</t>
  </si>
  <si>
    <t>@xciii_elkin lokasinya dimana emang, kak elkin? sini deh biar amo bantu untuk telkomsel dan indihome-nya 😊-amo</t>
  </si>
  <si>
    <t>elkin lokasinya dimana emang kak elkin sini deh biar amo bantu untuk telkomsel dan indihomenya amo</t>
  </si>
  <si>
    <t>['elkin', 'lokasinya', 'dimana', 'emang', 'kak', 'elkin', 'sini', 'deh', 'biar', 'amo', 'bantu', 'untuk', 'telkomsel', 'dan', 'indihomenya', 'amo']</t>
  </si>
  <si>
    <t>['elkin', 'lokasinya', 'dimana', 'memang', 'kakak', 'elkin', 'sini', 'deh', 'biar', 'amo', 'bantu', 'untuk', 'telkomsel', 'dan', 'indihomenya', 'amo']</t>
  </si>
  <si>
    <t>['elkin', 'lokasinya', 'dimana', 'kakak', 'elkin', 'deh', 'biar', 'amo', 'bantu', 'telkomsel', 'indihomenya', 'amo']</t>
  </si>
  <si>
    <t>['elkin', 'lokasi', 'mana', 'kakak', 'elkin', 'deh', 'biar', 'amo', 'bantu', 'telkomsel', 'indihomenya', 'amo']</t>
  </si>
  <si>
    <t>babe babe huhu terang gak akses aplikasi disney hotstarnya coba kakak dwinaa clear cache clear data akses joan</t>
  </si>
  <si>
    <t>@dwinaa_babe @dwinaa_babe huhu keterangan gak bisa akses aplikasi disney+ hotstarnya gimana? coba kak dwinaa clear cache dan clear data lalu akses kembali :) -joan</t>
  </si>
  <si>
    <t>babe babe huhu keterangan gak bisa akses aplikasi disney hotstarnya gimana coba kak dwinaa clear cache dan clear data lalu akses kembali joan</t>
  </si>
  <si>
    <t>['babe', 'babe', 'huhu', 'keterangan', 'gak', 'bisa', 'akses', 'aplikasi', 'disney', 'hotstarnya', 'gimana', 'coba', 'kak', 'dwinaa', 'clear', 'cache', 'dan', 'clear', 'data', 'lalu', 'akses', 'kembali', 'joan']</t>
  </si>
  <si>
    <t>['babe', 'babe', 'huhu', 'keterangan', 'gak', 'bisa', 'akses', 'aplikasi', 'disney', 'hotstarnya', 'bagaimana', 'coba', 'kakak', 'dwinaa', 'clear', 'cache', 'dan', 'clear', 'data', 'lalu', 'akses', 'kembali', 'joan']</t>
  </si>
  <si>
    <t>['babe', 'babe', 'huhu', 'keterangan', 'gak', 'akses', 'aplikasi', 'disney', 'hotstarnya', 'coba', 'kakak', 'dwinaa', 'clear', 'cache', 'clear', 'data', 'akses', 'joan']</t>
  </si>
  <si>
    <t>['babe', 'babe', 'huhu', 'terang', 'gak', 'akses', 'aplikasi', 'disney', 'hotstarnya', 'coba', 'kakak', 'dwinaa', 'clear', 'cache', 'clear', 'data', 'akses', 'joan']</t>
  </si>
  <si>
    <t>sombong asik jovan fuck provider tolol</t>
  </si>
  <si>
    <t>@telkomsel gausah sok asik jovan bangsat, provider tolol</t>
  </si>
  <si>
    <t>gausah sok asik jovan bangsat provider tolol</t>
  </si>
  <si>
    <t>['gausah', 'sok', 'asik', 'jovan', 'bangsat', 'provider', 'tolol']</t>
  </si>
  <si>
    <t>['jangan', 'sombong', 'asik', 'jovan', 'fuck', 'provider', 'tolol']</t>
  </si>
  <si>
    <t>['sombong', 'asik', 'jovan', 'fuck', 'provider', 'tolol']</t>
  </si>
  <si>
    <t>kait koneksi joan lokasi kel kec kota kalo nomor kendala pesan biar cek joan</t>
  </si>
  <si>
    <t>@k50547siapaaa @k50547siapaaa terkait koneksinya, boleh joan minta lokasi (kel, kec, kota) dan kalo ada 2 nomor lain yang kendala sama juga ke dm biar dicek. -joan</t>
  </si>
  <si>
    <t>terkait koneksinya boleh joan minta lokasi kel kec kota dan kalo ada nomor lain yang kendala sama juga ke dm biar dicek joan</t>
  </si>
  <si>
    <t>['terkait', 'koneksinya', 'boleh', 'joan', 'minta', 'lokasi', 'kel', 'kec', 'kota', 'dan', 'kalo', 'ada', 'nomor', 'lain', 'yang', 'kendala', 'sama', 'juga', 'ke', 'dm', 'biar', 'dicek', 'joan']</t>
  </si>
  <si>
    <t>['terkait', 'koneksinya', 'boleh', 'joan', 'minta', 'lokasi', 'kel', 'kec', 'kota', 'dan', 'kalo', 'ada', 'nomor', 'lain', 'yang', 'kendala', 'sama', 'juga', 'ke', 'pesan', 'biar', 'dicek', 'joan']</t>
  </si>
  <si>
    <t>['terkait', 'koneksinya', 'joan', 'lokasi', 'kel', 'kec', 'kota', 'kalo', 'nomor', 'kendala', 'pesan', 'biar', 'dicek', 'joan']</t>
  </si>
  <si>
    <t>['kait', 'koneksi', 'joan', 'lokasi', 'kel', 'kec', 'kota', 'kalo', 'nomor', 'kendala', 'pesan', 'biar', 'cek', 'joan']</t>
  </si>
  <si>
    <t>oke kakak tomy tangan pesan yah rekan respon pesan nya sehat rasya</t>
  </si>
  <si>
    <t>@tomydwn @tomydwn oke, siap kak tomy. lanjut penanganan di dm yah. rekan kami akan respon dm nya. sehat selalu :) -rasya</t>
  </si>
  <si>
    <t>oke siap kak tomy lanjut penanganan di dm yah rekan kami akan respon dm nya sehat selalu rasya</t>
  </si>
  <si>
    <t>['oke', 'siap', 'kak', 'tomy', 'lanjut', 'penanganan', 'di', 'dm', 'yah', 'rekan', 'kami', 'akan', 'respon', 'dm', 'nya', 'sehat', 'selalu', 'rasya']</t>
  </si>
  <si>
    <t>['oke', 'siap', 'kakak', 'tomy', 'lanjut', 'penanganan', 'di', 'pesan', 'yah', 'rekan', 'kami', 'akan', 'respon', 'pesan', 'nya', 'sehat', 'selalu', 'rasya']</t>
  </si>
  <si>
    <t>['oke', 'kakak', 'tomy', 'penanganan', 'pesan', 'yah', 'rekan', 'respon', 'pesan', 'nya', 'sehat', 'rasya']</t>
  </si>
  <si>
    <t>['oke', 'kakak', 'tomy', 'tangan', 'pesan', 'yah', 'rekan', 'respon', 'pesan', 'nya', 'sehat', 'rasya']</t>
  </si>
  <si>
    <t>marahmarah kakak kendala coba infoin detail kendala pesan ya jovan</t>
  </si>
  <si>
    <t>@dennywrwn @dennywrwn waduh kenapa marah-marah kak? kalau ada kendala, coba infoin detail kendalanya ke dm ya :) -jovan</t>
  </si>
  <si>
    <t>waduh kenapa marahmarah kak kalau ada kendala coba infoin detail kendalanya ke dm ya jovan</t>
  </si>
  <si>
    <t>['waduh', 'kenapa', 'marahmarah', 'kak', 'kalau', 'ada', 'kendala', 'coba', 'infoin', 'detail', 'kendalanya', 'ke', 'dm', 'ya', 'jovan']</t>
  </si>
  <si>
    <t>['waduh', 'kenapa', 'marahmarah', 'kakak', 'kalau', 'ada', 'kendala', 'coba', 'infoin', 'detail', 'kendalanya', 'ke', 'pesan', 'ya', 'jovan']</t>
  </si>
  <si>
    <t>['marahmarah', 'kakak', 'kendala', 'coba', 'infoin', 'detail', 'kendalanya', 'pesan', 'ya', 'jovan']</t>
  </si>
  <si>
    <t>['marahmarah', 'kakak', 'kendala', 'coba', 'infoin', 'detail', 'kendala', 'pesan', 'ya', 'jovan']</t>
  </si>
  <si>
    <t>rai cek pesan kendala jaring kakak alami bantu buat lapor ya kendala kakak konfirmasi pesan bantu follow up rai</t>
  </si>
  <si>
    <t>@andirizwar @andirizwar rai cek di dm kendala jaringan yang kakak alami sudah dibantu buatkan laporan ya. jika saat ini kendala masih tetap sama, kakak bisa konfirmasi ke dm untuk dibantu follow up lebih lanjut :) -rai</t>
  </si>
  <si>
    <t>rai cek di dm kendala jaringan yang kakak alami sudah dibantu buatkan laporan ya jika saat ini kendala masih tetap sama kakak bisa konfirmasi ke dm untuk dibantu follow up lebih lanjut rai</t>
  </si>
  <si>
    <t>['rai', 'cek', 'di', 'dm', 'kendala', 'jaringan', 'yang', 'kakak', 'alami', 'sudah', 'dibantu', 'buatkan', 'laporan', 'ya', 'jika', 'saat', 'ini', 'kendala', 'masih', 'tetap', 'sama', 'kakak', 'bisa', 'konfirmasi', 'ke', 'dm', 'untuk', 'dibantu', 'follow', 'up', 'lebih', 'lanjut', 'rai']</t>
  </si>
  <si>
    <t>['rai', 'cek', 'di', 'pesan', 'kendala', 'jaringan', 'yang', 'kakak', 'alami', 'sudah', 'dibantu', 'buatkan', 'laporan', 'ya', 'jika', 'saat', 'ini', 'kendala', 'masih', 'tetap', 'sama', 'kakak', 'bisa', 'konfirmasi', 'ke', 'pesan', 'untuk', 'dibantu', 'follow', 'up', 'lebih', 'lanjut', 'rai']</t>
  </si>
  <si>
    <t>['rai', 'cek', 'pesan', 'kendala', 'jaringan', 'kakak', 'alami', 'dibantu', 'buatkan', 'laporan', 'ya', 'kendala', 'kakak', 'konfirmasi', 'pesan', 'dibantu', 'follow', 'up', 'rai']</t>
  </si>
  <si>
    <t>['rai', 'cek', 'pesan', 'kendala', 'jaring', 'kakak', 'alami', 'bantu', 'buat', 'lapor', 'ya', 'kendala', 'kakak', 'konfirmasi', 'pesan', 'bantu', 'follow', 'up', 'rai']</t>
  </si>
  <si>
    <t>aman bos pakai indosat tempat pakai telkomsel buffering</t>
  </si>
  <si>
    <t>@idextratime aman bosku. pake indosat kalau d tempatku. pake telkomsel buffering2.</t>
  </si>
  <si>
    <t>aman bosku pake indosat kalau  tempatku pake telkomsel buffering</t>
  </si>
  <si>
    <t>['aman', 'bosku', 'pake', 'indosat', 'kalau', 'tempatku', 'pake', 'telkomsel', 'buffering']</t>
  </si>
  <si>
    <t>['aman', 'bosku', 'pakai', 'indosat', 'kalau', 'tempatku', 'pakai', 'telkomsel', 'buffering']</t>
  </si>
  <si>
    <t>['aman', 'bosku', 'pakai', 'indosat', 'tempatku', 'pakai', 'telkomsel', 'buffering']</t>
  </si>
  <si>
    <t>['aman', 'bos', 'pakai', 'indosat', 'tempat', 'pakai', 'telkomsel', 'buffering']</t>
  </si>
  <si>
    <t>rudet goblog</t>
  </si>
  <si>
    <t>rudet sia goblog @telkomsel</t>
  </si>
  <si>
    <t>rudet sia goblog</t>
  </si>
  <si>
    <t>['rudet', 'sia', 'goblog']</t>
  </si>
  <si>
    <t>['rudet', 'kamu', 'goblog']</t>
  </si>
  <si>
    <t>['rudet', 'goblog']</t>
  </si>
  <si>
    <t>coba kakak infoin nomor internetnya pesan ya biar dibantuin cek zidane</t>
  </si>
  <si>
    <t>@w0nwooziverse @w0nwooziverse coba kakak infoin nomor internetnya ke dm ya biar dibantuin cek :) -zidane</t>
  </si>
  <si>
    <t>coba kakak infoin nomor internetnya ke dm ya biar dibantuin cek zidane</t>
  </si>
  <si>
    <t>['coba', 'kakak', 'infoin', 'nomor', 'internetnya', 'ke', 'dm', 'ya', 'biar', 'dibantuin', 'cek', 'zidane']</t>
  </si>
  <si>
    <t>['coba', 'kakak', 'infoin', 'nomor', 'internetnya', 'ke', 'pesan', 'ya', 'biar', 'dibantuin', 'cek', 'zidane']</t>
  </si>
  <si>
    <t>['coba', 'kakak', 'infoin', 'nomor', 'internetnya', 'pesan', 'ya', 'biar', 'dibantuin', 'cek', 'zidane']</t>
  </si>
  <si>
    <t>harga paket zidane cek sms rp ya kakak coba deh infoin nomor telepon pesan biar dibantuin guna kuota telepon kakak laku ya zidane</t>
  </si>
  <si>
    <t>@fannyfannyyy11 @fannyfannyyy11 untuk harga paketnya zidane cek pada sms tersebut rp2.500 ya kak. coba deh infoin nomor hpnya ke dm biar dibantuin penggunaan kuota nelpon yang kakak lakukan ya :) -zidane</t>
  </si>
  <si>
    <t>untuk harga paketnya zidane cek pada sms tersebut rp ya kak coba deh infoin nomor hpnya ke dm biar dibantuin penggunaan kuota nelpon yang kakak lakukan ya zidane</t>
  </si>
  <si>
    <t>['untuk', 'harga', 'paketnya', 'zidane', 'cek', 'pada', 'sms', 'tersebut', 'rp', 'ya', 'kak', 'coba', 'deh', 'infoin', 'nomor', 'hpnya', 'ke', 'dm', 'biar', 'dibantuin', 'penggunaan', 'kuota', 'nelpon', 'yang', 'kakak', 'lakukan', 'ya', 'zidane']</t>
  </si>
  <si>
    <t>['untuk', 'harga', 'paketnya', 'zidane', 'cek', 'pada', 'sms', 'tersebut', 'rp', 'ya', 'kakak', 'coba', 'deh', 'infoin', 'nomor', 'teleponnya', 'ke', 'pesan', 'biar', 'dibantuin', 'penggunaan', 'kuota', 'menelepon', 'yang', 'kakak', 'lakukan', 'ya', 'zidane']</t>
  </si>
  <si>
    <t>['harga', 'paketnya', 'zidane', 'cek', 'sms', 'rp', 'ya', 'kakak', 'coba', 'deh', 'infoin', 'nomor', 'teleponnya', 'pesan', 'biar', 'dibantuin', 'penggunaan', 'kuota', 'menelepon', 'kakak', 'lakukan', 'ya', 'zidane']</t>
  </si>
  <si>
    <t>['harga', 'paket', 'zidane', 'cek', 'sms', 'rp', 'ya', 'kakak', 'coba', 'deh', 'infoin', 'nomor', 'telepon', 'pesan', 'biar', 'dibantuin', 'guna', 'kuota', 'telepon', 'kakak', 'laku', 'ya', 'zidane']</t>
  </si>
  <si>
    <t>kuota utama kakak bantu cek kait kendala akses internet lambat sila info nomor hp pesan ya serta jadi lokasi lengkap nomor telkomsel kendala tunggu rai</t>
  </si>
  <si>
    <t>@k50547siapaaa @k50547siapaaa kuota utamanya masih ada ga kak? untuk dibantu cek lebih lanjut terkait kendala akses internet lambatnya, silakan infokan nomor hp ke dm ya. sertakan juga waktu kejadian, lokasi lengkap, dan nomor telkomsel lain yg berkendala sama jika ada. ditunggu :) -rai</t>
  </si>
  <si>
    <t>kuota utamanya masih ada ga kak untuk dibantu cek lebih lanjut terkait kendala akses internet lambatnya silakan infokan nomor hp ke dm ya sertakan juga waktu kejadian lokasi lengkap dan nomor telkomsel lain yg berkendala sama jika ada ditunggu rai</t>
  </si>
  <si>
    <t>['kuota', 'utamanya', 'masih', 'ada', 'ga', 'kak', 'untuk', 'dibantu', 'cek', 'lebih', 'lanjut', 'terkait', 'kendala', 'akses', 'internet', 'lambatnya', 'silakan', 'infokan', 'nomor', 'hp', 'ke', 'dm', 'ya', 'sertakan', 'juga', 'waktu', 'kejadian', 'lokasi', 'lengkap', 'dan', 'nomor', 'telkomsel', 'lain', 'yg', 'berkendala', 'sama', 'jika', 'ada', 'ditunggu', 'rai']</t>
  </si>
  <si>
    <t>['kuota', 'utamanya', 'masih', 'ada', 'tidak', 'kakak', 'untuk', 'dibantu', 'cek', 'lebih', 'lanjut', 'terkait', 'kendala', 'akses', 'internet', 'lambatnya', 'silakan', 'infokan', 'nomor', 'hp', 'ke', 'pesan', 'ya', 'sertakan', 'juga', 'waktu', 'kejadian', 'lokasi', 'lengkap', 'dan', 'nomor', 'telkomsel', 'lain', 'yg', 'berkendala', 'sama', 'jika', 'ada', 'ditunggu', 'rai']</t>
  </si>
  <si>
    <t>['kuota', 'utamanya', 'kakak', 'dibantu', 'cek', 'terkait', 'kendala', 'akses', 'internet', 'lambatnya', 'silakan', 'infokan', 'nomor', 'hp', 'pesan', 'ya', 'sertakan', 'kejadian', 'lokasi', 'lengkap', 'nomor', 'telkomsel', 'berkendala', 'ditunggu', 'rai']</t>
  </si>
  <si>
    <t>['kuota', 'utama', 'kakak', 'bantu', 'cek', 'kait', 'kendala', 'akses', 'internet', 'lambat', 'sila', 'info', 'nomor', 'hp', 'pesan', 'ya', 'serta', 'jadi', 'lokasi', 'lengkap', 'nomor', 'telkomsel', 'kendala', 'tunggu', 'rai']</t>
  </si>
  <si>
    <t>zidane cek interaksi pesan ayo kakak andi balas dmnya lanjutin interaksi terimakasih zidane</t>
  </si>
  <si>
    <t>@andirizwar @andirizwar zidane cek udah ada interaksi di dm. yuk kak andi bales dmnya dan lanjutin interaksinya. makasih :) -zidane</t>
  </si>
  <si>
    <t>zidane cek udah ada interaksi di dm yuk kak andi bales dmnya dan lanjutin interaksinya makasih zidane</t>
  </si>
  <si>
    <t>['zidane', 'cek', 'udah', 'ada', 'interaksi', 'di', 'dm', 'yuk', 'kak', 'andi', 'bales', 'dmnya', 'dan', 'lanjutin', 'interaksinya', 'makasih', 'zidane']</t>
  </si>
  <si>
    <t>['zidane', 'cek', 'sudah', 'ada', 'interaksi', 'di', 'pesan', 'ayo', 'kakak', 'andi', 'balas', 'dmnya', 'dan', 'lanjutin', 'interaksinya', 'terimakasih', 'zidane']</t>
  </si>
  <si>
    <t>['zidane', 'cek', 'interaksi', 'pesan', 'ayo', 'kakak', 'andi', 'balas', 'dmnya', 'lanjutin', 'interaksinya', 'terimakasih', 'zidane']</t>
  </si>
  <si>
    <t>['zidane', 'cek', 'interaksi', 'pesan', 'ayo', 'kakak', 'andi', 'balas', 'dmnya', 'lanjutin', 'interaksi', 'terimakasih', 'zidane']</t>
  </si>
  <si>
    <t>telkomsel poin kakak dapetin isi ulang pulsa aktivasi paket minimal akumulasi ribu bulan pastiin isi ulang aktifin paket nominal joan</t>
  </si>
  <si>
    <t>@w0nwooziverse @w0nwooziverse telkomsel poin bisa kakak dapetin dari isi ulang pulsa atau aktivasi paket minimal akumulasi 50rb dalam sebulan. pastiin ada isi ulang atau aktifin paket dengan nominal tsb :) -joan</t>
  </si>
  <si>
    <t>telkomsel poin bisa kakak dapetin dari isi ulang pulsa atau aktivasi paket minimal akumulasi rb dalam sebulan pastiin ada isi ulang atau aktifin paket dengan nominal tsb joan</t>
  </si>
  <si>
    <t>['telkomsel', 'poin', 'bisa', 'kakak', 'dapetin', 'dari', 'isi', 'ulang', 'pulsa', 'atau', 'aktivasi', 'paket', 'minimal', 'akumulasi', 'rb', 'dalam', 'sebulan', 'pastiin', 'ada', 'isi', 'ulang', 'atau', 'aktifin', 'paket', 'dengan', 'nominal', 'tsb', 'joan']</t>
  </si>
  <si>
    <t>['telkomsel', 'poin', 'bisa', 'kakak', 'dapetin', 'dari', 'isi', 'ulang', 'pulsa', 'atau', 'aktivasi', 'paket', 'minimal', 'akumulasi', 'ribu', 'dalam', 'sebulan', 'pastiin', 'ada', 'isi', 'ulang', 'atau', 'aktifin', 'paket', 'dengan', 'nominal', 'tersebut', 'joan']</t>
  </si>
  <si>
    <t>['telkomsel', 'poin', 'kakak', 'dapetin', 'isi', 'ulang', 'pulsa', 'aktivasi', 'paket', 'minimal', 'akumulasi', 'ribu', 'sebulan', 'pastiin', 'isi', 'ulang', 'aktifin', 'paket', 'nominal', 'joan']</t>
  </si>
  <si>
    <t>['telkomsel', 'poin', 'kakak', 'dapetin', 'isi', 'ulang', 'pulsa', 'aktivasi', 'paket', 'minimal', 'akumulasi', 'ribu', 'bulan', 'pastiin', 'isi', 'ulang', 'aktifin', 'paket', 'nominal', 'joan']</t>
  </si>
  <si>
    <t>ayo kakak infoin nomor hp lokasi detail tanggal jadi nomor telkomsel kendala via pesan biar dibantuin sinyal ya zidane</t>
  </si>
  <si>
    <t>@choi_237 @choi_237 yuk kakak infoin nomor hp, lokasi detail, tanggal kejadian sama nomor telkomsel lain yang berkendala via dm biar dibantuin sinyalnya ya :) -zidane</t>
  </si>
  <si>
    <t>yuk kakak infoin nomor hp lokasi detail tanggal kejadian sama nomor telkomsel lain yang berkendala via dm biar dibantuin sinyalnya ya zidane</t>
  </si>
  <si>
    <t>['yuk', 'kakak', 'infoin', 'nomor', 'hp', 'lokasi', 'detail', 'tanggal', 'kejadian', 'sama', 'nomor', 'telkomsel', 'lain', 'yang', 'berkendala', 'via', 'dm', 'biar', 'dibantuin', 'sinyalnya', 'ya', 'zidane']</t>
  </si>
  <si>
    <t>['ayo', 'kakak', 'infoin', 'nomor', 'hp', 'lokasi', 'detail', 'tanggal', 'kejadian', 'sama', 'nomor', 'telkomsel', 'lain', 'yang', 'berkendala', 'via', 'pesan', 'biar', 'dibantuin', 'sinyalnya', 'ya', 'zidane']</t>
  </si>
  <si>
    <t>['ayo', 'kakak', 'infoin', 'nomor', 'hp', 'lokasi', 'detail', 'tanggal', 'kejadian', 'nomor', 'telkomsel', 'berkendala', 'via', 'pesan', 'biar', 'dibantuin', 'sinyalnya', 'ya', 'zidane']</t>
  </si>
  <si>
    <t>['ayo', 'kakak', 'infoin', 'nomor', 'hp', 'lokasi', 'detail', 'tanggal', 'jadi', 'nomor', 'telkomsel', 'kendala', 'via', 'pesan', 'biar', 'dibantuin', 'sinyal', 'ya', 'zidane']</t>
  </si>
  <si>
    <t>telkomsel minimal kuota mahal sinyal dikencengin londot banget</t>
  </si>
  <si>
    <t>telkomsel minimal kalau kuotanya mahal sinyalnya dikencengin kek. londot banget dari tadi 😭</t>
  </si>
  <si>
    <t>telkomsel minimal kalau kuotanya mahal sinyalnya dikencengin kek londot banget dari tadi</t>
  </si>
  <si>
    <t>['telkomsel', 'minimal', 'kalau', 'kuotanya', 'mahal', 'sinyalnya', 'dikencengin', 'kek', 'londot', 'banget', 'dari', 'tadi']</t>
  </si>
  <si>
    <t>['telkomsel', 'minimal', 'kalau', 'kuotanya', 'mahal', 'sinyalnya', 'dikencengin', 'seperti', 'londot', 'banget', 'dari', 'tadi']</t>
  </si>
  <si>
    <t>['telkomsel', 'minimal', 'kuotanya', 'mahal', 'sinyalnya', 'dikencengin', 'londot', 'banget']</t>
  </si>
  <si>
    <t>['telkomsel', 'minimal', 'kuota', 'mahal', 'sinyal', 'dikencengin', 'londot', 'banget']</t>
  </si>
  <si>
    <t>kadang kadang kakak</t>
  </si>
  <si>
    <t>@telkomsel kadang 2 kadang 3 kak</t>
  </si>
  <si>
    <t>kadang kadang kak</t>
  </si>
  <si>
    <t>['kadang', 'kadang', 'kak']</t>
  </si>
  <si>
    <t>['kadang', 'kadang', 'kakak']</t>
  </si>
  <si>
    <t>gak indihome gak telkomsel samimawon lot bangat</t>
  </si>
  <si>
    <t>gak indihome gak telkomsel samimawon. lemot bangat udh 2 hari</t>
  </si>
  <si>
    <t>gak indihome gak telkomsel samimawon lemot bangat udh hari</t>
  </si>
  <si>
    <t>['gak', 'indihome', 'gak', 'telkomsel', 'samimawon', 'lemot', 'bangat', 'udh', 'hari']</t>
  </si>
  <si>
    <t>['gak', 'indihome', 'gak', 'telkomsel', 'samimawon', 'lemot', 'bangat', 'sudah', 'hari']</t>
  </si>
  <si>
    <t>['gak', 'indihome', 'gak', 'telkomsel', 'samimawon', 'lemot', 'bangat']</t>
  </si>
  <si>
    <t>['gak', 'indihome', 'gak', 'telkomsel', 'samimawon', 'lot', 'bangat']</t>
  </si>
  <si>
    <t>menang program poin festival undi tanggal januari cek kala info menang link ya joan</t>
  </si>
  <si>
    <t>@watimega123 pemenang dari program poin festival 2023 diundi hari ini tanggal 24 januari 2024. cek berkala info pemenangnya di link https://t.co/mtsvrc3cqu ya :) -joan</t>
  </si>
  <si>
    <t>pemenang dari program poin festival diundi hari ini tanggal januari cek berkala info pemenangnya di link ya joan</t>
  </si>
  <si>
    <t>['pemenang', 'dari', 'program', 'poin', 'festival', 'diundi', 'hari', 'ini', 'tanggal', 'januari', 'cek', 'berkala', 'info', 'pemenangnya', 'di', 'link', 'ya', 'joan']</t>
  </si>
  <si>
    <t>['pemenang', 'program', 'poin', 'festival', 'diundi', 'tanggal', 'januari', 'cek', 'berkala', 'info', 'pemenangnya', 'link', 'ya', 'joan']</t>
  </si>
  <si>
    <t>['menang', 'program', 'poin', 'festival', 'undi', 'tanggal', 'januari', 'cek', 'kala', 'info', 'menang', 'link', 'ya', 'joan']</t>
  </si>
  <si>
    <t>kejadianya kakak mora biar amo bantu cek amo</t>
  </si>
  <si>
    <t>@autumnsair dari kapan kejadianya, kak mora? sini biar amo bantu cek dulu 😊-amo</t>
  </si>
  <si>
    <t>dari kapan kejadianya kak mora sini biar amo bantu cek dulu amo</t>
  </si>
  <si>
    <t>['dari', 'kapan', 'kejadianya', 'kak', 'mora', 'sini', 'biar', 'amo', 'bantu', 'cek', 'dulu', 'amo']</t>
  </si>
  <si>
    <t>['dari', 'kapan', 'kejadianya', 'kakak', 'mora', 'sini', 'biar', 'amo', 'bantu', 'cek', 'dulu', 'amo']</t>
  </si>
  <si>
    <t>['kejadianya', 'kakak', 'mora', 'biar', 'amo', 'bantu', 'cek', 'amo']</t>
  </si>
  <si>
    <t>@andirizwar @andirizwar jangan bete dulu ya kak 😢 .  ardhan bantu benerin jaringannya. share yu nomor hp, tgl dan waktu kejadian, lokasi detail (kel, kec, kota) serta nomor lain berkendala sama jika ada ke dm supaya dibantu cek dan data aman. makasih 😊 -ardhan</t>
  </si>
  <si>
    <t>undi min sdh sabar nih bismillah mobil yariss</t>
  </si>
  <si>
    <t>@telkomsel @notsoyancy kapan diundi min. jangan lama2 sdh gk sabaran nih. bismillah dapat mobil  yariss</t>
  </si>
  <si>
    <t>kapan diundi min jangan lama sdh gk sabaran nih bismillah dapat mobil yariss</t>
  </si>
  <si>
    <t>['kapan', 'diundi', 'min', 'jangan', 'lama', 'sdh', 'gk', 'sabaran', 'nih', 'bismillah', 'dapat', 'mobil', 'yariss']</t>
  </si>
  <si>
    <t>['kapan', 'diundi', 'min', 'jangan', 'lama', 'sdh', 'tidak', 'sabaran', 'nih', 'bismillah', 'dapat', 'mobil', 'yariss']</t>
  </si>
  <si>
    <t>['diundi', 'min', 'sdh', 'sabaran', 'nih', 'bismillah', 'mobil', 'yariss']</t>
  </si>
  <si>
    <t>['undi', 'min', 'sdh', 'sabar', 'nih', 'bismillah', 'mobil', 'yariss']</t>
  </si>
  <si>
    <t>yahh kalo kendala sinyal gak stabil joan nomor hp tanggal jadi lokasi kel kec kalo nomor kendala pesan biar cek joan</t>
  </si>
  <si>
    <t>@nitamaesaroh1 yahh kalo berkendala sinyal gak stabil juga, joan minta nomor hp, tgl kejadian, lokasi (kel, kec) dan kalo ada 2 nomor lain yang kendala sama juga ke dm biar dicek. -joan</t>
  </si>
  <si>
    <t>yahh kalo berkendala sinyal gak stabil juga joan minta nomor hp tgl kejadian lokasi kel kec dan kalo ada nomor lain yang kendala sama juga ke dm biar dicek joan</t>
  </si>
  <si>
    <t>['yahh', 'kalo', 'berkendala', 'sinyal', 'gak', 'stabil', 'juga', 'joan', 'minta', 'nomor', 'hp', 'tgl', 'kejadian', 'lokasi', 'kel', 'kec', 'dan', 'kalo', 'ada', 'nomor', 'lain', 'yang', 'kendala', 'sama', 'juga', 'ke', 'dm', 'biar', 'dicek', 'joan']</t>
  </si>
  <si>
    <t>['yahh', 'kalo', 'berkendala', 'sinyal', 'gak', 'stabil', 'juga', 'joan', 'minta', 'nomor', 'hp', 'tanggal', 'kejadian', 'lokasi', 'kel', 'kec', 'dan', 'kalo', 'ada', 'nomor', 'lain', 'yang', 'kendala', 'sama', 'juga', 'ke', 'pesan', 'biar', 'dicek', 'joan']</t>
  </si>
  <si>
    <t>['yahh', 'kalo', 'berkendala', 'sinyal', 'gak', 'stabil', 'joan', 'nomor', 'hp', 'tanggal', 'kejadian', 'lokasi', 'kel', 'kec', 'kalo', 'nomor', 'kendala', 'pesan', 'biar', 'dicek', 'joan']</t>
  </si>
  <si>
    <t>['yahh', 'kalo', 'kendala', 'sinyal', 'gak', 'stabil', 'joan', 'nomor', 'hp', 'tanggal', 'jadi', 'lokasi', 'kel', 'kec', 'kalo', 'nomor', 'kendala', 'pesan', 'biar', 'cek', 'joan']</t>
  </si>
  <si>
    <t>kalo ganggu sms spam nya pesan in nomor hp ayo biar rasya tindaklanjuti sms spam nya sehat rasya</t>
  </si>
  <si>
    <t>@jk4ang @ccicpolri @ojkindonesia @radioelshinta @jk4ang kalo merasa terganggu sama sms spam nya, boleh dm in nomor hp yuk biar rasya tindaklanjuti sms spam nya. sehat selalu :) -rasya</t>
  </si>
  <si>
    <t>kalo merasa terganggu sama sms spam nya boleh dm in nomor hp yuk biar rasya tindaklanjuti sms spam nya sehat selalu rasya</t>
  </si>
  <si>
    <t>['kalo', 'merasa', 'terganggu', 'sama', 'sms', 'spam', 'nya', 'boleh', 'dm', 'in', 'nomor', 'hp', 'yuk', 'biar', 'rasya', 'tindaklanjuti', 'sms', 'spam', 'nya', 'sehat', 'selalu', 'rasya']</t>
  </si>
  <si>
    <t>['kalo', 'merasa', 'terganggu', 'sama', 'sms', 'spam', 'nya', 'boleh', 'pesan', 'in', 'nomor', 'hp', 'ayo', 'biar', 'rasya', 'tindaklanjuti', 'sms', 'spam', 'nya', 'sehat', 'selalu', 'rasya']</t>
  </si>
  <si>
    <t>['kalo', 'terganggu', 'sms', 'spam', 'nya', 'pesan', 'in', 'nomor', 'hp', 'ayo', 'biar', 'rasya', 'tindaklanjuti', 'sms', 'spam', 'nya', 'sehat', 'rasya']</t>
  </si>
  <si>
    <t>['kalo', 'ganggu', 'sms', 'spam', 'nya', 'pesan', 'in', 'nomor', 'hp', 'ayo', 'biar', 'rasya', 'tindaklanjuti', 'sms', 'spam', 'nya', 'sehat', 'rasya']</t>
  </si>
  <si>
    <t>@sieatitudefancy @sieatitudefancy okaay kak ditunggu ya balesan dm nya :) -jovan</t>
  </si>
  <si>
    <t>telkomsel poin bela desember tahun ya kakak poin kemarin direset terimakasih zidane</t>
  </si>
  <si>
    <t>@w0nwooziverse @w0nwooziverse telkomsel poin belaku hingga 31 desember pukul 23:59 wib setiap tahunnya ya kak. jadi poin tahun kemarin itu sudah direset. makasih :) -zidane</t>
  </si>
  <si>
    <t>telkomsel poin belaku hingga desember pukul wib setiap tahunnya ya kak jadi poin tahun kemarin itu sudah direset makasih zidane</t>
  </si>
  <si>
    <t>['telkomsel', 'poin', 'belaku', 'hingga', 'desember', 'pukul', 'wib', 'setiap', 'tahunnya', 'ya', 'kak', 'jadi', 'poin', 'tahun', 'kemarin', 'itu', 'sudah', 'direset', 'makasih', 'zidane']</t>
  </si>
  <si>
    <t>['telkomsel', 'poin', 'belaku', 'hingga', 'desember', 'pukul', 'waktu', 'setiap', 'tahunnya', 'ya', 'kakak', 'jadi', 'poin', 'tahun', 'kemarin', 'itu', 'sudah', 'direset', 'terimakasih', 'zidane']</t>
  </si>
  <si>
    <t>['telkomsel', 'poin', 'belaku', 'desember', 'tahunnya', 'ya', 'kakak', 'poin', 'kemarin', 'direset', 'terimakasih', 'zidane']</t>
  </si>
  <si>
    <t>['telkomsel', 'poin', 'bela', 'desember', 'tahun', 'ya', 'kakak', 'poin', 'kemarin', 'direset', 'terimakasih', 'zidane']</t>
  </si>
  <si>
    <t>notifikasi sms masuk guna pulsa kakak khawatir guna potong pulsa kakak kirim nomor hp pesan bantu cek ya infoin pengsiain ulang pulsa capture invoice transaksi rai</t>
  </si>
  <si>
    <t>@mochitobelicokl ada notifikasi sms yg masuk untuk penggunaan pulsa ga, kak? dikhawatirkan ada penggunaan yg memotong pulsanya, kakak bisa kirim nomor hp ke dm untuk dibantu cek lebih lanjut ya. infoin juga waktu pengsiain ulang pulsa dan capture invoice transaksinya :) -rai</t>
  </si>
  <si>
    <t>ada notifikasi sms yg masuk untuk penggunaan pulsa ga kak dikhawatirkan ada penggunaan yg memotong pulsanya kakak bisa kirim nomor hp ke dm untuk dibantu cek lebih lanjut ya infoin juga waktu pengsiain ulang pulsa dan capture invoice transaksinya rai</t>
  </si>
  <si>
    <t>['ada', 'notifikasi', 'sms', 'yg', 'masuk', 'untuk', 'penggunaan', 'pulsa', 'ga', 'kak', 'dikhawatirkan', 'ada', 'penggunaan', 'yg', 'memotong', 'pulsanya', 'kakak', 'bisa', 'kirim', 'nomor', 'hp', 'ke', 'dm', 'untuk', 'dibantu', 'cek', 'lebih', 'lanjut', 'ya', 'infoin', 'juga', 'waktu', 'pengsiain', 'ulang', 'pulsa', 'dan', 'capture', 'invoice', 'transaksinya', 'rai']</t>
  </si>
  <si>
    <t>['ada', 'notifikasi', 'sms', 'yg', 'masuk', 'untuk', 'penggunaan', 'pulsa', 'tidak', 'kakak', 'dikhawatirkan', 'ada', 'penggunaan', 'yg', 'memotong', 'pulsanya', 'kakak', 'bisa', 'kirim', 'nomor', 'hp', 'ke', 'pesan', 'untuk', 'dibantu', 'cek', 'lebih', 'lanjut', 'ya', 'infoin', 'juga', 'waktu', 'pengsiain', 'ulang', 'pulsa', 'dan', 'capture', 'invoice', 'transaksinya', 'rai']</t>
  </si>
  <si>
    <t>['notifikasi', 'sms', 'masuk', 'penggunaan', 'pulsa', 'kakak', 'dikhawatirkan', 'penggunaan', 'memotong', 'pulsanya', 'kakak', 'kirim', 'nomor', 'hp', 'pesan', 'dibantu', 'cek', 'ya', 'infoin', 'pengsiain', 'ulang', 'pulsa', 'capture', 'invoice', 'transaksinya', 'rai']</t>
  </si>
  <si>
    <t>['notifikasi', 'sms', 'masuk', 'guna', 'pulsa', 'kakak', 'khawatir', 'guna', 'potong', 'pulsa', 'kakak', 'kirim', 'nomor', 'hp', 'pesan', 'bantu', 'cek', 'ya', 'infoin', 'pengsiain', 'ulang', 'pulsa', 'capture', 'invoice', 'transaksi', 'rai']</t>
  </si>
  <si>
    <t>akses internetnya kendala kakak coba infoin nomer lokasi detail nomer kendala pesan jovan</t>
  </si>
  <si>
    <t>@ekzmix @ekzmix dari kapan akses internetnya berkendala kak? coba infoin nomer, lokasi detail, nomer lain yang berkendala sama jika ada ke dm :) -jovan</t>
  </si>
  <si>
    <t>dari kapan akses internetnya berkendala kak coba infoin nomer lokasi detail nomer lain yang berkendala sama jika ada ke dm jovan</t>
  </si>
  <si>
    <t>['dari', 'kapan', 'akses', 'internetnya', 'berkendala', 'kak', 'coba', 'infoin', 'nomer', 'lokasi', 'detail', 'nomer', 'lain', 'yang', 'berkendala', 'sama', 'jika', 'ada', 'ke', 'dm', 'jovan']</t>
  </si>
  <si>
    <t>['dari', 'kapan', 'akses', 'internetnya', 'berkendala', 'kakak', 'coba', 'infoin', 'nomer', 'lokasi', 'detail', 'nomer', 'lain', 'yang', 'berkendala', 'sama', 'jika', 'ada', 'ke', 'pesan', 'jovan']</t>
  </si>
  <si>
    <t>['akses', 'internetnya', 'berkendala', 'kakak', 'coba', 'infoin', 'nomer', 'lokasi', 'detail', 'nomer', 'berkendala', 'pesan', 'jovan']</t>
  </si>
  <si>
    <t>['akses', 'internetnya', 'kendala', 'kakak', 'coba', 'infoin', 'nomer', 'lokasi', 'detail', 'nomer', 'kendala', 'pesan', 'jovan']</t>
  </si>
  <si>
    <t>jelek banget fuck jaring gila pesan wa pending jam kirim</t>
  </si>
  <si>
    <t>@telkomsel jelek banget njir jaringannya gila pesan wa gw pending 2 jam blom kekirim</t>
  </si>
  <si>
    <t>jelek banget njir jaringannya gila pesan wa gw pending jam blom kekirim</t>
  </si>
  <si>
    <t>['jelek', 'banget', 'njir', 'jaringannya', 'gila', 'pesan', 'wa', 'gw', 'pending', 'jam', 'blom', 'kekirim']</t>
  </si>
  <si>
    <t>['jelek', 'banget', 'fuck', 'jaringannya', 'gila', 'pesan', 'wa', 'aku', 'pending', 'jam', 'belum', 'kekirim']</t>
  </si>
  <si>
    <t>['jelek', 'banget', 'fuck', 'jaringannya', 'gila', 'pesan', 'wa', 'pending', 'jam', 'kekirim']</t>
  </si>
  <si>
    <t>['jelek', 'banget', 'fuck', 'jaring', 'gila', 'pesan', 'wa', 'pending', 'jam', 'kirim']</t>
  </si>
  <si>
    <t>oke kakak rekan respon pesan nya rasya</t>
  </si>
  <si>
    <t>@keyxx298805 @keyxx298805 oke, siap kak. rekan kami akan respon dm nya :) -rasya</t>
  </si>
  <si>
    <t>oke siap kak rekan kami akan respon dm nya rasya</t>
  </si>
  <si>
    <t>['oke', 'siap', 'kak', 'rekan', 'kami', 'akan', 'respon', 'dm', 'nya', 'rasya']</t>
  </si>
  <si>
    <t>['oke', 'siap', 'kakak', 'rekan', 'kami', 'akan', 'respon', 'pesan', 'nya', 'rasya']</t>
  </si>
  <si>
    <t>['oke', 'kakak', 'rekan', 'respon', 'pesan', 'nya', 'rasya']</t>
  </si>
  <si>
    <t>maaf kalo kakak terima sms spam nomor kirim telkomsel biar bantu blokir kirim nomor hp nama lengkap ttlnya pesan ayo joan</t>
  </si>
  <si>
    <t>@jk4ang maaf kalo kakak terima sms spam dengan nomor pengirim telkomsel. biar dibantu blokir, kirim nomor hp, nama lengkap dan ttlnya ke dm yuk :) -joan</t>
  </si>
  <si>
    <t>maaf kalo kakak terima sms spam dengan nomor pengirim telkomsel biar dibantu blokir kirim nomor hp nama lengkap dan ttlnya ke dm yuk joan</t>
  </si>
  <si>
    <t>['maaf', 'kalo', 'kakak', 'terima', 'sms', 'spam', 'dengan', 'nomor', 'pengirim', 'telkomsel', 'biar', 'dibantu', 'blokir', 'kirim', 'nomor', 'hp', 'nama', 'lengkap', 'dan', 'ttlnya', 'ke', 'dm', 'yuk', 'joan']</t>
  </si>
  <si>
    <t>['maaf', 'kalo', 'kakak', 'terima', 'sms', 'spam', 'dengan', 'nomor', 'pengirim', 'telkomsel', 'biar', 'dibantu', 'blokir', 'kirim', 'nomor', 'hp', 'nama', 'lengkap', 'dan', 'ttlnya', 'ke', 'pesan', 'ayo', 'joan']</t>
  </si>
  <si>
    <t>['maaf', 'kalo', 'kakak', 'terima', 'sms', 'spam', 'nomor', 'pengirim', 'telkomsel', 'biar', 'dibantu', 'blokir', 'kirim', 'nomor', 'hp', 'nama', 'lengkap', 'ttlnya', 'pesan', 'ayo', 'joan']</t>
  </si>
  <si>
    <t>['maaf', 'kalo', 'kakak', 'terima', 'sms', 'spam', 'nomor', 'kirim', 'telkomsel', 'biar', 'bantu', 'blokir', 'kirim', 'nomor', 'hp', 'nama', 'lengkap', 'ttlnya', 'pesan', 'ayo', 'joan']</t>
  </si>
  <si>
    <t>nih kakak ayo infoin detail tunggu ardhan</t>
  </si>
  <si>
    <t>@kayshanara @kayshanara kenapa nih kak? yuk infoin pertanyaan secara detailnya ditunggu 😊 -ardhan</t>
  </si>
  <si>
    <t>kenapa nih kak yuk infoin pertanyaan secara detailnya ditunggu ardhan</t>
  </si>
  <si>
    <t>['kenapa', 'nih', 'kak', 'yuk', 'infoin', 'pertanyaan', 'secara', 'detailnya', 'ditunggu', 'ardhan']</t>
  </si>
  <si>
    <t>['kenapa', 'nih', 'kakak', 'ayo', 'infoin', 'pertanyaan', 'secara', 'detailnya', 'ditunggu', 'ardhan']</t>
  </si>
  <si>
    <t>['nih', 'kakak', 'ayo', 'infoin', 'detailnya', 'ditunggu', 'ardhan']</t>
  </si>
  <si>
    <t>['nih', 'kakak', 'ayo', 'infoin', 'detail', 'tunggu', 'ardhan']</t>
  </si>
  <si>
    <t>rasya bantu cari solusi biar sinyal jaring stabil yah kakak pesan in nomor hp tanggal jadi nomor kendala kalo ayo sehat rasya</t>
  </si>
  <si>
    <t>@c1kikate @c1kikate rasya bantu cari solusi biar sinyal dan jaringan stabil lagi yah, kak. dm in nomor hp, tgl kejadian, sama nomor lain berkendala sama kalo ada yuk. sehat selalu :) -rasya</t>
  </si>
  <si>
    <t>rasya bantu cari solusi biar sinyal dan jaringan stabil lagi yah kak dm in nomor hp tgl kejadian sama nomor lain berkendala sama kalo ada yuk sehat selalu rasya</t>
  </si>
  <si>
    <t>['rasya', 'bantu', 'cari', 'solusi', 'biar', 'sinyal', 'dan', 'jaringan', 'stabil', 'lagi', 'yah', 'kak', 'dm', 'in', 'nomor', 'hp', 'tgl', 'kejadian', 'sama', 'nomor', 'lain', 'berkendala', 'sama', 'kalo', 'ada', 'yuk', 'sehat', 'selalu', 'rasya']</t>
  </si>
  <si>
    <t>['rasya', 'bantu', 'cari', 'solusi', 'biar', 'sinyal', 'dan', 'jaringan', 'stabil', 'lagi', 'yah', 'kakak', 'pesan', 'in', 'nomor', 'hp', 'tanggal', 'kejadian', 'sama', 'nomor', 'lain', 'berkendala', 'sama', 'kalo', 'ada', 'ayo', 'sehat', 'selalu', 'rasya']</t>
  </si>
  <si>
    <t>['rasya', 'bantu', 'cari', 'solusi', 'biar', 'sinyal', 'jaringan', 'stabil', 'yah', 'kakak', 'pesan', 'in', 'nomor', 'hp', 'tanggal', 'kejadian', 'nomor', 'berkendala', 'kalo', 'ayo', 'sehat', 'rasya']</t>
  </si>
  <si>
    <t>['rasya', 'bantu', 'cari', 'solusi', 'biar', 'sinyal', 'jaring', 'stabil', 'yah', 'kakak', 'pesan', 'in', 'nomor', 'hp', 'tanggal', 'jadi', 'nomor', 'kendala', 'kalo', 'ayo', 'sehat', 'rasya']</t>
  </si>
  <si>
    <t>okaay kakak jhon tunggu ya balesan pesan nya jovan</t>
  </si>
  <si>
    <t>@jhonaab @jhonaab okaay kak jhon ditunggu ya balesan dm nya :) -jovan</t>
  </si>
  <si>
    <t>okaay kak jhon ditunggu ya balesan dm nya jovan</t>
  </si>
  <si>
    <t>['okaay', 'kak', 'jhon', 'ditunggu', 'ya', 'balesan', 'dm', 'nya', 'jovan']</t>
  </si>
  <si>
    <t>['okaay', 'kakak', 'jhon', 'ditunggu', 'ya', 'balesan', 'pesan', 'nya', 'jovan']</t>
  </si>
  <si>
    <t>['okaay', 'kakak', 'jhon', 'tunggu', 'ya', 'balesan', 'pesan', 'nya', 'jovan']</t>
  </si>
  <si>
    <t>ardhan cek masuk antri nih pesan nya pesan ya ardhan</t>
  </si>
  <si>
    <t>@asharibagus @asharibagus ardhan cek udah masuk antrian nih dm nya. lanjut di dm ya 😊-ardhan</t>
  </si>
  <si>
    <t>ardhan cek udah masuk antrian nih dm nya lanjut di dm ya ardhan</t>
  </si>
  <si>
    <t>['ardhan', 'cek', 'udah', 'masuk', 'antrian', 'nih', 'dm', 'nya', 'lanjut', 'di', 'dm', 'ya', 'ardhan']</t>
  </si>
  <si>
    <t>['ardhan', 'cek', 'sudah', 'masuk', 'antrian', 'nih', 'pesan', 'nya', 'lanjut', 'di', 'pesan', 'ya', 'ardhan']</t>
  </si>
  <si>
    <t>['ardhan', 'cek', 'masuk', 'antrian', 'nih', 'pesan', 'nya', 'pesan', 'ya', 'ardhan']</t>
  </si>
  <si>
    <t>['ardhan', 'cek', 'masuk', 'antri', 'nih', 'pesan', 'nya', 'pesan', 'ya', 'ardhan']</t>
  </si>
  <si>
    <t>halo nih kakak silarini cerita detail keluh ayo joan</t>
  </si>
  <si>
    <t>@awsilarini @awsilarini halo, kenapa nih kak silarini? ceritain detail keluhannya yuk :) -joan</t>
  </si>
  <si>
    <t>halo kenapa nih kak silarini ceritain detail keluhannya yuk joan</t>
  </si>
  <si>
    <t>['halo', 'kenapa', 'nih', 'kak', 'silarini', 'ceritain', 'detail', 'keluhannya', 'yuk', 'joan']</t>
  </si>
  <si>
    <t>['halo', 'kenapa', 'nih', 'kakak', 'silarini', 'ceritakan', 'detail', 'keluhannya', 'ayo', 'joan']</t>
  </si>
  <si>
    <t>['halo', 'nih', 'kakak', 'silarini', 'ceritakan', 'detail', 'keluhannya', 'ayo', 'joan']</t>
  </si>
  <si>
    <t>['halo', 'nih', 'kakak', 'silarini', 'cerita', 'detail', 'keluh', 'ayo', 'joan']</t>
  </si>
  <si>
    <t>nder awikwok kerja</t>
  </si>
  <si>
    <t>@sbyfess nder kamu kok awikwok. yang kerja kamu kan???</t>
  </si>
  <si>
    <t>nder kamu kok awikwok yang kerja kamu kan</t>
  </si>
  <si>
    <t>['nder', 'kamu', 'kok', 'awikwok', 'yang', 'kerja', 'kamu', 'kan']</t>
  </si>
  <si>
    <t>['nder', 'awikwok', 'kerja']</t>
  </si>
  <si>
    <t>jaring lalod kakak kadang signal bar kosong dalam makassar</t>
  </si>
  <si>
    <t>@telkomsel jaringannya lalod kak, kadang signal barnya kosong kek lagi dipedalaman padahal ini lagi di makassar🥲</t>
  </si>
  <si>
    <t>jaringannya lalod kak kadang signal barnya kosong kek lagi dipedalaman padahal ini lagi di makassar</t>
  </si>
  <si>
    <t>['jaringannya', 'lalod', 'kak', 'kadang', 'signal', 'barnya', 'kosong', 'kek', 'lagi', 'dipedalaman', 'padahal', 'ini', 'lagi', 'di', 'makassar']</t>
  </si>
  <si>
    <t>['jaringannya', 'lalod', 'kakak', 'kadang', 'signal', 'barnya', 'kosong', 'seperti', 'lagi', 'dipedalaman', 'padahal', 'ini', 'lagi', 'di', 'makassar']</t>
  </si>
  <si>
    <t>['jaringannya', 'lalod', 'kakak', 'kadang', 'signal', 'barnya', 'kosong', 'dipedalaman', 'makassar']</t>
  </si>
  <si>
    <t>['jaring', 'lalod', 'kakak', 'kadang', 'signal', 'bar', 'kosong', 'dalam', 'makassar']</t>
  </si>
  <si>
    <t>asaeas asaeas oke kakak see you pesan yah rasya</t>
  </si>
  <si>
    <t>@ae_as_ae_as @ae_as_ae_as oke, siap kak. see you di dm yah :) -rasya</t>
  </si>
  <si>
    <t>asaeas asaeas oke siap kak see you di dm yah rasya</t>
  </si>
  <si>
    <t>['asaeas', 'asaeas', 'oke', 'siap', 'kak', 'see', 'you', 'di', 'dm', 'yah', 'rasya']</t>
  </si>
  <si>
    <t>['asaeas', 'asaeas', 'oke', 'siap', 'kakak', 'see', 'you', 'di', 'pesan', 'yah', 'rasya']</t>
  </si>
  <si>
    <t>['asaeas', 'asaeas', 'oke', 'kakak', 'see', 'you', 'pesan', 'yah', 'rasya']</t>
  </si>
  <si>
    <t>langgan vision nya dapat coba infoin nomernya pesan ya kakak bagus jovan</t>
  </si>
  <si>
    <t>@asharibagus @asharibagus waduh kalau berlangganan vision+ nya belum didapatkan, coba infoin nomernya ke dm ya kak bagus :) -jovan</t>
  </si>
  <si>
    <t>waduh kalau berlangganan vision nya belum didapatkan coba infoin nomernya ke dm ya kak bagus jovan</t>
  </si>
  <si>
    <t>['waduh', 'kalau', 'berlangganan', 'vision', 'nya', 'belum', 'didapatkan', 'coba', 'infoin', 'nomernya', 'ke', 'dm', 'ya', 'kak', 'bagus', 'jovan']</t>
  </si>
  <si>
    <t>['waduh', 'kalau', 'berlangganan', 'vision', 'nya', 'belum', 'didapatkan', 'coba', 'infoin', 'nomernya', 'ke', 'pesan', 'ya', 'kakak', 'bagus', 'jovan']</t>
  </si>
  <si>
    <t>['berlangganan', 'vision', 'nya', 'didapatkan', 'coba', 'infoin', 'nomernya', 'pesan', 'ya', 'kakak', 'bagus', 'jovan']</t>
  </si>
  <si>
    <t>['langgan', 'vision', 'nya', 'dapat', 'coba', 'infoin', 'nomernya', 'pesan', 'ya', 'kakak', 'bagus', 'jovan']</t>
  </si>
  <si>
    <t>sinyal bar kakak bia bantu cek eri</t>
  </si>
  <si>
    <t>@choi_237 sinyalnya dapet berapa bar itu kak ? bia aku bantu cek 🙂 -eri</t>
  </si>
  <si>
    <t>sinyalnya dapet berapa bar itu kak bia aku bantu cek eri</t>
  </si>
  <si>
    <t>['sinyalnya', 'dapet', 'berapa', 'bar', 'itu', 'kak', 'bia', 'aku', 'bantu', 'cek', 'eri']</t>
  </si>
  <si>
    <t>['sinyalnya', 'dapat', 'berapa', 'bar', 'itu', 'kakak', 'bia', 'aku', 'bantu', 'cek', 'eri']</t>
  </si>
  <si>
    <t>['sinyalnya', 'bar', 'kakak', 'bia', 'bantu', 'cek', 'eri']</t>
  </si>
  <si>
    <t>['sinyal', 'bar', 'kakak', 'bia', 'bantu', 'cek', 'eri']</t>
  </si>
  <si>
    <t>@lstrnam1 @lstrnam1 okaay kak ditunggu ya balesan dm nya :) -jovan</t>
  </si>
  <si>
    <t>gak keupdate kakak eri</t>
  </si>
  <si>
    <t>@asharibagus gak keupdate gimana kak ? -eri</t>
  </si>
  <si>
    <t>gak keupdate gimana kak eri</t>
  </si>
  <si>
    <t>['gak', 'keupdate', 'gimana', 'kak', 'eri']</t>
  </si>
  <si>
    <t>['gak', 'keupdate', 'bagaimana', 'kakak', 'eri']</t>
  </si>
  <si>
    <t>['gak', 'keupdate', 'kakak', 'eri']</t>
  </si>
  <si>
    <t>cek benefit paket potong saldo refund transaksi kakak coba infoin nomer detail paket aktif capture terang hasil pesan jovan</t>
  </si>
  <si>
    <t>@sieatitudefancy @sieatitudefancy udah cek benefit paketnya, pemotongan saldonya atau ada refund dari transaksinya kak? coba infoin juga nomer, detail paket yang diaktifkan sama capture keterangan berhasil ke dm :) -jovan</t>
  </si>
  <si>
    <t>udah cek benefit paketnya pemotongan saldonya atau ada refund dari transaksinya kak coba infoin juga nomer detail paket yang diaktifkan sama capture keterangan berhasil ke dm jovan</t>
  </si>
  <si>
    <t>['udah', 'cek', 'benefit', 'paketnya', 'pemotongan', 'saldonya', 'atau', 'ada', 'refund', 'dari', 'transaksinya', 'kak', 'coba', 'infoin', 'juga', 'nomer', 'detail', 'paket', 'yang', 'diaktifkan', 'sama', 'capture', 'keterangan', 'berhasil', 'ke', 'dm', 'jovan']</t>
  </si>
  <si>
    <t>['sudah', 'cek', 'benefit', 'paketnya', 'pemotongan', 'saldonya', 'atau', 'ada', 'refund', 'dari', 'transaksinya', 'kakak', 'coba', 'infoin', 'juga', 'nomer', 'detail', 'paket', 'yang', 'diaktifkan', 'sama', 'capture', 'keterangan', 'berhasil', 'ke', 'pesan', 'jovan']</t>
  </si>
  <si>
    <t>['cek', 'benefit', 'paketnya', 'pemotongan', 'saldonya', 'refund', 'transaksinya', 'kakak', 'coba', 'infoin', 'nomer', 'detail', 'paket', 'diaktifkan', 'capture', 'keterangan', 'berhasil', 'pesan', 'jovan']</t>
  </si>
  <si>
    <t>['cek', 'benefit', 'paket', 'potong', 'saldo', 'refund', 'transaksi', 'kakak', 'coba', 'infoin', 'nomer', 'detail', 'paket', 'aktif', 'capture', 'terang', 'hasil', 'pesan', 'jovan']</t>
  </si>
  <si>
    <t>yah ayo kakak bagus infoin nomor hp tanggal jadi capturenya via pesan biar dibantuin kendala langgan visionnya ya zidane</t>
  </si>
  <si>
    <t>@asharibagus @visionplusid @asharibagus yah :( yuk kak bagus infoin nomor hp, tanggal kejadian sama capturenya via dm biar dibantuin kendala langganan  vision+nya ya :) -zidane</t>
  </si>
  <si>
    <t>yah yuk kak bagus infoin nomor hp tanggal kejadian sama capturenya via dm biar dibantuin kendala langganan visionnya ya zidane</t>
  </si>
  <si>
    <t>['yah', 'yuk', 'kak', 'bagus', 'infoin', 'nomor', 'hp', 'tanggal', 'kejadian', 'sama', 'capturenya', 'via', 'dm', 'biar', 'dibantuin', 'kendala', 'langganan', 'visionnya', 'ya', 'zidane']</t>
  </si>
  <si>
    <t>['yah', 'ayo', 'kakak', 'bagus', 'infoin', 'nomor', 'hp', 'tanggal', 'kejadian', 'sama', 'capturenya', 'via', 'pesan', 'biar', 'dibantuin', 'kendala', 'langganan', 'visionnya', 'ya', 'zidane']</t>
  </si>
  <si>
    <t>['yah', 'ayo', 'kakak', 'bagus', 'infoin', 'nomor', 'hp', 'tanggal', 'kejadian', 'capturenya', 'via', 'pesan', 'biar', 'dibantuin', 'kendala', 'langganan', 'visionnya', 'ya', 'zidane']</t>
  </si>
  <si>
    <t>['yah', 'ayo', 'kakak', 'bagus', 'infoin', 'nomor', 'hp', 'tanggal', 'jadi', 'capturenya', 'via', 'pesan', 'biar', 'dibantuin', 'kendala', 'langgan', 'visionnya', 'ya', 'zidane']</t>
  </si>
  <si>
    <t>yah ganggu aktivitas internet lambat ayo kakak bella infoin nomor hp tanggal jadi lokasi detail nomor telkomsel kendala via pesan biar dibantuin ya zidane</t>
  </si>
  <si>
    <t>@belceeee @belceeee yah pasti terganggu aktivitasnya kalau internet lambat :( yuk kak bella infoin nomor hp, tanggal kejadian, lokasi detail sama nomor telkomsel lain yang berkendala via dm biar dibantuin ya :) -zidane</t>
  </si>
  <si>
    <t>yah pasti terganggu aktivitasnya kalau internet lambat yuk kak bella infoin nomor hp tanggal kejadian lokasi detail sama nomor telkomsel lain yang berkendala via dm biar dibantuin ya zidane</t>
  </si>
  <si>
    <t>['yah', 'pasti', 'terganggu', 'aktivitasnya', 'kalau', 'internet', 'lambat', 'yuk', 'kak', 'bella', 'infoin', 'nomor', 'hp', 'tanggal', 'kejadian', 'lokasi', 'detail', 'sama', 'nomor', 'telkomsel', 'lain', 'yang', 'berkendala', 'via', 'dm', 'biar', 'dibantuin', 'ya', 'zidane']</t>
  </si>
  <si>
    <t>['yah', 'pasti', 'terganggu', 'aktivitasnya', 'kalau', 'internet', 'lambat', 'ayo', 'kakak', 'bella', 'infoin', 'nomor', 'hp', 'tanggal', 'kejadian', 'lokasi', 'detail', 'sama', 'nomor', 'telkomsel', 'lain', 'yang', 'berkendala', 'via', 'pesan', 'biar', 'dibantuin', 'ya', 'zidane']</t>
  </si>
  <si>
    <t>['yah', 'terganggu', 'aktivitasnya', 'internet', 'lambat', 'ayo', 'kakak', 'bella', 'infoin', 'nomor', 'hp', 'tanggal', 'kejadian', 'lokasi', 'detail', 'nomor', 'telkomsel', 'berkendala', 'via', 'pesan', 'biar', 'dibantuin', 'ya', 'zidane']</t>
  </si>
  <si>
    <t>['yah', 'ganggu', 'aktivitas', 'internet', 'lambat', 'ayo', 'kakak', 'bella', 'infoin', 'nomor', 'hp', 'tanggal', 'jadi', 'lokasi', 'detail', 'nomor', 'telkomsel', 'kendala', 'via', 'pesan', 'biar', 'dibantuin', 'ya', 'zidane']</t>
  </si>
  <si>
    <t>yah connect internet ayo kakak yulia infoin nomor hp lokasi detail nomor telkomsel kendala via pesan biar dibantuin ya zidane</t>
  </si>
  <si>
    <t>@ladyulia @ladyulia yah kok ga bisa connect ke internet :( yuk kak yulia infoin nomor hp, lokasi detail sama nomor telkomsel lain yang berkendala via dm biar dibantuin ya :) -zidane</t>
  </si>
  <si>
    <t>yah kok ga bisa connect ke internet yuk kak yulia infoin nomor hp lokasi detail sama nomor telkomsel lain yang berkendala via dm biar dibantuin ya zidane</t>
  </si>
  <si>
    <t>['yah', 'kok', 'ga', 'bisa', 'connect', 'ke', 'internet', 'yuk', 'kak', 'yulia', 'infoin', 'nomor', 'hp', 'lokasi', 'detail', 'sama', 'nomor', 'telkomsel', 'lain', 'yang', 'berkendala', 'via', 'dm', 'biar', 'dibantuin', 'ya', 'zidane']</t>
  </si>
  <si>
    <t>['yah', 'kok', 'tidak', 'bisa', 'connect', 'ke', 'internet', 'ayo', 'kakak', 'yulia', 'infoin', 'nomor', 'hp', 'lokasi', 'detail', 'sama', 'nomor', 'telkomsel', 'lain', 'yang', 'berkendala', 'via', 'pesan', 'biar', 'dibantuin', 'ya', 'zidane']</t>
  </si>
  <si>
    <t>['yah', 'connect', 'internet', 'ayo', 'kakak', 'yulia', 'infoin', 'nomor', 'hp', 'lokasi', 'detail', 'nomor', 'telkomsel', 'berkendala', 'via', 'pesan', 'biar', 'dibantuin', 'ya', 'zidane']</t>
  </si>
  <si>
    <t>['yah', 'connect', 'internet', 'ayo', 'kakak', 'yulia', 'infoin', 'nomor', 'hp', 'lokasi', 'detail', 'nomor', 'telkomsel', 'kendala', 'via', 'pesan', 'biar', 'dibantuin', 'ya', 'zidane']</t>
  </si>
  <si>
    <t>asaeas asaeas yah ganggu aktivitas akses internet ayo kakak infoin nomor hp tanggal jadi nomor telkomsel kendala via pesan biar dibantuin ya zidane</t>
  </si>
  <si>
    <t>@ae_as_ae_as @ae_as_ae_as yah pasti terganggu aktivitasnya kalau ga bisa akses internet :( yuk kakak infoin nomor hp, tanggal kejadian sama nomor telkomsel lain yang berkendala via dm biar dibantuin ya :) -zidane</t>
  </si>
  <si>
    <t>asaeas asaeas yah pasti terganggu aktivitasnya kalau ga bisa akses internet yuk kakak infoin nomor hp tanggal kejadian sama nomor telkomsel lain yang berkendala via dm biar dibantuin ya zidane</t>
  </si>
  <si>
    <t>['asaeas', 'asaeas', 'yah', 'pasti', 'terganggu', 'aktivitasnya', 'kalau', 'ga', 'bisa', 'akses', 'internet', 'yuk', 'kakak', 'infoin', 'nomor', 'hp', 'tanggal', 'kejadian', 'sama', 'nomor', 'telkomsel', 'lain', 'yang', 'berkendala', 'via', 'dm', 'biar', 'dibantuin', 'ya', 'zidane']</t>
  </si>
  <si>
    <t>['asaeas', 'asaeas', 'yah', 'pasti', 'terganggu', 'aktivitasnya', 'kalau', 'tidak', 'bisa', 'akses', 'internet', 'ayo', 'kakak', 'infoin', 'nomor', 'hp', 'tanggal', 'kejadian', 'sama', 'nomor', 'telkomsel', 'lain', 'yang', 'berkendala', 'via', 'pesan', 'biar', 'dibantuin', 'ya', 'zidane']</t>
  </si>
  <si>
    <t>['asaeas', 'asaeas', 'yah', 'terganggu', 'aktivitasnya', 'akses', 'internet', 'ayo', 'kakak', 'infoin', 'nomor', 'hp', 'tanggal', 'kejadian', 'nomor', 'telkomsel', 'berkendala', 'via', 'pesan', 'biar', 'dibantuin', 'ya', 'zidane']</t>
  </si>
  <si>
    <t>['asaeas', 'asaeas', 'yah', 'ganggu', 'aktivitas', 'akses', 'internet', 'ayo', 'kakak', 'infoin', 'nomor', 'hp', 'tanggal', 'jadi', 'nomor', 'telkomsel', 'kendala', 'via', 'pesan', 'biar', 'dibantuin', 'ya', 'zidane']</t>
  </si>
  <si>
    <t>tolong jaring nya baik beli kouta mahal sinyal nya lot banget</t>
  </si>
  <si>
    <t>@telkomsel tolong dong jaringan nya di perbaiki. beli kouta mahal2 percuma kalau sinyal nya lemot banget.</t>
  </si>
  <si>
    <t>tolong dong jaringan nya di perbaiki beli kouta mahal percuma kalau sinyal nya lemot banget</t>
  </si>
  <si>
    <t>['tolong', 'dong', 'jaringan', 'nya', 'di', 'perbaiki', 'beli', 'kouta', 'mahal', 'percuma', 'kalau', 'sinyal', 'nya', 'lemot', 'banget']</t>
  </si>
  <si>
    <t>['tolong', 'jaringan', 'nya', 'perbaiki', 'beli', 'kouta', 'mahal', 'sinyal', 'nya', 'lemot', 'banget']</t>
  </si>
  <si>
    <t>['tolong', 'jaring', 'nya', 'baik', 'beli', 'kouta', 'mahal', 'sinyal', 'nya', 'lot', 'banget']</t>
  </si>
  <si>
    <t>connect internet pakai paket data min menit refresh</t>
  </si>
  <si>
    <t>@telkomsel ko ga bisa connect ke internet pake paket data min? udah 30 menitan. udah refresh” jg ga bisa.</t>
  </si>
  <si>
    <t>ko ga bisa connect ke internet pake paket data min udah menitan udah refresh jg ga bisa</t>
  </si>
  <si>
    <t>['ko', 'ga', 'bisa', 'connect', 'ke', 'internet', 'pake', 'paket', 'data', 'min', 'udah', 'menitan', 'udah', 'refresh', 'jg', 'ga', 'bisa']</t>
  </si>
  <si>
    <t>['kok', 'tidak', 'bisa', 'connect', 'ke', 'internet', 'pakai', 'paket', 'data', 'min', 'sudah', 'menitan', 'sudah', 'refresh', 'juga', 'tidak', 'bisa']</t>
  </si>
  <si>
    <t>['connect', 'internet', 'pakai', 'paket', 'data', 'min', 'menitan', 'refresh']</t>
  </si>
  <si>
    <t>['connect', 'internet', 'pakai', 'paket', 'data', 'min', 'menit', 'refresh']</t>
  </si>
  <si>
    <t>gak panik lihat kuota habis gaji aktifin paket ekstra kuota bulan rp ribu aja kuota gb internetan waswas aktifin paket mytelkomsel ya samp laku</t>
  </si>
  <si>
    <t>gak akan panik lagi di akhir bulan pas liat kuota udah mau abis, walau gajian masih lama!  dengan aktifin paket ekstra kuota bulanan, mulai dari rp100 ribu aja, dapat kuota 40gb buat lanjut internetan tanpa rasa was-was.  segera aktifin paketnya di mytelkomsel, ya.  *s&amp;amp k berlaku https://t.co/yxtwdycreq</t>
  </si>
  <si>
    <t>gak akan panik lagi di akhir bulan pas liat kuota udah mau abis walau gajian masih lama dengan aktifin paket ekstra kuota bulanan mulai dari rp ribu aja dapat kuota gb buat lanjut internetan tanpa rasa waswas segera aktifin paketnya di mytelkomsel ya samp  berlaku</t>
  </si>
  <si>
    <t>['gak', 'akan', 'panik', 'lagi', 'di', 'akhir', 'bulan', 'pas', 'liat', 'kuota', 'udah', 'mau', 'abis', 'walau', 'gajian', 'masih', 'lama', 'dengan', 'aktifin', 'paket', 'ekstra', 'kuota', 'bulanan', 'mulai', 'dari', 'rp', 'ribu', 'aja', 'dapat', 'kuota', 'gb', 'buat', 'lanjut', 'internetan', 'tanpa', 'rasa', 'waswas', 'segera', 'aktifin', 'paketnya', 'di', 'mytelkomsel', 'ya', 'samp', 'berlaku']</t>
  </si>
  <si>
    <t>['gak', 'akan', 'panik', 'lagi', 'di', 'akhir', 'bulan', 'saat', 'lihat', 'kuota', 'sudah', 'mau', 'habis', 'walau', 'gajian', 'masih', 'lama', 'dengan', 'aktifin', 'paket', 'ekstra', 'kuota', 'bulanan', 'mulai', 'dari', 'rp', 'ribu', 'aja', 'dapat', 'kuota', 'gb', 'buat', 'lanjut', 'internetan', 'tanpa', 'rasa', 'waswas', 'segera', 'aktifin', 'paketnya', 'di', 'mytelkomsel', 'ya', 'samp', 'berlaku']</t>
  </si>
  <si>
    <t>['gak', 'panik', 'lihat', 'kuota', 'habis', 'gajian', 'aktifin', 'paket', 'ekstra', 'kuota', 'bulanan', 'rp', 'ribu', 'aja', 'kuota', 'gb', 'internetan', 'waswas', 'aktifin', 'paketnya', 'mytelkomsel', 'ya', 'samp', 'berlaku']</t>
  </si>
  <si>
    <t>['gak', 'panik', 'lihat', 'kuota', 'habis', 'gaji', 'aktifin', 'paket', 'ekstra', 'kuota', 'bulan', 'rp', 'ribu', 'aja', 'kuota', 'gb', 'internetan', 'waswas', 'aktifin', 'paket', 'mytelkomsel', 'ya', 'samp', 'laku']</t>
  </si>
  <si>
    <t>maaf ya kakak aktivitas ganggu biar kendala sinyal hilang tangan ayo infoin nomor telkomselnya pesan infoin sampel nomor telkomsel kendala ya tunggu rai</t>
  </si>
  <si>
    <t>@paklekdian @paklekdian maaf ya kak aktivitasnya jadi keganggu :( biar kendala sinyal 4g yang hilangnya bisa ditangani, yuk infoin nomor telkomselnya ke dm. infoin juga sampel nomor telkomsel lain yg berkendala sama jika ada ya. ditunggu :) -rai</t>
  </si>
  <si>
    <t>maaf ya kak aktivitasnya jadi keganggu biar kendala sinyal  yang hilangnya bisa ditangani yuk infoin nomor telkomselnya ke dm infoin juga sampel nomor telkomsel lain yg berkendala sama jika ada ya ditunggu rai</t>
  </si>
  <si>
    <t>['maaf', 'ya', 'kak', 'aktivitasnya', 'jadi', 'keganggu', 'biar', 'kendala', 'sinyal', 'yang', 'hilangnya', 'bisa', 'ditangani', 'yuk', 'infoin', 'nomor', 'telkomselnya', 'ke', 'dm', 'infoin', 'juga', 'sampel', 'nomor', 'telkomsel', 'lain', 'yg', 'berkendala', 'sama', 'jika', 'ada', 'ya', 'ditunggu', 'rai']</t>
  </si>
  <si>
    <t>['maaf', 'ya', 'kakak', 'aktivitasnya', 'jadi', 'keganggu', 'biar', 'kendala', 'sinyal', 'yang', 'hilangnya', 'bisa', 'ditangani', 'ayo', 'infoin', 'nomor', 'telkomselnya', 'ke', 'pesan', 'infoin', 'juga', 'sampel', 'nomor', 'telkomsel', 'lain', 'yg', 'berkendala', 'sama', 'jika', 'ada', 'ya', 'ditunggu', 'rai']</t>
  </si>
  <si>
    <t>['maaf', 'ya', 'kakak', 'aktivitasnya', 'keganggu', 'biar', 'kendala', 'sinyal', 'hilangnya', 'ditangani', 'ayo', 'infoin', 'nomor', 'telkomselnya', 'pesan', 'infoin', 'sampel', 'nomor', 'telkomsel', 'berkendala', 'ya', 'ditunggu', 'rai']</t>
  </si>
  <si>
    <t>['maaf', 'ya', 'kakak', 'aktivitas', 'ganggu', 'biar', 'kendala', 'sinyal', 'hilang', 'tangan', 'ayo', 'infoin', 'nomor', 'telkomselnya', 'pesan', 'infoin', 'sampel', 'nomor', 'telkomsel', 'kendala', 'ya', 'tunggu', 'rai']</t>
  </si>
  <si>
    <t>oke kakak mohon tunggu balas rekan pesan ya rai</t>
  </si>
  <si>
    <t>@scarammuche @scarammuche oke, kak. mohon ditunggu balasan rekan kami di dm ya :) -rai</t>
  </si>
  <si>
    <t>oke kak mohon ditunggu balasan rekan kami di dm ya rai</t>
  </si>
  <si>
    <t>['oke', 'kak', 'mohon', 'ditunggu', 'balasan', 'rekan', 'kami', 'di', 'dm', 'ya', 'rai']</t>
  </si>
  <si>
    <t>['oke', 'kakak', 'mohon', 'ditunggu', 'balasan', 'rekan', 'kami', 'di', 'pesan', 'ya', 'rai']</t>
  </si>
  <si>
    <t>['oke', 'kakak', 'mohon', 'ditunggu', 'balasan', 'rekan', 'pesan', 'ya', 'rai']</t>
  </si>
  <si>
    <t>['oke', 'kakak', 'mohon', 'tunggu', 'balas', 'rekan', 'pesan', 'ya', 'rai']</t>
  </si>
  <si>
    <t>sinyal kenpa kakak cerita detail biar bantu cek eri</t>
  </si>
  <si>
    <t>@tombakmoskovvv sinyalnya kenpa kak ? sini ceritain detailnya, biar bisa aku bantu cek 🙂 -eri</t>
  </si>
  <si>
    <t>sinyalnya kenpa kak sini ceritain detailnya biar bisa aku bantu cek eri</t>
  </si>
  <si>
    <t>['sinyalnya', 'kenpa', 'kak', 'sini', 'ceritain', 'detailnya', 'biar', 'bisa', 'aku', 'bantu', 'cek', 'eri']</t>
  </si>
  <si>
    <t>['sinyalnya', 'kenpa', 'kakak', 'sini', 'ceritakan', 'detailnya', 'biar', 'bisa', 'aku', 'bantu', 'cek', 'eri']</t>
  </si>
  <si>
    <t>['sinyalnya', 'kenpa', 'kakak', 'ceritakan', 'detailnya', 'biar', 'bantu', 'cek', 'eri']</t>
  </si>
  <si>
    <t>['sinyal', 'kenpa', 'kakak', 'cerita', 'detail', 'biar', 'bantu', 'cek', 'eri']</t>
  </si>
  <si>
    <t>@anginsepoey @anginsepoey okey siap kak. tungguin balesan dari kami di dm ya. makasih :) -zidane</t>
  </si>
  <si>
    <t>lowong indihome telkomsel semarang banjarnegara wonosobo banyumas cilacap surakarta</t>
  </si>
  <si>
    <t>loker indihome telkomsel di semarang, banjarnegara, wonosobo, banyumas, cilacap, surakarta    #lokerjogja #lokersolo #lokersemarang #lokercot #loker #lowongankerja #lokerterbaru   https://t.co/oeyfx1vf5g</t>
  </si>
  <si>
    <t>loker indihome telkomsel di semarang banjarnegara wonosobo banyumas cilacap surakarta</t>
  </si>
  <si>
    <t>['loker', 'indihome', 'telkomsel', 'di', 'semarang', 'banjarnegara', 'wonosobo', 'banyumas', 'cilacap', 'surakarta']</t>
  </si>
  <si>
    <t>['lowongan', 'indihome', 'telkomsel', 'di', 'semarang', 'banjarnegara', 'wonosobo', 'banyumas', 'cilacap', 'surakarta']</t>
  </si>
  <si>
    <t>['lowongan', 'indihome', 'telkomsel', 'semarang', 'banjarnegara', 'wonosobo', 'banyumas', 'cilacap', 'surakarta']</t>
  </si>
  <si>
    <t>['lowong', 'indihome', 'telkomsel', 'semarang', 'banjarnegara', 'wonosobo', 'banyumas', 'cilacap', 'surakarta']</t>
  </si>
  <si>
    <t>jadi kakak biar bantu cek eri</t>
  </si>
  <si>
    <t>@cherryssie kejadiannya dari kapan kak ? biar aku bantu cek 🙂 -eri</t>
  </si>
  <si>
    <t>kejadiannya dari kapan kak biar aku bantu cek eri</t>
  </si>
  <si>
    <t>['kejadiannya', 'dari', 'kapan', 'kak', 'biar', 'aku', 'bantu', 'cek', 'eri']</t>
  </si>
  <si>
    <t>['kejadiannya', 'dari', 'kapan', 'kakak', 'biar', 'aku', 'bantu', 'cek', 'eri']</t>
  </si>
  <si>
    <t>['kejadiannya', 'kakak', 'biar', 'bantu', 'cek', 'eri']</t>
  </si>
  <si>
    <t>['jadi', 'kakak', 'biar', 'bantu', 'cek', 'eri']</t>
  </si>
  <si>
    <t>telkomsel poin salah bentuk apresiasi langgan telkomsel kakak tukerin tawar sedia mytelkomsel myindihome telkomsel poin direset ya kakak btw telkomsel poin kakak nih eri</t>
  </si>
  <si>
    <t>@shelpeepay telkomsel poin itu salah satu bentuk apresiasi buat pelanggan telkomsel. kakak bisa tukerin dengan berbagai macam penawaran yg tersedia di mytelkomsel atau myindihome. telkomsel poin akan direset setiap awal tahun ya kak. btw telkomsel poin kakak udah banyak belum nih ? -eri</t>
  </si>
  <si>
    <t>telkomsel poin itu salah satu bentuk apresiasi buat pelanggan telkomsel kakak bisa tukerin dengan berbagai macam penawaran yg tersedia di mytelkomsel atau myindihome telkomsel poin akan direset setiap awal tahun ya kak btw telkomsel poin kakak udah banyak belum nih eri</t>
  </si>
  <si>
    <t>['telkomsel', 'poin', 'itu', 'salah', 'satu', 'bentuk', 'apresiasi', 'buat', 'pelanggan', 'telkomsel', 'kakak', 'bisa', 'tukerin', 'dengan', 'berbagai', 'macam', 'penawaran', 'yg', 'tersedia', 'di', 'mytelkomsel', 'atau', 'myindihome', 'telkomsel', 'poin', 'akan', 'direset', 'setiap', 'awal', 'tahun', 'ya', 'kak', 'btw', 'telkomsel', 'poin', 'kakak', 'udah', 'banyak', 'belum', 'nih', 'eri']</t>
  </si>
  <si>
    <t>['telkomsel', 'poin', 'itu', 'salah', 'satu', 'bentuk', 'apresiasi', 'buat', 'pelanggan', 'telkomsel', 'kakak', 'bisa', 'tukerin', 'dengan', 'berbagai', 'macam', 'penawaran', 'yg', 'tersedia', 'di', 'mytelkomsel', 'atau', 'myindihome', 'telkomsel', 'poin', 'akan', 'direset', 'setiap', 'awal', 'tahun', 'ya', 'kakak', 'btw', 'telkomsel', 'poin', 'kakak', 'sudah', 'banyak', 'belum', 'nih', 'eri']</t>
  </si>
  <si>
    <t>['telkomsel', 'poin', 'salah', 'bentuk', 'apresiasi', 'pelanggan', 'telkomsel', 'kakak', 'tukerin', 'penawaran', 'tersedia', 'mytelkomsel', 'myindihome', 'telkomsel', 'poin', 'direset', 'ya', 'kakak', 'btw', 'telkomsel', 'poin', 'kakak', 'nih', 'eri']</t>
  </si>
  <si>
    <t>['telkomsel', 'poin', 'salah', 'bentuk', 'apresiasi', 'langgan', 'telkomsel', 'kakak', 'tukerin', 'tawar', 'sedia', 'mytelkomsel', 'myindihome', 'telkomsel', 'poin', 'direset', 'ya', 'kakak', 'btw', 'telkomsel', 'poin', 'kakak', 'nih', 'eri']</t>
  </si>
  <si>
    <t>kaya bujer tiktok sumpah wkwkwkwk</t>
  </si>
  <si>
    <t>@nooonanextdoor lu kaya bujer tiktok sumpah wkwkwkwk</t>
  </si>
  <si>
    <t>lu kaya bujer tiktok sumpah wkwkwkwk</t>
  </si>
  <si>
    <t>['lu', 'kaya', 'bujer', 'tiktok', 'sumpah', 'wkwkwkwk']</t>
  </si>
  <si>
    <t>['kamu', 'kaya', 'bujer', 'tiktok', 'sumpah', 'wkwkwkwk']</t>
  </si>
  <si>
    <t>['kaya', 'bujer', 'tiktok', 'sumpah', 'wkwkwkwk']</t>
  </si>
  <si>
    <t>lowong kerja sales profesional jawa indihome telkomsel syarat alamat kirim lamar klik</t>
  </si>
  <si>
    <t>lowongan kerja sales profesional jawa tengah di indihome telkomsel   persyaratan dan alamat pengiriman lamaran klik &amp;gt &amp;gt  https://t.co/olfrr9rfi7  #lokersemarang #lokersmg #lokercot #lokerjateng #lowongansemarang #semarang #loker #lokerindonesia #lowongankerja https://t.co/llxw6vkzjm</t>
  </si>
  <si>
    <t>lowongan kerja sales profesional jawa tengah di indihome telkomsel persyaratan dan alamat pengiriman lamaran klik gt gt</t>
  </si>
  <si>
    <t>['lowongan', 'kerja', 'sales', 'profesional', 'jawa', 'tengah', 'di', 'indihome', 'telkomsel', 'persyaratan', 'dan', 'alamat', 'pengiriman', 'lamaran', 'klik', 'gt', 'gt']</t>
  </si>
  <si>
    <t>['lowongan', 'kerja', 'sales', 'profesional', 'jawa', 'tengah', 'di', 'indihome', 'telkomsel', 'persyaratan', 'dan', 'alamat', 'pengiriman', 'lamaran', 'klik', 'begitu', 'begitu']</t>
  </si>
  <si>
    <t>['lowongan', 'kerja', 'sales', 'profesional', 'jawa', 'indihome', 'telkomsel', 'persyaratan', 'alamat', 'pengiriman', 'lamaran', 'klik']</t>
  </si>
  <si>
    <t>['lowong', 'kerja', 'sales', 'profesional', 'jawa', 'indihome', 'telkomsel', 'syarat', 'alamat', 'kirim', 'lamar', 'klik']</t>
  </si>
  <si>
    <t>jaring kakak dipake internet kah maaf ya biar kendala internetnya tangan ayo infoin nomor telkomselnya pesan infoin jadi lokasi lengkap nomor telkomsel kendala ya tunggu rai</t>
  </si>
  <si>
    <t>@scarammuche jaringannya kenapa, kak? ga bisa dipake internet sama sekali kah? maaf ya :( biar kendala internetnya bisa ditangani, yuk infoin nomor telkomselnya ke dm. infoin juga waktu kejadian, lokasi lengkap, dan nomor telkomsel lain yg berkendala sama jika ada ya. ditunggu :) -rai</t>
  </si>
  <si>
    <t>jaringannya kenapa kak ga bisa dipake internet sama sekali kah maaf ya biar kendala internetnya bisa ditangani yuk infoin nomor telkomselnya ke dm infoin juga waktu kejadian lokasi lengkap dan nomor telkomsel lain yg berkendala sama jika ada ya ditunggu rai</t>
  </si>
  <si>
    <t>['jaringannya', 'kenapa', 'kak', 'ga', 'bisa', 'dipake', 'internet', 'sama', 'sekali', 'kah', 'maaf', 'ya', 'biar', 'kendala', 'internetnya', 'bisa', 'ditangani', 'yuk', 'infoin', 'nomor', 'telkomselnya', 'ke', 'dm', 'infoin', 'juga', 'waktu', 'kejadian', 'lokasi', 'lengkap', 'dan', 'nomor', 'telkomsel', 'lain', 'yg', 'berkendala', 'sama', 'jika', 'ada', 'ya', 'ditunggu', 'rai']</t>
  </si>
  <si>
    <t>['jaringannya', 'kenapa', 'kakak', 'tidak', 'bisa', 'dipake', 'internet', 'sama', 'sekali', 'kah', 'maaf', 'ya', 'biar', 'kendala', 'internetnya', 'bisa', 'ditangani', 'ayo', 'infoin', 'nomor', 'telkomselnya', 'ke', 'pesan', 'infoin', 'juga', 'waktu', 'kejadian', 'lokasi', 'lengkap', 'dan', 'nomor', 'telkomsel', 'lain', 'yg', 'berkendala', 'sama', 'jika', 'ada', 'ya', 'ditunggu', 'rai']</t>
  </si>
  <si>
    <t>['jaringannya', 'kakak', 'dipake', 'internet', 'kah', 'maaf', 'ya', 'biar', 'kendala', 'internetnya', 'ditangani', 'ayo', 'infoin', 'nomor', 'telkomselnya', 'pesan', 'infoin', 'kejadian', 'lokasi', 'lengkap', 'nomor', 'telkomsel', 'berkendala', 'ya', 'ditunggu', 'rai']</t>
  </si>
  <si>
    <t>['jaring', 'kakak', 'dipake', 'internet', 'kah', 'maaf', 'ya', 'biar', 'kendala', 'internetnya', 'tangan', 'ayo', 'infoin', 'nomor', 'telkomselnya', 'pesan', 'infoin', 'jadi', 'lokasi', 'lengkap', 'nomor', 'telkomsel', 'kendala', 'ya', 'tunggu', 'rai']</t>
  </si>
  <si>
    <t>kakak roma pelihara sistem rencana isi ulang disaranin luar jam ya terimakasih zidane</t>
  </si>
  <si>
    <t>@amatromaadhon @amatromaadhon betul kak roma. nanti bakalan ada pemeliharaan sistem. jadi kalau berencana isi ulang, disaranin diluar jam tersebut ya. makasih :) -zidane</t>
  </si>
  <si>
    <t>betul kak roma nanti bakalan ada pemeliharaan sistem jadi kalau berencana isi ulang disaranin diluar jam tersebut ya makasih zidane</t>
  </si>
  <si>
    <t>['betul', 'kak', 'roma', 'nanti', 'bakalan', 'ada', 'pemeliharaan', 'sistem', 'jadi', 'kalau', 'berencana', 'isi', 'ulang', 'disaranin', 'diluar', 'jam', 'tersebut', 'ya', 'makasih', 'zidane']</t>
  </si>
  <si>
    <t>['betul', 'kakak', 'roma', 'nanti', 'bakalan', 'ada', 'pemeliharaan', 'sistem', 'jadi', 'kalau', 'berencana', 'isi', 'ulang', 'disaranin', 'diluar', 'jam', 'tersebut', 'ya', 'terimakasih', 'zidane']</t>
  </si>
  <si>
    <t>['kakak', 'roma', 'pemeliharaan', 'sistem', 'berencana', 'isi', 'ulang', 'disaranin', 'diluar', 'jam', 'ya', 'terimakasih', 'zidane']</t>
  </si>
  <si>
    <t>['kakak', 'roma', 'pelihara', 'sistem', 'rencana', 'isi', 'ulang', 'disaranin', 'luar', 'jam', 'ya', 'terimakasih', 'zidane']</t>
  </si>
  <si>
    <t>aellead aellead coba share nomor hp nya pesan kakak tau paket promo kakak aktifin sesuai butuh kakak rai</t>
  </si>
  <si>
    <t>@lily_aellead @lily_aellead coba share nomor hp nya ke dm kak. siapa tau ada paket promo yang bisa kakak aktifin sesuai dengan kebutuhan kakak 😊 -rai</t>
  </si>
  <si>
    <t>aellead aellead coba share nomor hp nya ke dm kak siapa tau ada paket promo yang bisa kakak aktifin sesuai dengan kebutuhan kakak rai</t>
  </si>
  <si>
    <t>['aellead', 'aellead', 'coba', 'share', 'nomor', 'hp', 'nya', 'ke', 'dm', 'kak', 'siapa', 'tau', 'ada', 'paket', 'promo', 'yang', 'bisa', 'kakak', 'aktifin', 'sesuai', 'dengan', 'kebutuhan', 'kakak', 'rai']</t>
  </si>
  <si>
    <t>['aellead', 'aellead', 'coba', 'share', 'nomor', 'hp', 'nya', 'ke', 'pesan', 'kakak', 'siapa', 'tau', 'ada', 'paket', 'promo', 'yang', 'bisa', 'kakak', 'aktifin', 'sesuai', 'dengan', 'kebutuhan', 'kakak', 'rai']</t>
  </si>
  <si>
    <t>['aellead', 'aellead', 'coba', 'share', 'nomor', 'hp', 'nya', 'pesan', 'kakak', 'tau', 'paket', 'promo', 'kakak', 'aktifin', 'sesuai', 'kebutuhan', 'kakak', 'rai']</t>
  </si>
  <si>
    <t>['aellead', 'aellead', 'coba', 'share', 'nomor', 'hp', 'nya', 'pesan', 'kakak', 'tau', 'paket', 'promo', 'kakak', 'aktifin', 'sesuai', 'butuh', 'kakak', 'rai']</t>
  </si>
  <si>
    <t>okaay kakak ara tunggu ya balesan pesan nya jovan</t>
  </si>
  <si>
    <t>@rokusrakus @rokusrakus okaay kak ara ditunggu ya balesan dm nya :) -jovan</t>
  </si>
  <si>
    <t>okaay kak ara ditunggu ya balesan dm nya jovan</t>
  </si>
  <si>
    <t>['okaay', 'kak', 'ara', 'ditunggu', 'ya', 'balesan', 'dm', 'nya', 'jovan']</t>
  </si>
  <si>
    <t>['okaay', 'kakak', 'ara', 'ditunggu', 'ya', 'balesan', 'pesan', 'nya', 'jovan']</t>
  </si>
  <si>
    <t>['okaay', 'kakak', 'ara', 'tunggu', 'ya', 'balesan', 'pesan', 'nya', 'jovan']</t>
  </si>
  <si>
    <t>sinyal nya kakak ardhan bantu benerin sinyal share yu nomor hp tanggal jadi lokasi detail kel kec kota nomor kendala pesan bantu cek data aman terimakasih ardhan</t>
  </si>
  <si>
    <t>@masboyyyyyyy @masboyyyyyyy kenapa sinyal nya kak :(. ardhan bantu benerin sinyalnya. share yu nomor hp, tgl dan waktu kejadian, lokasi detail (kel, kec, kota) serta nomor lain berkendala sama jika ada ke dm supaya dibantu cek dan data aman. makasih :) -ardhan</t>
  </si>
  <si>
    <t>kenapa sinyal nya kak ardhan bantu benerin sinyalnya share yu nomor hp tgl dan waktu kejadian lokasi detail kel kec kota serta nomor lain berkendala sama jika ada ke dm supaya dibantu cek dan data aman makasih ardhan</t>
  </si>
  <si>
    <t>['kenapa', 'sinyal', 'nya', 'kak', 'ardhan', 'bantu', 'benerin', 'sinyalnya', 'share', 'yu', 'nomor', 'hp', 'tgl', 'dan', 'waktu', 'kejadian', 'lokasi', 'detail', 'kel', 'kec', 'kota', 'serta', 'nomor', 'lain', 'berkendala', 'sama', 'jika', 'ada', 'ke', 'dm', 'supaya', 'dibantu', 'cek', 'dan', 'data', 'aman', 'makasih', 'ardhan']</t>
  </si>
  <si>
    <t>['kenapa', 'sinyal', 'nya', 'kakak', 'ardhan', 'bantu', 'benerin', 'sinyalnya', 'share', 'yu', 'nomor', 'hp', 'tanggal', 'dan', 'waktu', 'kejadian', 'lokasi', 'detail', 'kel', 'kec', 'kota', 'serta', 'nomor', 'lain', 'berkendala', 'sama', 'jika', 'ada', 'ke', 'pesan', 'supaya', 'dibantu', 'cek', 'dan', 'data', 'aman', 'terimakasih', 'ardhan']</t>
  </si>
  <si>
    <t>['sinyal', 'nya', 'kakak', 'ardhan', 'bantu', 'benerin', 'sinyalnya', 'share', 'yu', 'nomor', 'hp', 'tanggal', 'kejadian', 'lokasi', 'detail', 'kel', 'kec', 'kota', 'nomor', 'berkendala', 'pesan', 'dibantu', 'cek', 'data', 'aman', 'terimakasih', 'ardhan']</t>
  </si>
  <si>
    <t>['sinyal', 'nya', 'kakak', 'ardhan', 'bantu', 'benerin', 'sinyal', 'share', 'yu', 'nomor', 'hp', 'tanggal', 'jadi', 'lokasi', 'detail', 'kel', 'kec', 'kota', 'nomor', 'kendala', 'pesan', 'bantu', 'cek', 'data', 'aman', 'terimakasih', 'ardhan']</t>
  </si>
  <si>
    <t>oke kakak nia tungguin balesan pesan ya terimakasih zidane</t>
  </si>
  <si>
    <t>@niasptn @niasptn okey siap kak nia. tungguin balesan dari kami di dm ya. makasih :) -zidane</t>
  </si>
  <si>
    <t>okey siap kak nia tungguin balesan dari kami di dm ya makasih zidane</t>
  </si>
  <si>
    <t>['okey', 'siap', 'kak', 'nia', 'tungguin', 'balesan', 'dari', 'kami', 'di', 'dm', 'ya', 'makasih', 'zidane']</t>
  </si>
  <si>
    <t>['oke', 'siap', 'kakak', 'nia', 'tungguin', 'balesan', 'dari', 'kami', 'di', 'pesan', 'ya', 'terimakasih', 'zidane']</t>
  </si>
  <si>
    <t>['oke', 'kakak', 'nia', 'tungguin', 'balesan', 'pesan', 'ya', 'terimakasih', 'zidane']</t>
  </si>
  <si>
    <t>oh and also sedia provider telkomsel if needed lord above finding signal to order grab is hard in bsd citys snarmas land area since they prioritize smartfren more got this info from local grab driver nearby</t>
  </si>
  <si>
    <t>@topiorca oh and also, selalu sedia provider selain telkomsel if needed.   lord above, finding signal to order grab is hard in bsd city's s*narmas land" area since they prioritize smartfren more (got this info from a local grab driver nearby)"</t>
  </si>
  <si>
    <t>oh and also selalu sedia provider selain telkomsel if needed lord above finding signal to order grab is hard in bsd citys snarmas land area since they prioritize smartfren more got this info from  local grab driver nearby</t>
  </si>
  <si>
    <t>['oh', 'and', 'also', 'selalu', 'sedia', 'provider', 'selain', 'telkomsel', 'if', 'needed', 'lord', 'above', 'finding', 'signal', 'to', 'order', 'grab', 'is', 'hard', 'in', 'bsd', 'citys', 'snarmas', 'land', 'area', 'since', 'they', 'prioritize', 'smartfren', 'more', 'got', 'this', 'info', 'from', 'local', 'grab', 'driver', 'nearby']</t>
  </si>
  <si>
    <t>['oh', 'and', 'also', 'sedia', 'provider', 'telkomsel', 'if', 'needed', 'lord', 'above', 'finding', 'signal', 'to', 'order', 'grab', 'is', 'hard', 'in', 'bsd', 'citys', 'snarmas', 'land', 'area', 'since', 'they', 'prioritize', 'smartfren', 'more', 'got', 'this', 'info', 'from', 'local', 'grab', 'driver', 'nearby']</t>
  </si>
  <si>
    <t>ah batal beli mahal</t>
  </si>
  <si>
    <t>@telkomsel ah gajadi beli lah mahal semua 🙃</t>
  </si>
  <si>
    <t>ah gajadi beli lah mahal semua</t>
  </si>
  <si>
    <t>['ah', 'gajadi', 'beli', 'lah', 'mahal', 'semua']</t>
  </si>
  <si>
    <t>['ah', 'batal', 'beli', 'lah', 'mahal', 'semua']</t>
  </si>
  <si>
    <t>['ah', 'batal', 'beli', 'mahal']</t>
  </si>
  <si>
    <t>kakak sinyal kakak</t>
  </si>
  <si>
    <t>bang sinyal bang :( @telkomsel</t>
  </si>
  <si>
    <t>bang sinyal bang</t>
  </si>
  <si>
    <t>['bang', 'sinyal', 'bang']</t>
  </si>
  <si>
    <t>['kakak', 'sinyal', 'kakak']</t>
  </si>
  <si>
    <t>miminnn cek pesan dongss</t>
  </si>
  <si>
    <t>@telkomsel miminnn cek dm ku dongss</t>
  </si>
  <si>
    <t>miminnn cek dm ku dongss</t>
  </si>
  <si>
    <t>['miminnn', 'cek', 'dm', 'ku', 'dongss']</t>
  </si>
  <si>
    <t>['miminnn', 'cek', 'pesan', 'aku', 'dongss']</t>
  </si>
  <si>
    <t>['miminnn', 'cek', 'pesan', 'dongss']</t>
  </si>
  <si>
    <t>telkomsel sinyal deh</t>
  </si>
  <si>
    <t>telkomsel sinyalmu kenapa deh</t>
  </si>
  <si>
    <t>['telkomsel', 'sinyalmu', 'kenapa', 'deh']</t>
  </si>
  <si>
    <t>['telkomsel', 'sinyalmu', 'deh']</t>
  </si>
  <si>
    <t>['telkomsel', 'sinyal', 'deh']</t>
  </si>
  <si>
    <t>yah kendala nih kakak roma ayo cerita detail kendala via pesan biar dibantuin terimakasih zidane</t>
  </si>
  <si>
    <t>@amatromaadhon @amatromaadhon yah ada kendala apa nih kak roma? yuk ceritain detail kendalanya via dm biar dibantuin. makasih :) -zidane</t>
  </si>
  <si>
    <t>yah ada kendala apa nih kak roma yuk ceritain detail kendalanya via dm biar dibantuin makasih zidane</t>
  </si>
  <si>
    <t>['yah', 'ada', 'kendala', 'apa', 'nih', 'kak', 'roma', 'yuk', 'ceritain', 'detail', 'kendalanya', 'via', 'dm', 'biar', 'dibantuin', 'makasih', 'zidane']</t>
  </si>
  <si>
    <t>['yah', 'ada', 'kendala', 'apa', 'nih', 'kakak', 'roma', 'ayo', 'ceritakan', 'detail', 'kendalanya', 'via', 'pesan', 'biar', 'dibantuin', 'terimakasih', 'zidane']</t>
  </si>
  <si>
    <t>['yah', 'kendala', 'nih', 'kakak', 'roma', 'ayo', 'ceritakan', 'detail', 'kendalanya', 'via', 'pesan', 'biar', 'dibantuin', 'terimakasih', 'zidane']</t>
  </si>
  <si>
    <t>['yah', 'kendala', 'nih', 'kakak', 'roma', 'ayo', 'cerita', 'detail', 'kendala', 'via', 'pesan', 'biar', 'dibantuin', 'terimakasih', 'zidane']</t>
  </si>
  <si>
    <t>aellead aellead yahh sayang banget aktifin promo aja ayo scroll scroll aplikasi mytelkomsel halaman belanja hihi joan</t>
  </si>
  <si>
    <t>@lily_aellead @lily_aellead yahh sayang banget :( aktifin promo lain aja yuk. scroll scroll lagi aplikasi mytelkomsel halaman belanjanya hihi -joan</t>
  </si>
  <si>
    <t>aellead aellead yahh sayang banget aktifin promo lain aja yuk scroll scroll lagi aplikasi mytelkomsel halaman belanjanya hihi joan</t>
  </si>
  <si>
    <t>['aellead', 'aellead', 'yahh', 'sayang', 'banget', 'aktifin', 'promo', 'lain', 'aja', 'yuk', 'scroll', 'scroll', 'lagi', 'aplikasi', 'mytelkomsel', 'halaman', 'belanjanya', 'hihi', 'joan']</t>
  </si>
  <si>
    <t>['aellead', 'aellead', 'yahh', 'sayang', 'banget', 'aktifin', 'promo', 'lain', 'aja', 'ayo', 'scroll', 'scroll', 'lagi', 'aplikasi', 'mytelkomsel', 'halaman', 'belanjanya', 'hihi', 'joan']</t>
  </si>
  <si>
    <t>['aellead', 'aellead', 'yahh', 'sayang', 'banget', 'aktifin', 'promo', 'aja', 'ayo', 'scroll', 'scroll', 'aplikasi', 'mytelkomsel', 'halaman', 'belanjanya', 'hihi', 'joan']</t>
  </si>
  <si>
    <t>['aellead', 'aellead', 'yahh', 'sayang', 'banget', 'aktifin', 'promo', 'aja', 'ayo', 'scroll', 'scroll', 'aplikasi', 'mytelkomsel', 'halaman', 'belanja', 'hihi', 'joan']</t>
  </si>
  <si>
    <t>min paket seru gb ilang isi pulsa beli</t>
  </si>
  <si>
    <t>@telkomsel min, kok paket seru yg 100k dpt 50gb malah ilang, padahal dah isi pulsa mau beli itu🥲</t>
  </si>
  <si>
    <t>min kok paket seru yg  dpt gb malah ilang padahal dah isi pulsa mau beli itu</t>
  </si>
  <si>
    <t>['min', 'kok', 'paket', 'seru', 'yg', 'dpt', 'gb', 'malah', 'ilang', 'padahal', 'dah', 'isi', 'pulsa', 'mau', 'beli', 'itu']</t>
  </si>
  <si>
    <t>['min', 'kok', 'paket', 'seru', 'yg', 'dapat', 'gb', 'malah', 'ilang', 'padahal', 'sudah', 'isi', 'pulsa', 'mau', 'beli', 'itu']</t>
  </si>
  <si>
    <t>['min', 'paket', 'seru', 'gb', 'ilang', 'isi', 'pulsa', 'beli']</t>
  </si>
  <si>
    <t>okeh kakak see you pesan yah rasya</t>
  </si>
  <si>
    <t>@wptegar @wptegar okeh, siap kak. see you di dm yah :) -rasya</t>
  </si>
  <si>
    <t>okeh siap kak see you di dm yah rasya</t>
  </si>
  <si>
    <t>['okeh', 'siap', 'kak', 'see', 'you', 'di', 'dm', 'yah', 'rasya']</t>
  </si>
  <si>
    <t>['okeh', 'siap', 'kakak', 'see', 'you', 'di', 'pesan', 'yah', 'rasya']</t>
  </si>
  <si>
    <t>['okeh', 'kakak', 'see', 'you', 'pesan', 'yah', 'rasya']</t>
  </si>
  <si>
    <t>joan tunggu ya dmnya joan</t>
  </si>
  <si>
    <t>@dallabiels @dallabiels joan tunggu ya dmnya :) -joan</t>
  </si>
  <si>
    <t>['joan', 'tunggu', 'ya', 'dmnya', 'joan']</t>
  </si>
  <si>
    <t>oke cek pesan</t>
  </si>
  <si>
    <t>@telkomsel ok cek dm</t>
  </si>
  <si>
    <t>ok cek dm</t>
  </si>
  <si>
    <t>['ok', 'cek', 'dm']</t>
  </si>
  <si>
    <t>['oke', 'cek', 'pesan']</t>
  </si>
  <si>
    <t>sayang pulsa cek guna ardhan bantu cek infoin nomor hp tanggal jadi pulsa pulsa tunggu pesan ya ardhan</t>
  </si>
  <si>
    <t>@dallabiels @dallabiels sayang dong pulsanya, udah di cek belum penggunaan terakhir dengan cara *888*77# agar ardhan bisa bantu cek juga infoin nomor hp, tgl dan waktu kejadian, pulsa awal dan pulsa akhir ditunggu di dm ya :) -ardhan</t>
  </si>
  <si>
    <t>sayang dong pulsanya udah di cek belum penggunaan terakhir dengan cara agar ardhan bisa bantu cek juga infoin nomor hp tgl dan waktu kejadian pulsa awal dan pulsa akhir ditunggu di dm ya ardhan</t>
  </si>
  <si>
    <t>['sayang', 'dong', 'pulsanya', 'udah', 'di', 'cek', 'belum', 'penggunaan', 'terakhir', 'dengan', 'cara', 'agar', 'ardhan', 'bisa', 'bantu', 'cek', 'juga', 'infoin', 'nomor', 'hp', 'tgl', 'dan', 'waktu', 'kejadian', 'pulsa', 'awal', 'dan', 'pulsa', 'akhir', 'ditunggu', 'di', 'dm', 'ya', 'ardhan']</t>
  </si>
  <si>
    <t>['sayang', 'dong', 'pulsanya', 'sudah', 'di', 'cek', 'belum', 'penggunaan', 'terakhir', 'dengan', 'cara', 'agar', 'ardhan', 'bisa', 'bantu', 'cek', 'juga', 'infoin', 'nomor', 'hp', 'tanggal', 'dan', 'waktu', 'kejadian', 'pulsa', 'awal', 'dan', 'pulsa', 'akhir', 'ditunggu', 'di', 'pesan', 'ya', 'ardhan']</t>
  </si>
  <si>
    <t>['sayang', 'pulsanya', 'cek', 'penggunaan', 'ardhan', 'bantu', 'cek', 'infoin', 'nomor', 'hp', 'tanggal', 'kejadian', 'pulsa', 'pulsa', 'ditunggu', 'pesan', 'ya', 'ardhan']</t>
  </si>
  <si>
    <t>['sayang', 'pulsa', 'cek', 'guna', 'ardhan', 'bantu', 'cek', 'infoin', 'nomor', 'hp', 'tanggal', 'jadi', 'pulsa', 'pulsa', 'tunggu', 'pesan', 'ya', 'ardhan']</t>
  </si>
  <si>
    <t>nih kakak kendala coba infoin detail kendala pesan jovan</t>
  </si>
  <si>
    <t>@sweetrwanda @sweetrwanda kenapa nih kak? kalau ada kendala, coba infoin detail kendalanya ke dm :) -jovan</t>
  </si>
  <si>
    <t>kenapa nih kak kalau ada kendala coba infoin detail kendalanya ke dm jovan</t>
  </si>
  <si>
    <t>['kenapa', 'nih', 'kak', 'kalau', 'ada', 'kendala', 'coba', 'infoin', 'detail', 'kendalanya', 'ke', 'dm', 'jovan']</t>
  </si>
  <si>
    <t>['kenapa', 'nih', 'kakak', 'kalau', 'ada', 'kendala', 'coba', 'infoin', 'detail', 'kendalanya', 'ke', 'pesan', 'jovan']</t>
  </si>
  <si>
    <t>['nih', 'kakak', 'kendala', 'coba', 'infoin', 'detail', 'kendalanya', 'pesan', 'jovan']</t>
  </si>
  <si>
    <t>['nih', 'kakak', 'kendala', 'coba', 'infoin', 'detail', 'kendala', 'pesan', 'jovan']</t>
  </si>
  <si>
    <t>halowww noins sedia pulsa kuota axis indosat telkomsel xl three smartfren byu pesan mt after pesan wa</t>
  </si>
  <si>
    <t>@suevebae halowww ✧⁠◝⁠(⁠⁰⁠▿⁠⁰⁠)⁠◜⁠✧ noins ready pulsa kuota axis, indosat, telkomsel, xl, three, smartfren, byu✨  💌dm : @n0nzzzzzz (mt after dm) 🤳wa : https://t.co/ztmwasj47z https://t.co/1f8nv7vlee</t>
  </si>
  <si>
    <t>halowww noins ready pulsa kuota axis indosat telkomsel xl three smartfren byu dm mt after dm wa</t>
  </si>
  <si>
    <t>['halowww', 'noins', 'ready', 'pulsa', 'kuota', 'axis', 'indosat', 'telkomsel', 'xl', 'three', 'smartfren', 'byu', 'dm', 'mt', 'after', 'dm', 'wa']</t>
  </si>
  <si>
    <t>['halowww', 'noins', 'tersedia', 'pulsa', 'kuota', 'axis', 'indosat', 'telkomsel', 'xl', 'three', 'smartfren', 'byu', 'pesan', 'mt', 'after', 'pesan', 'wa']</t>
  </si>
  <si>
    <t>['halowww', 'noins', 'sedia', 'pulsa', 'kuota', 'axis', 'indosat', 'telkomsel', 'xl', 'three', 'smartfren', 'byu', 'pesan', 'mt', 'after', 'pesan', 'wa']</t>
  </si>
  <si>
    <t>jual paket data kuota xl three byu telkomsel dimond free fire order wa iya</t>
  </si>
  <si>
    <t>aku ada jual paket data kuota xl, 3 three, byu, telkomsel  ada dimond free fire juga  order ke wa yaa #zonauang https://t.co/knudjw6edz</t>
  </si>
  <si>
    <t>aku ada jual paket data kuota xl three byu telkomsel ada dimond free fire juga order ke wa yaa</t>
  </si>
  <si>
    <t>['aku', 'ada', 'jual', 'paket', 'data', 'kuota', 'xl', 'three', 'byu', 'telkomsel', 'ada', 'dimond', 'free', 'fire', 'juga', 'order', 'ke', 'wa', 'yaa']</t>
  </si>
  <si>
    <t>['aku', 'ada', 'jual', 'paket', 'data', 'kuota', 'xl', 'three', 'byu', 'telkomsel', 'ada', 'dimond', 'free', 'fire', 'juga', 'order', 'ke', 'wa', 'iya']</t>
  </si>
  <si>
    <t>['jual', 'paket', 'data', 'kuota', 'xl', 'three', 'byu', 'telkomsel', 'dimond', 'free', 'fire', 'order', 'wa', 'iya']</t>
  </si>
  <si>
    <t>praew lokasi mana nih kakak biar bantu kendala telkomsel indihome nya btw keluh byu coba kakak pesan id nindy bantu eri</t>
  </si>
  <si>
    <t>@tayada_praew lokasinya dimana nih kak ? biar aku bisa bantu kendala telkomsel dan indihome nya. btw untuk keluhan by.u coba kakak dm ke @byu_id nanti bakal ada nindy yg bantuin 🙂 -eri</t>
  </si>
  <si>
    <t>praew lokasinya dimana nih kak biar aku bisa bantu kendala telkomsel dan indihome nya btw untuk keluhan byu coba kakak dm ke id nanti bakal ada nindy yg bantuin eri</t>
  </si>
  <si>
    <t>['praew', 'lokasinya', 'dimana', 'nih', 'kak', 'biar', 'aku', 'bisa', 'bantu', 'kendala', 'telkomsel', 'dan', 'indihome', 'nya', 'btw', 'untuk', 'keluhan', 'byu', 'coba', 'kakak', 'dm', 'ke', 'id', 'nanti', 'bakal', 'ada', 'nindy', 'yg', 'bantuin', 'eri']</t>
  </si>
  <si>
    <t>['praew', 'lokasinya', 'dimana', 'nih', 'kakak', 'biar', 'aku', 'bisa', 'bantu', 'kendala', 'telkomsel', 'dan', 'indihome', 'nya', 'btw', 'untuk', 'keluhan', 'byu', 'coba', 'kakak', 'pesan', 'ke', 'id', 'nanti', 'bakal', 'ada', 'nindy', 'yg', 'membantu', 'eri']</t>
  </si>
  <si>
    <t>['praew', 'lokasinya', 'dimana', 'nih', 'kakak', 'biar', 'bantu', 'kendala', 'telkomsel', 'indihome', 'nya', 'btw', 'keluhan', 'byu', 'coba', 'kakak', 'pesan', 'id', 'nindy', 'membantu', 'eri']</t>
  </si>
  <si>
    <t>['praew', 'lokasi', 'mana', 'nih', 'kakak', 'biar', 'bantu', 'kendala', 'telkomsel', 'indihome', 'nya', 'btw', 'keluh', 'byu', 'coba', 'kakak', 'pesan', 'id', 'nindy', 'bantu', 'eri']</t>
  </si>
  <si>
    <t>cium telkomsel lite gantiin byu</t>
  </si>
  <si>
    <t>tercium telkomsel lite bakal gantiin byu</t>
  </si>
  <si>
    <t>['tercium', 'telkomsel', 'lite', 'bakal', 'gantiin', 'byu']</t>
  </si>
  <si>
    <t>['tercium', 'telkomsel', 'lite', 'gantiin', 'byu']</t>
  </si>
  <si>
    <t>['cium', 'telkomsel', 'lite', 'gantiin', 'byu']</t>
  </si>
  <si>
    <t>maaf ya kakak kalo kakak ganggu jaring stabil konfirmasi nomor hp telkomselnya pesan biar bantu baik ya kalo kendala byu kakak konfirmasi langsung pesan twitternya byu id rai</t>
  </si>
  <si>
    <t>@beethecreators @beethecreators maaf ya kak. kalo kakak terganggu dengan jaringannya yang ga stabil, bisa konfirmasi nomor hp telkomselnya ke dm biar dibantu perbaikan ya. kalo untuk kendala by.u, kakak bisa konfirmasi langsung ke dm twitter-nya by.u di @byu_id :) -rai</t>
  </si>
  <si>
    <t>maaf ya kak kalo kakak terganggu dengan jaringannya yang ga stabil bisa konfirmasi nomor hp telkomselnya ke dm biar dibantu perbaikan ya kalo untuk kendala byu kakak bisa konfirmasi langsung ke dm twitternya byu di id rai</t>
  </si>
  <si>
    <t>['maaf', 'ya', 'kak', 'kalo', 'kakak', 'terganggu', 'dengan', 'jaringannya', 'yang', 'ga', 'stabil', 'bisa', 'konfirmasi', 'nomor', 'hp', 'telkomselnya', 'ke', 'dm', 'biar', 'dibantu', 'perbaikan', 'ya', 'kalo', 'untuk', 'kendala', 'byu', 'kakak', 'bisa', 'konfirmasi', 'langsung', 'ke', 'dm', 'twitternya', 'byu', 'di', 'id', 'rai']</t>
  </si>
  <si>
    <t>['maaf', 'ya', 'kakak', 'kalo', 'kakak', 'terganggu', 'dengan', 'jaringannya', 'yang', 'tidak', 'stabil', 'bisa', 'konfirmasi', 'nomor', 'hp', 'telkomselnya', 'ke', 'pesan', 'biar', 'dibantu', 'perbaikan', 'ya', 'kalo', 'untuk', 'kendala', 'byu', 'kakak', 'bisa', 'konfirmasi', 'langsung', 'ke', 'pesan', 'twitternya', 'byu', 'di', 'id', 'rai']</t>
  </si>
  <si>
    <t>['maaf', 'ya', 'kakak', 'kalo', 'kakak', 'terganggu', 'jaringannya', 'stabil', 'konfirmasi', 'nomor', 'hp', 'telkomselnya', 'pesan', 'biar', 'dibantu', 'perbaikan', 'ya', 'kalo', 'kendala', 'byu', 'kakak', 'konfirmasi', 'langsung', 'pesan', 'twitternya', 'byu', 'id', 'rai']</t>
  </si>
  <si>
    <t>['maaf', 'ya', 'kakak', 'kalo', 'kakak', 'ganggu', 'jaring', 'stabil', 'konfirmasi', 'nomor', 'hp', 'telkomselnya', 'pesan', 'biar', 'bantu', 'baik', 'ya', 'kalo', 'kendala', 'byu', 'kakak', 'konfirmasi', 'langsung', 'pesan', 'twitternya', 'byu', 'id', 'rai']</t>
  </si>
  <si>
    <t>byu telkomsel ngapasi</t>
  </si>
  <si>
    <t>['byu', 'telkomsel', 'ngapasi']</t>
  </si>
  <si>
    <t>kakak provider beda layan byu kakak bicara langsung pesan id ya zidane</t>
  </si>
  <si>
    <t>@mheyuztoha @mheyuztoha betul kak. provider berbeda. kalau untuk layanan by.u, kakak bisa ngobrol langsung di dm ke @byu_id ya :) -zidane</t>
  </si>
  <si>
    <t>betul kak provider berbeda kalau untuk layanan byu kakak bisa ngobrol langsung di dm ke id ya zidane</t>
  </si>
  <si>
    <t>['betul', 'kak', 'provider', 'berbeda', 'kalau', 'untuk', 'layanan', 'byu', 'kakak', 'bisa', 'ngobrol', 'langsung', 'di', 'dm', 'ke', 'id', 'ya', 'zidane']</t>
  </si>
  <si>
    <t>['betul', 'kakak', 'provider', 'berbeda', 'kalau', 'untuk', 'layanan', 'byu', 'kakak', 'bisa', 'berbicara', 'langsung', 'di', 'pesan', 'ke', 'id', 'ya', 'zidane']</t>
  </si>
  <si>
    <t>['kakak', 'provider', 'berbeda', 'layanan', 'byu', 'kakak', 'berbicara', 'langsung', 'pesan', 'id', 'ya', 'zidane']</t>
  </si>
  <si>
    <t>['kakak', 'provider', 'beda', 'layan', 'byu', 'kakak', 'bicara', 'langsung', 'pesan', 'id', 'ya', 'zidane']</t>
  </si>
  <si>
    <t>hai kakak maaf ya bikin gak nyaman keluh kakak dmin nindy ya nindy coba bantu cek tim ya terimakasih kakak</t>
  </si>
  <si>
    <t>@canisiusandrew @telkomsel @indihomecare hai kak! maaf ya udah bikin gak nyaman 🥲 keluhan kakak boleh dm-in lagi ke nindy ya, nindy coba bantu cek lagi sama tim ya, makasih kak</t>
  </si>
  <si>
    <t>hai kak maaf ya udah bikin gak nyaman keluhan kakak boleh dmin lagi ke nindy ya nindy coba bantu cek lagi sama tim ya makasih kak</t>
  </si>
  <si>
    <t>['hai', 'kak', 'maaf', 'ya', 'udah', 'bikin', 'gak', 'nyaman', 'keluhan', 'kakak', 'boleh', 'dmin', 'lagi', 'ke', 'nindy', 'ya', 'nindy', 'coba', 'bantu', 'cek', 'lagi', 'sama', 'tim', 'ya', 'makasih', 'kak']</t>
  </si>
  <si>
    <t>['hai', 'kakak', 'maaf', 'ya', 'sudah', 'bikin', 'gak', 'nyaman', 'keluhan', 'kakak', 'boleh', 'dmin', 'lagi', 'ke', 'nindy', 'ya', 'nindy', 'coba', 'bantu', 'cek', 'lagi', 'sama', 'tim', 'ya', 'terimakasih', 'kakak']</t>
  </si>
  <si>
    <t>['hai', 'kakak', 'maaf', 'ya', 'bikin', 'gak', 'nyaman', 'keluhan', 'kakak', 'dmin', 'nindy', 'ya', 'nindy', 'coba', 'bantu', 'cek', 'tim', 'ya', 'terimakasih', 'kakak']</t>
  </si>
  <si>
    <t>['hai', 'kakak', 'maaf', 'ya', 'bikin', 'gak', 'nyaman', 'keluh', 'kakak', 'dmin', 'nindy', 'ya', 'nindy', 'coba', 'bantu', 'cek', 'tim', 'ya', 'terimakasih', 'kakak']</t>
  </si>
  <si>
    <t>aku ada jual paket data kuota xl, 3 three, byu, telkomsel  ada dimond free fire juga  order ke wa yaa #zonauang https://t.co/pcubasyykn</t>
  </si>
  <si>
    <t>halowww noins sedia pulsa kuota axis indosat telkomsel xl three smartfren byu pesan mt after pesan wa testi</t>
  </si>
  <si>
    <t>halowww ✧⁠◝⁠(⁠⁰⁠▿⁠⁰⁠)⁠◜⁠✧ noins ready pulsa kuota axis, indosat, telkomsel, xl, three, smartfren, byu✨  💌dm : @n0nzzzzzz (mt after dm) 🤳wa : https://t.co/plfc9n7jls testi :  https://t.co/iyasy2yq8l https://t.co/eufwb75ivh</t>
  </si>
  <si>
    <t>halowww noins ready pulsa kuota axis indosat telkomsel xl three smartfren byu dm mt after dm wa testi</t>
  </si>
  <si>
    <t>['halowww', 'noins', 'ready', 'pulsa', 'kuota', 'axis', 'indosat', 'telkomsel', 'xl', 'three', 'smartfren', 'byu', 'dm', 'mt', 'after', 'dm', 'wa', 'testi']</t>
  </si>
  <si>
    <t>['halowww', 'noins', 'tersedia', 'pulsa', 'kuota', 'axis', 'indosat', 'telkomsel', 'xl', 'three', 'smartfren', 'byu', 'pesan', 'mt', 'after', 'pesan', 'wa', 'testi']</t>
  </si>
  <si>
    <t>['halowww', 'noins', 'sedia', 'pulsa', 'kuota', 'axis', 'indosat', 'telkomsel', 'xl', 'three', 'smartfren', 'byu', 'pesan', 'mt', 'after', 'pesan', 'wa', 'testi']</t>
  </si>
  <si>
    <t>id kompak banget ya bagus jaringanny ancur banget indihome gak jaring telkomsel byu jaring gak paham bayar telkomsel mahal jaring gak timpal harga lelah</t>
  </si>
  <si>
    <t>@telkomsel @byu_id @indihomecare kompak banget ya di kebagusan, jaringanny ancur banget. indihome udah 2 hari gak ada jaringan. telkomsel sama by.u jaringannya kayak apaan dah gak ngerti lagi. bayar telkomsel mahal tapi jaringan gak setimpal sama harganya. lelah~</t>
  </si>
  <si>
    <t>id kompak banget ya di kebagusan jaringanny ancur banget indihome udah hari gak ada jaringan telkomsel sama byu jaringannya kayak apaan dah gak ngerti lagi bayar telkomsel mahal tapi jaringan gak setimpal sama harganya lelah</t>
  </si>
  <si>
    <t>['id', 'kompak', 'banget', 'ya', 'di', 'kebagusan', 'jaringanny', 'ancur', 'banget', 'indihome', 'udah', 'hari', 'gak', 'ada', 'jaringan', 'telkomsel', 'sama', 'byu', 'jaringannya', 'kayak', 'apaan', 'dah', 'gak', 'ngerti', 'lagi', 'bayar', 'telkomsel', 'mahal', 'tapi', 'jaringan', 'gak', 'setimpal', 'sama', 'harganya', 'lelah']</t>
  </si>
  <si>
    <t>['id', 'kompak', 'banget', 'ya', 'di', 'kebagusan', 'jaringanny', 'ancur', 'banget', 'indihome', 'sudah', 'hari', 'gak', 'ada', 'jaringan', 'telkomsel', 'sama', 'byu', 'jaringannya', 'seperti', 'apaan', 'sudah', 'gak', 'paham', 'lagi', 'bayar', 'telkomsel', 'mahal', 'tapi', 'jaringan', 'gak', 'setimpal', 'sama', 'harganya', 'lelah']</t>
  </si>
  <si>
    <t>['id', 'kompak', 'banget', 'ya', 'kebagusan', 'jaringanny', 'ancur', 'banget', 'indihome', 'gak', 'jaringan', 'telkomsel', 'byu', 'jaringannya', 'gak', 'paham', 'bayar', 'telkomsel', 'mahal', 'jaringan', 'gak', 'setimpal', 'harganya', 'lelah']</t>
  </si>
  <si>
    <t>['id', 'kompak', 'banget', 'ya', 'bagus', 'jaringanny', 'ancur', 'banget', 'indihome', 'gak', 'jaring', 'telkomsel', 'byu', 'jaring', 'gak', 'paham', 'bayar', 'telkomsel', 'mahal', 'jaring', 'gak', 'timpal', 'harga', 'lelah']</t>
  </si>
  <si>
    <t>byu telkomsel ya</t>
  </si>
  <si>
    <t>@jevdraz byu telkomsel juga ya</t>
  </si>
  <si>
    <t>byu telkomsel juga ya</t>
  </si>
  <si>
    <t>['byu', 'telkomsel', 'juga', 'ya']</t>
  </si>
  <si>
    <t>['byu', 'telkomsel', 'ya']</t>
  </si>
  <si>
    <t>aku ada jual paket data kuota xl, 3 three, byu, telkomsel  ada dimond free fire juga  order ke wa yaa #zonauang https://t.co/uzy0tuchmq</t>
  </si>
  <si>
    <t>sesal sumpah migrasi id mending tahan kalo layan ganti kartu aja dilamalamain kaya tahap kirim habis ganti ekskalasi koordinasi besok</t>
  </si>
  <si>
    <t>nyesel sumpah migrasi ke @byu_id  mendingan bertahan sama @telkomsel kalo pelayanan ganti kartu aja dilama-lamain kaya gini yg tahap segera dikirim, abis tu ganti lagi ke ekskalasi, sekarang koordinasi. besok apa lagi?!! https://t.co/di5ivqr3cn</t>
  </si>
  <si>
    <t>nyesel sumpah migrasi ke id mendingan bertahan sama kalo pelayanan ganti kartu aja dilamalamain kaya gini yg tahap segera dikirim abis tu ganti lagi ke ekskalasi sekarang koordinasi besok apa lagi</t>
  </si>
  <si>
    <t>['nyesel', 'sumpah', 'migrasi', 'ke', 'id', 'mendingan', 'bertahan', 'sama', 'kalo', 'pelayanan', 'ganti', 'kartu', 'aja', 'dilamalamain', 'kaya', 'gini', 'yg', 'tahap', 'segera', 'dikirim', 'abis', 'tu', 'ganti', 'lagi', 'ke', 'ekskalasi', 'sekarang', 'koordinasi', 'besok', 'apa', 'lagi']</t>
  </si>
  <si>
    <t>['menyesal', 'sumpah', 'migrasi', 'ke', 'id', 'mendingan', 'bertahan', 'sama', 'kalo', 'pelayanan', 'ganti', 'kartu', 'aja', 'dilamalamain', 'kaya', 'begini', 'yg', 'tahap', 'segera', 'dikirim', 'habis', 'itu', 'ganti', 'lagi', 'ke', 'ekskalasi', 'sekarang', 'koordinasi', 'besok', 'apa', 'lagi']</t>
  </si>
  <si>
    <t>['menyesal', 'sumpah', 'migrasi', 'id', 'mendingan', 'bertahan', 'kalo', 'pelayanan', 'ganti', 'kartu', 'aja', 'dilamalamain', 'kaya', 'tahap', 'dikirim', 'habis', 'ganti', 'ekskalasi', 'koordinasi', 'besok']</t>
  </si>
  <si>
    <t>['sesal', 'sumpah', 'migrasi', 'id', 'mending', 'tahan', 'kalo', 'layan', 'ganti', 'kartu', 'aja', 'dilamalamain', 'kaya', 'tahap', 'kirim', 'habis', 'ganti', 'ekskalasi', 'koordinasi', 'besok']</t>
  </si>
  <si>
    <t>min transfer pulsa tsel byu thx</t>
  </si>
  <si>
    <t>@telkomsel min, cara transfer pulsa dari tsel ke byu gimana caranya? thx</t>
  </si>
  <si>
    <t>min cara transfer pulsa dari tsel ke byu gimana caranya thx</t>
  </si>
  <si>
    <t>['min', 'cara', 'transfer', 'pulsa', 'dari', 'tsel', 'ke', 'byu', 'gimana', 'caranya', 'thx']</t>
  </si>
  <si>
    <t>['min', 'cara', 'transfer', 'pulsa', 'dari', 'tsel', 'ke', 'byu', 'bagaimana', 'caranya', 'thx']</t>
  </si>
  <si>
    <t>['min', 'transfer', 'pulsa', 'tsel', 'byu', 'thx']</t>
  </si>
  <si>
    <t>aku ada jual paket data kuota xl, 3 three, byu, telkomsel  ada dimond free fire juga  order ke wa yaa #zonauang https://t.co/yfzugjwqss</t>
  </si>
  <si>
    <t>coba pakai byu masmba versi litenya telkomsel harga lumayan ramah saldo</t>
  </si>
  <si>
    <t>@smgmenfess2 coba pake byu mas/mba. versi lite'nya telkomsel. harganya lumayan ramah di saldo.</t>
  </si>
  <si>
    <t>coba pake byu masmba versi litenya telkomsel harganya lumayan ramah di saldo</t>
  </si>
  <si>
    <t>['coba', 'pake', 'byu', 'masmba', 'versi', 'litenya', 'telkomsel', 'harganya', 'lumayan', 'ramah', 'di', 'saldo']</t>
  </si>
  <si>
    <t>['coba', 'pakai', 'byu', 'masmba', 'versi', 'litenya', 'telkomsel', 'harganya', 'lumayan', 'ramah', 'di', 'saldo']</t>
  </si>
  <si>
    <t>['coba', 'pakai', 'byu', 'masmba', 'versi', 'litenya', 'telkomsel', 'harganya', 'lumayan', 'ramah', 'saldo']</t>
  </si>
  <si>
    <t>['coba', 'pakai', 'byu', 'masmba', 'versi', 'litenya', 'telkomsel', 'harga', 'lumayan', 'ramah', 'saldo']</t>
  </si>
  <si>
    <t>aku ada jual paket data kuota xl, 3 three, byu, telkomsel  ada dimond free fire juga  order ke wa yaa #zonauang https://t.co/vqjatai87l</t>
  </si>
  <si>
    <t>huhu bikin kesal ya kakak chika bantu biar jaring nya normal ya ayo infoin nomor hp tanggal jadi lokasi detail minimal lurah pesan data jaga ya kendala byu nya bantu ya kakak id tks chika</t>
  </si>
  <si>
    <t>@gulinggg123 @jamesnotjemss @gulinggg123 huhu bikin kesel ya kak. chika bantu biar jaringan nya normal lagi ya. yuk infoin nomor hp, tanggal dan waktu kejadian, lokasi detail (minimal kelurahan) ke dm agar data terjaga ya. untuk kendala by.u nya dibantu ya kak @byu_id . tks 😊-chika</t>
  </si>
  <si>
    <t>huhu bikin kesel ya kak chika bantu biar jaringan nya normal lagi ya yuk infoin nomor hp tanggal dan waktu kejadian lokasi detail minimal kelurahan ke dm agar data terjaga ya untuk kendala byu nya dibantu ya kak id tks chika</t>
  </si>
  <si>
    <t>['huhu', 'bikin', 'kesel', 'ya', 'kak', 'chika', 'bantu', 'biar', 'jaringan', 'nya', 'normal', 'lagi', 'ya', 'yuk', 'infoin', 'nomor', 'hp', 'tanggal', 'dan', 'waktu', 'kejadian', 'lokasi', 'detail', 'minimal', 'kelurahan', 'ke', 'dm', 'agar', 'data', 'terjaga', 'ya', 'untuk', 'kendala', 'byu', 'nya', 'dibantu', 'ya', 'kak', 'id', 'tks', 'chika']</t>
  </si>
  <si>
    <t>['huhu', 'bikin', 'kesal', 'ya', 'kakak', 'chika', 'bantu', 'biar', 'jaringan', 'nya', 'normal', 'lagi', 'ya', 'ayo', 'infoin', 'nomor', 'hp', 'tanggal', 'dan', 'waktu', 'kejadian', 'lokasi', 'detail', 'minimal', 'kelurahan', 'ke', 'pesan', 'agar', 'data', 'terjaga', 'ya', 'untuk', 'kendala', 'byu', 'nya', 'dibantu', 'ya', 'kakak', 'id', 'tks', 'chika']</t>
  </si>
  <si>
    <t>['huhu', 'bikin', 'kesal', 'ya', 'kakak', 'chika', 'bantu', 'biar', 'jaringan', 'nya', 'normal', 'ya', 'ayo', 'infoin', 'nomor', 'hp', 'tanggal', 'kejadian', 'lokasi', 'detail', 'minimal', 'kelurahan', 'pesan', 'data', 'terjaga', 'ya', 'kendala', 'byu', 'nya', 'dibantu', 'ya', 'kakak', 'id', 'tks', 'chika']</t>
  </si>
  <si>
    <t>['huhu', 'bikin', 'kesal', 'ya', 'kakak', 'chika', 'bantu', 'biar', 'jaring', 'nya', 'normal', 'ya', 'ayo', 'infoin', 'nomor', 'hp', 'tanggal', 'jadi', 'lokasi', 'detail', 'minimal', 'lurah', 'pesan', 'data', 'jaga', 'ya', 'kendala', 'byu', 'nya', 'bantu', 'ya', 'kakak', 'id', 'tks', 'chika']</t>
  </si>
  <si>
    <t>id oke pesan via twitter ya min pesan tuh</t>
  </si>
  <si>
    <t>@byu_id @telkomsel @celebritgy ok dm, via twitter ya min. udah ku dm tuh</t>
  </si>
  <si>
    <t>id ok dm via twitter ya min udah ku dm tuh</t>
  </si>
  <si>
    <t>['id', 'ok', 'dm', 'via', 'twitter', 'ya', 'min', 'udah', 'ku', 'dm', 'tuh']</t>
  </si>
  <si>
    <t>['id', 'oke', 'pesan', 'via', 'twitter', 'ya', 'min', 'sudah', 'aku', 'pesan', 'tuh']</t>
  </si>
  <si>
    <t>['id', 'oke', 'pesan', 'via', 'twitter', 'ya', 'min', 'pesan', 'tuh']</t>
  </si>
  <si>
    <t>@oobanganimadaoo @telkomsel @celebritgy hai kak! maaf ya udah bikin gak nyaman 🥲 keluhan kakak boleh dm-in lagi ke nindy ya, nindy coba bantu cek lagi sama tim ya, makasih kak</t>
  </si>
  <si>
    <t>waduhh kendala ya kakak ahmad coba konfirmasi pesan id biar bantu rahasia data jaga terimakasih dero</t>
  </si>
  <si>
    <t>@oobanganimadaoo @celebritgy @oobanganimadaoo waduhh. berkendala ya kak ahmad. coba konfirmasi ke dm @byu_id biar dibantu lebih lanjut dan rahasia data lebih terjaga. makasih :) -dero</t>
  </si>
  <si>
    <t>waduhh berkendala ya kak ahmad coba konfirmasi ke dm id biar dibantu lebih lanjut dan rahasia data lebih terjaga makasih dero</t>
  </si>
  <si>
    <t>['waduhh', 'berkendala', 'ya', 'kak', 'ahmad', 'coba', 'konfirmasi', 'ke', 'dm', 'id', 'biar', 'dibantu', 'lebih', 'lanjut', 'dan', 'rahasia', 'data', 'lebih', 'terjaga', 'makasih', 'dero']</t>
  </si>
  <si>
    <t>['waduhh', 'berkendala', 'ya', 'kakak', 'ahmad', 'coba', 'konfirmasi', 'ke', 'pesan', 'id', 'biar', 'dibantu', 'lebih', 'lanjut', 'dan', 'rahasia', 'data', 'lebih', 'terjaga', 'terimakasih', 'dero']</t>
  </si>
  <si>
    <t>['waduhh', 'berkendala', 'ya', 'kakak', 'ahmad', 'coba', 'konfirmasi', 'pesan', 'id', 'biar', 'dibantu', 'rahasia', 'data', 'terjaga', 'terimakasih', 'dero']</t>
  </si>
  <si>
    <t>['waduhh', 'kendala', 'ya', 'kakak', 'ahmad', 'coba', 'konfirmasi', 'pesan', 'id', 'biar', 'bantu', 'rahasia', 'data', 'jaga', 'terimakasih', 'dero']</t>
  </si>
  <si>
    <t>naka id ehhh gaperlu deh minsaya kuota gratis aja</t>
  </si>
  <si>
    <t>@telkomsel @nagase_naka @byu_id ehhh gaperlu deh min,saya kuota gratis 2bln aja cukup😋</t>
  </si>
  <si>
    <t>naka id ehhh gaperlu deh minsaya kuota gratis bln aja cukup</t>
  </si>
  <si>
    <t>['naka', 'id', 'ehhh', 'gaperlu', 'deh', 'minsaya', 'kuota', 'gratis', 'bln', 'aja', 'cukup']</t>
  </si>
  <si>
    <t>['naka', 'id', 'ehhh', 'gaperlu', 'deh', 'minsaya', 'kuota', 'gratis', 'bulan', 'aja', 'cukup']</t>
  </si>
  <si>
    <t>['naka', 'id', 'ehhh', 'gaperlu', 'deh', 'minsaya', 'kuota', 'gratis', 'aja']</t>
  </si>
  <si>
    <t>naka huhu kalo kendala sinyal nomor byu konfirmasi akun twitter id biar bantu cek ya nesya</t>
  </si>
  <si>
    <t>@ukkaszhafran @nagase_naka @ukkaszhafran huhu :( kalo ada kendala sinyal nomor by.u, boleh konfirmasi ke akun twitter @byu_id biar dibantu cek lebih lanjut ya :) -nesya</t>
  </si>
  <si>
    <t>naka huhu kalo ada kendala sinyal nomor byu boleh konfirmasi ke akun twitter id biar dibantu cek lebih lanjut ya nesya</t>
  </si>
  <si>
    <t>['naka', 'huhu', 'kalo', 'ada', 'kendala', 'sinyal', 'nomor', 'byu', 'boleh', 'konfirmasi', 'ke', 'akun', 'twitter', 'id', 'biar', 'dibantu', 'cek', 'lebih', 'lanjut', 'ya', 'nesya']</t>
  </si>
  <si>
    <t>['naka', 'huhu', 'kalo', 'kendala', 'sinyal', 'nomor', 'byu', 'konfirmasi', 'akun', 'twitter', 'id', 'biar', 'dibantu', 'cek', 'ya', 'nesya']</t>
  </si>
  <si>
    <t>['naka', 'huhu', 'kalo', 'kendala', 'sinyal', 'nomor', 'byu', 'konfirmasi', 'akun', 'twitter', 'id', 'biar', 'bantu', 'cek', 'ya', 'nesya']</t>
  </si>
  <si>
    <t>aku ada jual paket data kuota xl, 3 three, byu, telkomsel  ada dimond free fire juga  order ke wa yaa #zonauang https://t.co/nljikdtkxp</t>
  </si>
  <si>
    <t>fuck tri rumah ampas mending xl indosat kalo ujan tri ujan badai kenceng full cuma telkomsel anak si loop amp byu</t>
  </si>
  <si>
    <t>@tanyakanrl apaan anying tri di rumah gw ampas, masih mending xl, indosat, dan lainnya h+ kalo ujan, ini tri kaga ujan kaga badai x, yg kenceng full cm telkomsel dan anaknya si loop &amp;amp  byu</t>
  </si>
  <si>
    <t>apaan anying tri di rumah gw ampas masih mending xl indosat dan lainnya  kalo ujan ini tri kaga ujan kaga badai  yg kenceng full cm telkomsel dan anaknya si loop amp byu</t>
  </si>
  <si>
    <t>['apaan', 'anying', 'tri', 'di', 'rumah', 'gw', 'ampas', 'masih', 'mending', 'xl', 'indosat', 'dan', 'lainnya', 'kalo', 'ujan', 'ini', 'tri', 'kaga', 'ujan', 'kaga', 'badai', 'yg', 'kenceng', 'full', 'cm', 'telkomsel', 'dan', 'anaknya', 'si', 'loop', 'amp', 'byu']</t>
  </si>
  <si>
    <t>['apaan', 'fuck', 'tri', 'di', 'rumah', 'aku', 'ampas', 'masih', 'mending', 'xl', 'indosat', 'dan', 'lainnya', 'kalo', 'ujan', 'ini', 'tri', 'tidak', 'ujan', 'tidak', 'badai', 'yg', 'kenceng', 'full', 'Cuma', 'telkomsel', 'dan', 'anaknya', 'si', 'loop', 'amp', 'byu']</t>
  </si>
  <si>
    <t>['fuck', 'tri', 'rumah', 'ampas', 'mending', 'xl', 'indosat', 'kalo', 'ujan', 'tri', 'ujan', 'badai', 'kenceng', 'full', 'Cuma', 'telkomsel', 'anaknya', 'si', 'loop', 'amp', 'byu']</t>
  </si>
  <si>
    <t>['fuck', 'tri', 'rumah', 'ampas', 'mending', 'xl', 'indosat', 'kalo', 'ujan', 'tri', 'ujan', 'badai', 'kenceng', 'full', 'cuma', 'telkomsel', 'anak', 'si', 'loop', 'amp', 'byu']</t>
  </si>
  <si>
    <t>jaring byu lokasi kakak wahyu bagus ya tenang kendala byu kakak dapetin tangan resmi konfirmasi pesan twitternya id langsung ya rai</t>
  </si>
  <si>
    <t>@wahyuyuan3 @userleji duh, jaringan by.u di lokasi kak wahyu lagi ga bagus ya? :( tapi tenang, untuk kendala by.u, kakak bisa dapetin penanganan resminya dengan konfirmasi ke dm twitternya: @byu_id langsung ya :) -rai</t>
  </si>
  <si>
    <t>duh jaringan byu di lokasi kak wahyu lagi ga bagus ya tapi tenang untuk kendala byu kakak bisa dapetin penanganan resminya dengan konfirmasi ke dm twitternya id langsung ya rai</t>
  </si>
  <si>
    <t>['duh', 'jaringan', 'byu', 'di', 'lokasi', 'kak', 'wahyu', 'lagi', 'ga', 'bagus', 'ya', 'tapi', 'tenang', 'untuk', 'kendala', 'byu', 'kakak', 'bisa', 'dapetin', 'penanganan', 'resminya', 'dengan', 'konfirmasi', 'ke', 'dm', 'twitternya', 'id', 'langsung', 'ya', 'rai']</t>
  </si>
  <si>
    <t>['duh', 'jaringan', 'byu', 'di', 'lokasi', 'kakak', 'wahyu', 'lagi', 'tidak', 'bagus', 'ya', 'tapi', 'tenang', 'untuk', 'kendala', 'byu', 'kakak', 'bisa', 'dapetin', 'penanganan', 'resminya', 'dengan', 'konfirmasi', 'ke', 'pesan', 'twitternya', 'id', 'langsung', 'ya', 'rai']</t>
  </si>
  <si>
    <t>['jaringan', 'byu', 'lokasi', 'kakak', 'wahyu', 'bagus', 'ya', 'tenang', 'kendala', 'byu', 'kakak', 'dapetin', 'penanganan', 'resminya', 'konfirmasi', 'pesan', 'twitternya', 'id', 'langsung', 'ya', 'rai']</t>
  </si>
  <si>
    <t>['jaring', 'byu', 'lokasi', 'kakak', 'wahyu', 'bagus', 'ya', 'tenang', 'kendala', 'byu', 'kakak', 'dapetin', 'tangan', 'resmi', 'konfirmasi', 'pesan', 'twitternya', 'id', 'langsung', 'ya', 'rai']</t>
  </si>
  <si>
    <t>bayang pakai telkomsel byu</t>
  </si>
  <si>
    <t>bayangin gw pake telkomsel sm byu 😭😭😭😭😭😭😭😭</t>
  </si>
  <si>
    <t>bayangin gw pake telkomsel sm byu</t>
  </si>
  <si>
    <t>['bayangin', 'gw', 'pake', 'telkomsel', 'sm', 'byu']</t>
  </si>
  <si>
    <t>['bayang', 'aku', 'pakai', 'telkomsel', 'sama', 'byu']</t>
  </si>
  <si>
    <t>['bayang', 'pakai', 'telkomsel', 'byu']</t>
  </si>
  <si>
    <t>aku ada jual paket data kuota xl, 3 three, byu, telkomsel  ada dimond free fire juga  order ke wa yaa #zonauang https://t.co/dmqpudlnge</t>
  </si>
  <si>
    <t>telkomsel mahal mending byu</t>
  </si>
  <si>
    <t>@tanyakanrl telkomsel mahal mending byu</t>
  </si>
  <si>
    <t>['telkomsel', 'mahal', 'mending', 'byu']</t>
  </si>
  <si>
    <t>lot woi id</t>
  </si>
  <si>
    <t>@stopajg @telkomsel lemot jg woi @byu_id</t>
  </si>
  <si>
    <t>lemot jg woi id</t>
  </si>
  <si>
    <t>['lemot', 'jg', 'woi', 'id']</t>
  </si>
  <si>
    <t>['lemot', 'juga', 'woi', 'id']</t>
  </si>
  <si>
    <t>['lemot', 'woi', 'id']</t>
  </si>
  <si>
    <t>['lot', 'woi', 'id']</t>
  </si>
  <si>
    <t>aku ada jual paket data kuota xl, 3 three, byu, telkomsel  ada dimond free fire juga  order ke wa yaa #zonauang https://t.co/iugtphufx4</t>
  </si>
  <si>
    <t>tenang ya kakak kendala layan byu kakak langsung pesan id biar kendala sinyal dibantuin terimakasih zidane</t>
  </si>
  <si>
    <t>@kxiky tenang ya kak. kalau ada kendala pada layanan by.u, kakak bisa langsung dm ke @byu_id biar kendala sinyalnya dibantuin. makasih :) -zidane</t>
  </si>
  <si>
    <t>tenang ya kak kalau ada kendala pada layanan byu kakak bisa langsung dm ke id biar kendala sinyalnya dibantuin makasih zidane</t>
  </si>
  <si>
    <t>['tenang', 'ya', 'kak', 'kalau', 'ada', 'kendala', 'pada', 'layanan', 'byu', 'kakak', 'bisa', 'langsung', 'dm', 'ke', 'id', 'biar', 'kendala', 'sinyalnya', 'dibantuin', 'makasih', 'zidane']</t>
  </si>
  <si>
    <t>['tenang', 'ya', 'kakak', 'kalau', 'ada', 'kendala', 'pada', 'layanan', 'byu', 'kakak', 'bisa', 'langsung', 'pesan', 'ke', 'id', 'biar', 'kendala', 'sinyalnya', 'dibantuin', 'terimakasih', 'zidane']</t>
  </si>
  <si>
    <t>['tenang', 'ya', 'kakak', 'kendala', 'layanan', 'byu', 'kakak', 'langsung', 'pesan', 'id', 'biar', 'kendala', 'sinyalnya', 'dibantuin', 'terimakasih', 'zidane']</t>
  </si>
  <si>
    <t>['tenang', 'ya', 'kakak', 'kendala', 'layan', 'byu', 'kakak', 'langsung', 'pesan', 'id', 'biar', 'kendala', 'sinyal', 'dibantuin', 'terimakasih', 'zidane']</t>
  </si>
  <si>
    <t>huruf dienggo huruf byu telkomsel</t>
  </si>
  <si>
    <t>@tvone huruf dienggo [huruf e adalah= byu dari telkomsel itu]</t>
  </si>
  <si>
    <t>huruf dienggo huruf  adalah byu dari telkomsel itu</t>
  </si>
  <si>
    <t>['huruf', 'dienggo', 'huruf', 'adalah', 'byu', 'dari', 'telkomsel', 'itu']</t>
  </si>
  <si>
    <t>['huruf', 'dienggo', 'huruf', 'byu', 'telkomsel']</t>
  </si>
  <si>
    <t>id as duuuh maaf ya sinyal ilang coba infoin nomer tanggal jadi lokasi detail nomer kendala pesan jovan</t>
  </si>
  <si>
    <t>@kkandaa_ @byu_id @kartu_as @kkandaa_ duuuh maaf ya kalau sinyalnya ilang, coba infoin nomer, tanggal kejadian, lokasi detail, nomer lain yang berkendala sama jika ada ke dm :) -jovan</t>
  </si>
  <si>
    <t>id as duuuh maaf ya kalau sinyalnya ilang coba infoin nomer tanggal kejadian lokasi detail nomer lain yang berkendala sama jika ada ke dm jovan</t>
  </si>
  <si>
    <t>['id', 'as', 'duuuh', 'maaf', 'ya', 'kalau', 'sinyalnya', 'ilang', 'coba', 'infoin', 'nomer', 'tanggal', 'kejadian', 'lokasi', 'detail', 'nomer', 'lain', 'yang', 'berkendala', 'sama', 'jika', 'ada', 'ke', 'dm', 'jovan']</t>
  </si>
  <si>
    <t>['id', 'as', 'duuuh', 'maaf', 'ya', 'kalau', 'sinyalnya', 'ilang', 'coba', 'infoin', 'nomer', 'tanggal', 'kejadian', 'lokasi', 'detail', 'nomer', 'lain', 'yang', 'berkendala', 'sama', 'jika', 'ada', 'ke', 'pesan', 'jovan']</t>
  </si>
  <si>
    <t>['id', 'as', 'duuuh', 'maaf', 'ya', 'sinyalnya', 'ilang', 'coba', 'infoin', 'nomer', 'tanggal', 'kejadian', 'lokasi', 'detail', 'nomer', 'berkendala', 'pesan', 'jovan']</t>
  </si>
  <si>
    <t>['id', 'as', 'duuuh', 'maaf', 'ya', 'sinyal', 'ilang', 'coba', 'infoin', 'nomer', 'tanggal', 'jadi', 'lokasi', 'detail', 'nomer', 'kendala', 'pesan', 'jovan']</t>
  </si>
  <si>
    <t>id huhu bikin kesal jaring kakak kkandaa infoin nomor hp lokasikelurahan camat kotakabupaten nomor telkomsel kendala pesan ya kakak hubung rekan id cek ya makasihsabil</t>
  </si>
  <si>
    <t>@kkandaa_ @tselkartuas @byu_id @kkandaa_  huhu dibikin kesel sama jaringan, kak kkandaa:( boleh infoin nomor hp, lokasi(kelurahan, kecamatan, kota/kabupaten) dan nomor telkomsel lain yg berkendala sama ke dm ya, kakak juga bisa hubungi rekan @byu_id agar dicek lebih lanjut ya, makasih😊-sabil</t>
  </si>
  <si>
    <t>id huhu dibikin kesel sama jaringan kak kkandaa boleh infoin nomor hp lokasikelurahan kecamatan kotakabupaten dan nomor telkomsel lain yg berkendala sama ke dm ya kakak juga bisa hubungi rekan id agar dicek lebih lanjut ya makasihsabil</t>
  </si>
  <si>
    <t>['id', 'huhu', 'dibikin', 'kesel', 'sama', 'jaringan', 'kak', 'kkandaa', 'boleh', 'infoin', 'nomor', 'hp', 'lokasikelurahan', 'kecamatan', 'kotakabupaten', 'dan', 'nomor', 'telkomsel', 'lain', 'yg', 'berkendala', 'sama', 'ke', 'dm', 'ya', 'kakak', 'juga', 'bisa', 'hubungi', 'rekan', 'id', 'agar', 'dicek', 'lebih', 'lanjut', 'ya', 'makasihsabil']</t>
  </si>
  <si>
    <t>['id', 'huhu', 'dibikin', 'kesal', 'sama', 'jaringan', 'kakak', 'kkandaa', 'boleh', 'infoin', 'nomor', 'hp', 'lokasikelurahan', 'kecamatan', 'kotakabupaten', 'dan', 'nomor', 'telkomsel', 'lain', 'yg', 'berkendala', 'sama', 'ke', 'pesan', 'ya', 'kakak', 'juga', 'bisa', 'hubungi', 'rekan', 'id', 'agar', 'dicek', 'lebih', 'lanjut', 'ya', 'makasihsabil']</t>
  </si>
  <si>
    <t>['id', 'huhu', 'dibikin', 'kesal', 'jaringan', 'kakak', 'kkandaa', 'infoin', 'nomor', 'hp', 'lokasikelurahan', 'kecamatan', 'kotakabupaten', 'nomor', 'telkomsel', 'berkendala', 'pesan', 'ya', 'kakak', 'hubungi', 'rekan', 'id', 'dicek', 'ya', 'makasihsabil']</t>
  </si>
  <si>
    <t>['id', 'huhu', 'bikin', 'kesal', 'jaring', 'kakak', 'kkandaa', 'infoin', 'nomor', 'hp', 'lokasikelurahan', 'camat', 'kotakabupaten', 'nomor', 'telkomsel', 'kendala', 'pesan', 'ya', 'kakak', 'hubung', 'rekan', 'id', 'cek', 'ya', 'makasihsabil']</t>
  </si>
  <si>
    <t>telkomsel woii susah banget daritadi habis restart ilang dual sim pakai telkomsel satu satu id sinyal id</t>
  </si>
  <si>
    <t>ini telkomsel kenapa lagi woii!! susah banget daritadi abis restart malah ilang. dual sim pake telkomsel semua malah begini. satunya @tselkartuas satunya @byu_id ini kenapa begini gada sinyal sama sekali. @telkomsel @byu_id @tselkartuas https://t.co/sicgdkdmkc</t>
  </si>
  <si>
    <t>ini telkomsel kenapa lagi woii susah banget daritadi abis restart malah ilang dual sim pake telkomsel semua malah begini satunya satunya id ini kenapa begini gada sinyal sama sekali id</t>
  </si>
  <si>
    <t>['ini', 'telkomsel', 'kenapa', 'lagi', 'woii', 'susah', 'banget', 'daritadi', 'abis', 'restart', 'malah', 'ilang', 'dual', 'sim', 'pake', 'telkomsel', 'semua', 'malah', 'begini', 'satunya', 'satunya', 'id', 'ini', 'kenapa', 'begini', 'gada', 'sinyal', 'sama', 'sekali', 'id']</t>
  </si>
  <si>
    <t>['ini', 'telkomsel', 'kenapa', 'lagi', 'woii', 'susah', 'banget', 'daritadi', 'habis', 'restart', 'malah', 'ilang', 'dual', 'sim', 'pakai', 'telkomsel', 'semua', 'malah', 'begini', 'satunya', 'satunya', 'id', 'ini', 'kenapa', 'begini', 'tidak', 'sinyal', 'sama', 'sekali', 'id']</t>
  </si>
  <si>
    <t>['telkomsel', 'woii', 'susah', 'banget', 'daritadi', 'habis', 'restart', 'ilang', 'dual', 'sim', 'pakai', 'telkomsel', 'satunya', 'satunya', 'id', 'sinyal', 'id']</t>
  </si>
  <si>
    <t>['telkomsel', 'woii', 'susah', 'banget', 'daritadi', 'habis', 'restart', 'ilang', 'dual', 'sim', 'pakai', 'telkomsel', 'satu', 'satu', 'id', 'sinyal', 'id']</t>
  </si>
  <si>
    <t>aku ada jual paket data kuota xl, 3 three, byu, telkomsel  ada dimond free fire juga  order ke wa yaa #zonauang https://t.co/q17iv7jsti</t>
  </si>
  <si>
    <t>id hai teman smartfren moga segerea atas ya kakak kendala terima kasih arnold</t>
  </si>
  <si>
    <t>@kalebls @byu_id @telkomsel @indosatcare @kalebls hai teman smartfren, semoga segerea teratasi ya kak kendalanya. terima kasih - arnold</t>
  </si>
  <si>
    <t>id hai teman smartfren semoga segerea teratasi ya kak kendalanya terima kasih arnold</t>
  </si>
  <si>
    <t>['id', 'hai', 'teman', 'smartfren', 'semoga', 'segerea', 'teratasi', 'ya', 'kak', 'kendalanya', 'terima', 'kasih', 'arnold']</t>
  </si>
  <si>
    <t>['id', 'hai', 'teman', 'smartfren', 'semoga', 'segerea', 'teratasi', 'ya', 'kakak', 'kendalanya', 'terima', 'kasih', 'arnold']</t>
  </si>
  <si>
    <t>['id', 'hai', 'teman', 'smartfren', 'moga', 'segerea', 'atas', 'ya', 'kakak', 'kendala', 'terima', 'kasih', 'arnold']</t>
  </si>
  <si>
    <t>operator seluler bagus telkomselbyu teman</t>
  </si>
  <si>
    <t>operator seluler yg bagus selain telkomsel/byu apa guys</t>
  </si>
  <si>
    <t>operator seluler yg bagus selain telkomselbyu apa guys</t>
  </si>
  <si>
    <t>['operator', 'seluler', 'yg', 'bagus', 'selain', 'telkomselbyu', 'apa', 'guys']</t>
  </si>
  <si>
    <t>['operator', 'seluler', 'yg', 'bagus', 'selain', 'telkomselbyu', 'apa', 'teman']</t>
  </si>
  <si>
    <t>['operator', 'seluler', 'bagus', 'telkomselbyu', 'teman']</t>
  </si>
  <si>
    <t>sedia to order eksperment pulsa reguler amp transfer kuota xl axis three telkomsel indosat smartfren byu tri tsel isat murah</t>
  </si>
  <si>
    <t>ready to order @.eksperment   🌻 pulsa reguler &amp;amp  transfer  🌻 kuota   t. xl axis three telkomsel indosat smartfren byu 3 tri tsel isat m3 murah #zonauang</t>
  </si>
  <si>
    <t>ready to order eksperment pulsa reguler amp transfer kuota  xl axis three telkomsel indosat smartfren byu tri tsel isat  murah</t>
  </si>
  <si>
    <t>['ready', 'to', 'order', 'eksperment', 'pulsa', 'reguler', 'amp', 'transfer', 'kuota', 'xl', 'axis', 'three', 'telkomsel', 'indosat', 'smartfren', 'byu', 'tri', 'tsel', 'isat', 'murah']</t>
  </si>
  <si>
    <t>['tersedia', 'to', 'order', 'eksperment', 'pulsa', 'reguler', 'amp', 'transfer', 'kuota', 'xl', 'axis', 'three', 'telkomsel', 'indosat', 'smartfren', 'byu', 'tri', 'tsel', 'isat', 'murah']</t>
  </si>
  <si>
    <t>['sedia', 'to', 'order', 'eksperment', 'pulsa', 'reguler', 'amp', 'transfer', 'kuota', 'xl', 'axis', 'three', 'telkomsel', 'indosat', 'smartfren', 'byu', 'tri', 'tsel', 'isat', 'murah']</t>
  </si>
  <si>
    <t>aku ada jual paket data kuota xl, 3 three, byu, telkomsel  ada dimond free fire juga  order ke wa yaa #zonauang https://t.co/pjoxvlkyu9</t>
  </si>
  <si>
    <t>rate nya kakak byu indosat smartfren telkomsel tri xl amp axis</t>
  </si>
  <si>
    <t>@khicya ini rate nya kak  ✓ byu 0,78 ✓ indosat 0,85 ✓ smartfren 0,78 ✓ telkomsel 0,82 ✓ tri 0,85 ✓ xl &amp;amp  axis 0,82</t>
  </si>
  <si>
    <t>ini rate nya kak byu indosat smartfren telkomsel tri xl amp axis</t>
  </si>
  <si>
    <t>['ini', 'rate', 'nya', 'kak', 'byu', 'indosat', 'smartfren', 'telkomsel', 'tri', 'xl', 'amp', 'axis']</t>
  </si>
  <si>
    <t>['ini', 'rate', 'nya', 'kakak', 'byu', 'indosat', 'smartfren', 'telkomsel', 'tri', 'xl', 'amp', 'axis']</t>
  </si>
  <si>
    <t>['rate', 'nya', 'kakak', 'byu', 'indosat', 'smartfren', 'telkomsel', 'tri', 'xl', 'amp', 'axis']</t>
  </si>
  <si>
    <t>mohon bantu ya kakak id chika</t>
  </si>
  <si>
    <t>@hollowaldy @hollowaldy mohon dibantu ya kak @byu_id 😊-chika</t>
  </si>
  <si>
    <t>mohon dibantu ya kak id chika</t>
  </si>
  <si>
    <t>['mohon', 'dibantu', 'ya', 'kak', 'id', 'chika']</t>
  </si>
  <si>
    <t>['mohon', 'dibantu', 'ya', 'kakak', 'id', 'chika']</t>
  </si>
  <si>
    <t>['mohon', 'bantu', 'ya', 'kakak', 'id', 'chika']</t>
  </si>
  <si>
    <t>id pagi kakak aretha info aktif perdana registrasi ya kakak tambah aktif kartu beli pulsa paket aon aktif terimakasih ria</t>
  </si>
  <si>
    <t>@bluebellmilktea @eseion @byu_id @telkomsel pagi kak aretha, kami infokan masa aktif perdana setelah diregistrasi 30 hari ya, namun kakak bisa menambah masa aktif kartu dengan melakukan pembelian pulsa atau paket aon masa aktif hingga 365 hari. thanks ^ria</t>
  </si>
  <si>
    <t>id pagi kak aretha kami infokan masa aktif perdana setelah diregistrasi hari ya namun kakak bisa menambah masa aktif kartu dengan melakukan pembelian pulsa atau paket aon masa aktif hingga hari thanks ria</t>
  </si>
  <si>
    <t>['id', 'pagi', 'kak', 'aretha', 'kami', 'infokan', 'masa', 'aktif', 'perdana', 'setelah', 'diregistrasi', 'hari', 'ya', 'namun', 'kakak', 'bisa', 'menambah', 'masa', 'aktif', 'kartu', 'dengan', 'melakukan', 'pembelian', 'pulsa', 'atau', 'paket', 'aon', 'masa', 'aktif', 'hingga', 'hari', 'thanks', 'ria']</t>
  </si>
  <si>
    <t>['id', 'pagi', 'kakak', 'aretha', 'kami', 'infokan', 'masa', 'aktif', 'perdana', 'setelah', 'diregistrasi', 'hari', 'ya', 'namun', 'kakak', 'bisa', 'menambah', 'masa', 'aktif', 'kartu', 'dengan', 'melakukan', 'pembelian', 'pulsa', 'atau', 'paket', 'aon', 'masa', 'aktif', 'hingga', 'hari', 'terimakasih', 'ria']</t>
  </si>
  <si>
    <t>['id', 'pagi', 'kakak', 'aretha', 'infokan', 'aktif', 'perdana', 'diregistrasi', 'ya', 'kakak', 'menambah', 'aktif', 'kartu', 'pembelian', 'pulsa', 'paket', 'aon', 'aktif', 'terimakasih', 'ria']</t>
  </si>
  <si>
    <t>['id', 'pagi', 'kakak', 'aretha', 'info', 'aktif', 'perdana', 'registrasi', 'ya', 'kakak', 'tambah', 'aktif', 'kartu', 'beli', 'pulsa', 'paket', 'aon', 'aktif', 'terimakasih', 'ria']</t>
  </si>
  <si>
    <t>buka ya kakak rate nya byu indosat smartfren telkomsel tri xl amp axis</t>
  </si>
  <si>
    <t>@diarynoya aku open ya kak ini rate nya   ✓ byu 0,78 ✓ indosat 0,85 ✓ smartfren 0,78 ✓ telkomsel 0,82 ✓ tri 0,85 ✓ xl &amp;amp  axis 0,82</t>
  </si>
  <si>
    <t>aku open ya kak ini rate nya byu indosat smartfren telkomsel tri xl amp axis</t>
  </si>
  <si>
    <t>['aku', 'open', 'ya', 'kak', 'ini', 'rate', 'nya', 'byu', 'indosat', 'smartfren', 'telkomsel', 'tri', 'xl', 'amp', 'axis']</t>
  </si>
  <si>
    <t>['aku', 'terbuka', 'ya', 'kakak', 'ini', 'rate', 'nya', 'byu', 'indosat', 'smartfren', 'telkomsel', 'tri', 'xl', 'amp', 'axis']</t>
  </si>
  <si>
    <t>['terbuka', 'ya', 'kakak', 'rate', 'nya', 'byu', 'indosat', 'smartfren', 'telkomsel', 'tri', 'xl', 'amp', 'axis']</t>
  </si>
  <si>
    <t>['buka', 'ya', 'kakak', 'rate', 'nya', 'byu', 'indosat', 'smartfren', 'telkomsel', 'tri', 'xl', 'amp', 'axis']</t>
  </si>
  <si>
    <t>ar id huhu kalo sms tawar migrasi ya kakak terimakasih nesya</t>
  </si>
  <si>
    <t>@ashrofuddin_ @abraham_a_r @gendutberisi @byu_id @ashrofuddin_ huhu kalo belum dapat sms penawarannya belum bisa migrasi ya kak. makasih :) -nesya</t>
  </si>
  <si>
    <t>ar id huhu kalo belum dapat sms penawarannya belum bisa migrasi ya kak makasih nesya</t>
  </si>
  <si>
    <t>['ar', 'id', 'huhu', 'kalo', 'belum', 'dapat', 'sms', 'penawarannya', 'belum', 'bisa', 'migrasi', 'ya', 'kak', 'makasih', 'nesya']</t>
  </si>
  <si>
    <t>['ar', 'id', 'huhu', 'kalo', 'belum', 'dapat', 'sms', 'penawarannya', 'belum', 'bisa', 'migrasi', 'ya', 'kakak', 'terimakasih', 'nesya']</t>
  </si>
  <si>
    <t>['ar', 'id', 'huhu', 'kalo', 'sms', 'penawarannya', 'migrasi', 'ya', 'kakak', 'terimakasih', 'nesya']</t>
  </si>
  <si>
    <t>['ar', 'id', 'huhu', 'kalo', 'sms', 'tawar', 'migrasi', 'ya', 'kakak', 'terimakasih', 'nesya']</t>
  </si>
  <si>
    <t>ar id klo tawar</t>
  </si>
  <si>
    <t>@telkomsel @abraham_a_r @gendutberisi @byu_id klo belum dapat penawaran apakah bisa?</t>
  </si>
  <si>
    <t>ar id klo belum dapat penawaran apakah bisa</t>
  </si>
  <si>
    <t>['ar', 'id', 'klo', 'belum', 'dapat', 'penawaran', 'apakah', 'bisa']</t>
  </si>
  <si>
    <t>['ar', 'id', 'klo', 'penawaran']</t>
  </si>
  <si>
    <t>['ar', 'id', 'klo', 'tawar']</t>
  </si>
  <si>
    <t>aku ada jual paket data kuota xl, 3 three, byu, telkomsel  ada dimond free fire juga  order ke wa yaa #zonauang https://t.co/aaymummluk</t>
  </si>
  <si>
    <t>id sinyal aja gaada ngedm</t>
  </si>
  <si>
    <t>@telkomsel @byu_id sinyal aja gaada gimana mau ngedm dah</t>
  </si>
  <si>
    <t>id sinyal aja gaada gimana mau ngedm dah</t>
  </si>
  <si>
    <t>['id', 'sinyal', 'aja', 'gaada', 'gimana', 'mau', 'ngedm', 'dah']</t>
  </si>
  <si>
    <t>['id', 'sinyal', 'aja', 'gaada', 'bagaimana', 'mau', 'ngedm', 'sudah']</t>
  </si>
  <si>
    <t>['id', 'sinyal', 'aja', 'gaada', 'ngedm']</t>
  </si>
  <si>
    <t>kakak coba pesan id bantu langsung nindy nih eri</t>
  </si>
  <si>
    <t>@alpxalpha kakak udah coba dm ke @byu_id buat dibantu langsung sama nindy belum nih ?  🙂-eri</t>
  </si>
  <si>
    <t>kakak udah coba dm ke id buat dibantu langsung sama nindy belum nih eri</t>
  </si>
  <si>
    <t>['kakak', 'udah', 'coba', 'dm', 'ke', 'id', 'buat', 'dibantu', 'langsung', 'sama', 'nindy', 'belum', 'nih', 'eri']</t>
  </si>
  <si>
    <t>['kakak', 'sudah', 'coba', 'pesan', 'ke', 'id', 'buat', 'dibantu', 'langsung', 'sama', 'nindy', 'belum', 'nih', 'eri']</t>
  </si>
  <si>
    <t>['kakak', 'coba', 'pesan', 'id', 'dibantu', 'langsung', 'nindy', 'nih', 'eri']</t>
  </si>
  <si>
    <t>['kakak', 'coba', 'pesan', 'id', 'bantu', 'langsung', 'nindy', 'nih', 'eri']</t>
  </si>
  <si>
    <t>id kakak tunggu konfirmasi pesan ya terimakasih zyad</t>
  </si>
  <si>
    <t>@huumaannn_ @byu_id @huumaannn_ siap kak. ditunggu konfirmasinya di dm ya. makasih :) -zyad</t>
  </si>
  <si>
    <t>id siap kak ditunggu konfirmasinya di dm ya makasih zyad</t>
  </si>
  <si>
    <t>['id', 'siap', 'kak', 'ditunggu', 'konfirmasinya', 'di', 'dm', 'ya', 'makasih', 'zyad']</t>
  </si>
  <si>
    <t>['id', 'siap', 'kakak', 'ditunggu', 'konfirmasinya', 'di', 'pesan', 'ya', 'terimakasih', 'zyad']</t>
  </si>
  <si>
    <t>['id', 'kakak', 'ditunggu', 'konfirmasinya', 'pesan', 'ya', 'terimakasih', 'zyad']</t>
  </si>
  <si>
    <t>['id', 'kakak', 'tunggu', 'konfirmasi', 'pesan', 'ya', 'terimakasih', 'zyad']</t>
  </si>
  <si>
    <t>id proses pesan sih kakak</t>
  </si>
  <si>
    <t>@telkomsel @byu_id baik, ini saya proses dm sih kak</t>
  </si>
  <si>
    <t>id baik ini saya proses dm sih kak</t>
  </si>
  <si>
    <t>['id', 'baik', 'ini', 'saya', 'proses', 'dm', 'sih', 'kak']</t>
  </si>
  <si>
    <t>['id', 'baik', 'ini', 'saya', 'proses', 'pesan', 'sih', 'kakak']</t>
  </si>
  <si>
    <t>['id', 'proses', 'pesan', 'sih', 'kakak']</t>
  </si>
  <si>
    <t>kakak langsung konfirmasi id yah biar bantu amo</t>
  </si>
  <si>
    <t>@huumaannn_ duh, kakak bisa langsung konfirmasi ke @byu_id yah biar dibantu lebih lanjut 😊-amo</t>
  </si>
  <si>
    <t>duh kakak bisa langsung konfirmasi ke id yah biar dibantu lebih lanjut amo</t>
  </si>
  <si>
    <t>['duh', 'kakak', 'bisa', 'langsung', 'konfirmasi', 'ke', 'id', 'yah', 'biar', 'dibantu', 'lebih', 'lanjut', 'amo']</t>
  </si>
  <si>
    <t>['kakak', 'langsung', 'konfirmasi', 'id', 'yah', 'biar', 'dibantu', 'amo']</t>
  </si>
  <si>
    <t>['kakak', 'langsung', 'konfirmasi', 'id', 'yah', 'biar', 'bantu', 'amo']</t>
  </si>
  <si>
    <t>putri byu ya</t>
  </si>
  <si>
    <t>@telkomsel wah jangan jangan ini putri yg dr byu ya</t>
  </si>
  <si>
    <t>wah jangan jangan ini putri yg dr byu ya</t>
  </si>
  <si>
    <t>['wah', 'jangan', 'jangan', 'ini', 'putri', 'yg', 'dr', 'byu', 'ya']</t>
  </si>
  <si>
    <t>['wah', 'jangan', 'jangan', 'ini', 'putri', 'yg', 'dari', 'byu', 'ya']</t>
  </si>
  <si>
    <t>['putri', 'byu', 'ya']</t>
  </si>
  <si>
    <t>indosat xl im telkomsel byu</t>
  </si>
  <si>
    <t>@verandagh ada indosat ada xl ada im3 ada 3 ada telkomsel ada byu</t>
  </si>
  <si>
    <t>ada indosat ada xl ada im ada ada telkomsel ada byu</t>
  </si>
  <si>
    <t>['ada', 'indosat', 'ada', 'xl', 'ada', 'im', 'ada', 'ada', 'telkomsel', 'ada', 'byu']</t>
  </si>
  <si>
    <t>['indosat', 'xl', 'im', 'telkomsel', 'byu']</t>
  </si>
  <si>
    <t>aku ada jual paket data kuota xl, 3 three, byu, telkomsel  ada dimond free fire juga  order ke wa yaa #zonauang https://t.co/x7aaezrtf3</t>
  </si>
  <si>
    <t>id saranin kalo telkomsel mahal nya jaring telkomsel jaring telkomsel xl axis</t>
  </si>
  <si>
    <t>@anyar2024 @byu_id ada gw juga saranin ini kalo menurut kamu telkomsel mahal dan mau nya jaringan telkomsel! karena ini jaringan telkomsel juga. sama kayak xl dan axis</t>
  </si>
  <si>
    <t>id ada gw juga saranin ini kalo menurut kamu telkomsel mahal dan mau nya jaringan telkomsel karena ini jaringan telkomsel juga sama kayak xl dan axis</t>
  </si>
  <si>
    <t>['id', 'ada', 'gw', 'juga', 'saranin', 'ini', 'kalo', 'menurut', 'kamu', 'telkomsel', 'mahal', 'dan', 'mau', 'nya', 'jaringan', 'telkomsel', 'karena', 'ini', 'jaringan', 'telkomsel', 'juga', 'sama', 'kayak', 'xl', 'dan', 'axis']</t>
  </si>
  <si>
    <t>['id', 'ada', 'aku', 'juga', 'saranin', 'ini', 'kalo', 'menurut', 'kamu', 'telkomsel', 'mahal', 'dan', 'mau', 'nya', 'jaringan', 'telkomsel', 'karena', 'ini', 'jaringan', 'telkomsel', 'juga', 'sama', 'seperti', 'xl', 'dan', 'axis']</t>
  </si>
  <si>
    <t>['id', 'saranin', 'kalo', 'telkomsel', 'mahal', 'nya', 'jaringan', 'telkomsel', 'jaringan', 'telkomsel', 'xl', 'axis']</t>
  </si>
  <si>
    <t>['id', 'saranin', 'kalo', 'telkomsel', 'mahal', 'nya', 'jaring', 'telkomsel', 'jaring', 'telkomsel', 'xl', 'axis']</t>
  </si>
  <si>
    <t>id telkomsel mah paket mahal sinyal tai</t>
  </si>
  <si>
    <t>@byu_id udah punya, 11 12 lah sma telkomsel mah 🤣. paket mahal sinyal kek tai 🥴</t>
  </si>
  <si>
    <t>id udah punya lah sma telkomsel mah paket mahal sinyal kek tai</t>
  </si>
  <si>
    <t>['id', 'udah', 'punya', 'lah', 'sma', 'telkomsel', 'mah', 'paket', 'mahal', 'sinyal', 'kek', 'tai']</t>
  </si>
  <si>
    <t>['id', 'sudah', 'punya', 'lah', 'sama', 'telkomsel', 'mah', 'paket', 'mahal', 'sinyal', 'seperti', 'tai']</t>
  </si>
  <si>
    <t>['id', 'telkomsel', 'mah', 'paket', 'mahal', 'sinyal', 'tai']</t>
  </si>
  <si>
    <t>id ganggu ya kakak kendala layan byu kakak konfirmasi langsung via pesan id biar bantu follow up iya terimakasih dero</t>
  </si>
  <si>
    <t>@desacikadu @byu_id @desacikadu keganggu ya kak :( untuk kendala layanan by.u kakaknya bisa konfirmasi secara langsung via dm @byu_id biar dibantu follow up lebih lanjut yaa. makasih :) -dero</t>
  </si>
  <si>
    <t>id keganggu ya kak untuk kendala layanan byu kakaknya bisa konfirmasi secara langsung via dm id biar dibantu follow up lebih lanjut yaa makasih dero</t>
  </si>
  <si>
    <t>['id', 'keganggu', 'ya', 'kak', 'untuk', 'kendala', 'layanan', 'byu', 'kakaknya', 'bisa', 'konfirmasi', 'secara', 'langsung', 'via', 'dm', 'id', 'biar', 'dibantu', 'follow', 'up', 'lebih', 'lanjut', 'yaa', 'makasih', 'dero']</t>
  </si>
  <si>
    <t>['id', 'keganggu', 'ya', 'kakak', 'untuk', 'kendala', 'layanan', 'byu', 'kakaknya', 'bisa', 'konfirmasi', 'secara', 'langsung', 'via', 'pesan', 'id', 'biar', 'dibantu', 'follow', 'up', 'lebih', 'lanjut', 'iya', 'terimakasih', 'dero']</t>
  </si>
  <si>
    <t>['id', 'keganggu', 'ya', 'kakak', 'kendala', 'layanan', 'byu', 'kakaknya', 'konfirmasi', 'langsung', 'via', 'pesan', 'id', 'biar', 'dibantu', 'follow', 'up', 'iya', 'terimakasih', 'dero']</t>
  </si>
  <si>
    <t>['id', 'ganggu', 'ya', 'kakak', 'kendala', 'layan', 'byu', 'kakak', 'konfirmasi', 'langsung', 'via', 'pesan', 'id', 'biar', 'bantu', 'follow', 'up', 'iya', 'terimakasih', 'dero']</t>
  </si>
  <si>
    <t>parah satu id pakai paket bayu telkomsel jegal sosmed akur dlm bts</t>
  </si>
  <si>
    <t>ini parah, gk satupun ada yang jawab @telkomsel @byu_id sudah pakai paket bayu, eh telkomsel menjegal di sosmed, apa kalian gk akur dlm satu bts https://t.co/lus2vdu3y4</t>
  </si>
  <si>
    <t>ini parah gk satupun ada yang jawab id sudah pakai paket bayu eh telkomsel menjegal di sosmed apa kalian gk akur dlm satu bts</t>
  </si>
  <si>
    <t>['ini', 'parah', 'gk', 'satupun', 'ada', 'yang', 'jawab', 'id', 'sudah', 'pakai', 'paket', 'bayu', 'eh', 'telkomsel', 'menjegal', 'di', 'sosmed', 'apa', 'kalian', 'gk', 'akur', 'dlm', 'satu', 'bts']</t>
  </si>
  <si>
    <t>['ini', 'parah', 'tidak', 'satupun', 'ada', 'yang', 'jawab', 'id', 'sudah', 'pakai', 'paket', 'bayu', 'malah', 'telkomsel', 'menjegal', 'di', 'sosmed', 'apa', 'kalian', 'tidak', 'akur', 'dlm', 'satu', 'bts']</t>
  </si>
  <si>
    <t>['parah', 'satupun', 'id', 'pakai', 'paket', 'bayu', 'telkomsel', 'menjegal', 'sosmed', 'akur', 'dlm', 'bts']</t>
  </si>
  <si>
    <t>['parah', 'satu', 'id', 'pakai', 'paket', 'bayu', 'telkomsel', 'jegal', 'sosmed', 'akur', 'dlm', 'bts']</t>
  </si>
  <si>
    <t>mending ganti byu sih da umur</t>
  </si>
  <si>
    <t>@nizarargh @telkomsel mnding ganti byu sih ga da umurnya</t>
  </si>
  <si>
    <t>mnding ganti byu sih ga da umurnya</t>
  </si>
  <si>
    <t>['mnding', 'ganti', 'byu', 'sih', 'ga', 'da', 'umurnya']</t>
  </si>
  <si>
    <t>['mending', 'ganti', 'byu', 'sih', 'tidak', 'da', 'umurnya']</t>
  </si>
  <si>
    <t>['mending', 'ganti', 'byu', 'sih', 'da', 'umurnya']</t>
  </si>
  <si>
    <t>['mending', 'ganti', 'byu', 'sih', 'da', 'umur']</t>
  </si>
  <si>
    <t>membayangin paket data sebal anak usaha id kerja</t>
  </si>
  <si>
    <t>kenapa kalian membayang2in, seolah2 kami tidak punya paket data, menyebalkan sekali anak perusahaan @telkomindonesia @telkomsel @byu_id bagaimana kinerja anda bung @erickthohir https://t.co/zekogmbmio</t>
  </si>
  <si>
    <t>kenapa kalian membayangin seolah kami tidak punya paket data menyebalkan sekali anak perusahaan id bagaimana kinerja anda bung</t>
  </si>
  <si>
    <t>['kenapa', 'kalian', 'membayangin', 'seolah', 'kami', 'tidak', 'punya', 'paket', 'data', 'menyebalkan', 'sekali', 'anak', 'perusahaan', 'id', 'bagaimana', 'kinerja', 'anda', 'bung']</t>
  </si>
  <si>
    <t>['membayangin', 'paket', 'data', 'menyebalkan', 'anak', 'perusahaan', 'id', 'kinerja']</t>
  </si>
  <si>
    <t>['membayangin', 'paket', 'data', 'sebal', 'anak', 'usaha', 'id', 'kerja']</t>
  </si>
  <si>
    <t>langsung mbak aplikasi byukartune pick up mbak indomaret kirim mbak omah</t>
  </si>
  <si>
    <t>@senenganeturu @telkomsel langsung neng aplikasi byu,kartune bisa pick up neng indomaret /dikirim neng omah</t>
  </si>
  <si>
    <t>langsung neng aplikasi byukartune bisa pick up neng indomaret dikirim neng omah</t>
  </si>
  <si>
    <t>['langsung', 'neng', 'aplikasi', 'byukartune', 'bisa', 'pick', 'up', 'neng', 'indomaret', 'dikirim', 'neng', 'omah']</t>
  </si>
  <si>
    <t>['langsung', 'mbak', 'aplikasi', 'byukartune', 'bisa', 'pick', 'up', 'mbak', 'indomaret', 'dikirim', 'mbak', 'omah']</t>
  </si>
  <si>
    <t>['langsung', 'mbak', 'aplikasi', 'byukartune', 'pick', 'up', 'mbak', 'indomaret', 'dikirim', 'mbak', 'omah']</t>
  </si>
  <si>
    <t>['langsung', 'mbak', 'aplikasi', 'byukartune', 'pick', 'up', 'mbak', 'indomaret', 'kirim', 'mbak', 'omah']</t>
  </si>
  <si>
    <t>convert pulsa vincell update rate februari telkomsel three indosat byu smartfren wa</t>
  </si>
  <si>
    <t>convert pulsa vincell :       update rate 9 februari:       - telkomsel = 0.85 - three            = 0.87 - indosat       = 0.85 - byu                 = 0.70 - smartfren = 0.80  cp : @jualanvincell wa : 085269851202 #zonauang #zonabu</t>
  </si>
  <si>
    <t>convert pulsa vincell update rate februari telkomsel three indosat byu smartfren cp wa</t>
  </si>
  <si>
    <t>['convert', 'pulsa', 'vincell', 'update', 'rate', 'februari', 'telkomsel', 'three', 'indosat', 'byu', 'smartfren', 'cp', 'wa']</t>
  </si>
  <si>
    <t>['convert', 'pulsa', 'vincell', 'update', 'rate', 'februari', 'telkomsel', 'three', 'indosat', 'byu', 'smartfren', 'wa']</t>
  </si>
  <si>
    <t>ganti byu kakak pakai jaring telkomsel paketane gb wing tuku gb harga</t>
  </si>
  <si>
    <t>@senenganeturu @telkomsel ganti byu wae mas. masih pake jaringan telkomsel tapi paketane mulai dr 15.000(4gb). aku wingi tuku 20gb harga 45.000</t>
  </si>
  <si>
    <t>ganti byu wae mas masih pake jaringan telkomsel tapi paketane mulai dr gb aku wingi tuku gb harga</t>
  </si>
  <si>
    <t>['ganti', 'byu', 'wae', 'mas', 'masih', 'pake', 'jaringan', 'telkomsel', 'tapi', 'paketane', 'mulai', 'dr', 'gb', 'aku', 'wingi', 'tuku', 'gb', 'harga']</t>
  </si>
  <si>
    <t>['ganti', 'byu', 'saja', 'kakak', 'masih', 'pakai', 'jaringan', 'telkomsel', 'tapi', 'paketane', 'mulai', 'dari', 'gb', 'aku', 'wingi', 'tuku', 'gb', 'harga']</t>
  </si>
  <si>
    <t>['ganti', 'byu', 'kakak', 'pakai', 'jaringan', 'telkomsel', 'paketane', 'gb', 'wingi', 'tuku', 'gb', 'harga']</t>
  </si>
  <si>
    <t>['ganti', 'byu', 'kakak', 'pakai', 'jaring', 'telkomsel', 'paketane', 'gb', 'wing', 'tuku', 'gb', 'harga']</t>
  </si>
  <si>
    <t>id hai kakak maaf ya kakak aktif nomor tri maksimal ya kakak saran kakak jadi masuk tim kait ya kakak ayo pantau sosial media informasi update ya terimakasih albert</t>
  </si>
  <si>
    <t>@eseion @byu_id @telkomsel hai kak, maaf ya kak. untuk masa aktif nomor tri saat ini maksimal 365 hari ya kak. saran kakak akan kami jadikan sebagai masukan untuk tim terkait kami ya kak. yuk pantau selalu sosial media kami  agar bisa mendapatkan informasi update ya. makasih ^albert</t>
  </si>
  <si>
    <t>id hai kak maaf ya kak untuk masa aktif nomor tri saat ini maksimal hari ya kak saran kakak akan kami jadikan sebagai masukan untuk tim terkait kami ya kak yuk pantau selalu sosial media kami agar bisa mendapatkan informasi update ya makasih albert</t>
  </si>
  <si>
    <t>['id', 'hai', 'kak', 'maaf', 'ya', 'kak', 'untuk', 'masa', 'aktif', 'nomor', 'tri', 'saat', 'ini', 'maksimal', 'hari', 'ya', 'kak', 'saran', 'kakak', 'akan', 'kami', 'jadikan', 'sebagai', 'masukan', 'untuk', 'tim', 'terkait', 'kami', 'ya', 'kak', 'yuk', 'pantau', 'selalu', 'sosial', 'media', 'kami', 'agar', 'bisa', 'mendapatkan', 'informasi', 'update', 'ya', 'makasih', 'albert']</t>
  </si>
  <si>
    <t>['id', 'hai', 'kakak', 'maaf', 'ya', 'kakak', 'untuk', 'masa', 'aktif', 'nomor', 'tri', 'saat', 'ini', 'maksimal', 'hari', 'ya', 'kakak', 'saran', 'kakak', 'akan', 'kami', 'jadikan', 'sebagai', 'masukan', 'untuk', 'tim', 'terkait', 'kami', 'ya', 'kakak', 'ayo', 'pantau', 'selalu', 'sosial', 'media', 'kami', 'agar', 'bisa', 'mendapatkan', 'informasi', 'update', 'ya', 'terimakasih', 'albert']</t>
  </si>
  <si>
    <t>['id', 'hai', 'kakak', 'maaf', 'ya', 'kakak', 'aktif', 'nomor', 'tri', 'maksimal', 'ya', 'kakak', 'saran', 'kakak', 'jadikan', 'masukan', 'tim', 'terkait', 'ya', 'kakak', 'ayo', 'pantau', 'sosial', 'media', 'informasi', 'update', 'ya', 'terimakasih', 'albert']</t>
  </si>
  <si>
    <t>['id', 'hai', 'kakak', 'maaf', 'ya', 'kakak', 'aktif', 'nomor', 'tri', 'maksimal', 'ya', 'kakak', 'saran', 'kakak', 'jadi', 'masuk', 'tim', 'kait', 'ya', 'kakak', 'ayo', 'pantau', 'sosial', 'media', 'informasi', 'update', 'ya', 'terimakasih', 'albert']</t>
  </si>
  <si>
    <t>pakai telkomsel byu bilang budak telkomsel</t>
  </si>
  <si>
    <t>@bacadepannya @convomf gw pake telkomsel sama byu, bisa dibilang saya budak telkomsel,</t>
  </si>
  <si>
    <t>gw pake telkomsel sama byu bisa dibilang saya budak telkomsel</t>
  </si>
  <si>
    <t>['gw', 'pake', 'telkomsel', 'sama', 'byu', 'bisa', 'dibilang', 'saya', 'budak', 'telkomsel']</t>
  </si>
  <si>
    <t>['aku', 'pakai', 'telkomsel', 'sama', 'byu', 'bisa', 'dibilang', 'saya', 'budak', 'telkomsel']</t>
  </si>
  <si>
    <t>['pakai', 'telkomsel', 'byu', 'dibilang', 'budak', 'telkomsel']</t>
  </si>
  <si>
    <t>['pakai', 'telkomsel', 'byu', 'bilang', 'budak', 'telkomsel']</t>
  </si>
  <si>
    <t>haiii sedia pulsa reguler amp transfer xl axis tri three telkomsel tsel isat indosat sf smartfren byu</t>
  </si>
  <si>
    <t>haiii! aku sedia pulsa reguler &amp;amp  transfer xl axis tri three 3 telkomsel tsel m3 isat indosat sf smartfren byu🍥  123 [ #zonauang ]</t>
  </si>
  <si>
    <t>haiii aku sedia pulsa reguler amp transfer xl axis tri three telkomsel tsel  isat indosat sf smartfren byu</t>
  </si>
  <si>
    <t>['haiii', 'aku', 'sedia', 'pulsa', 'reguler', 'amp', 'transfer', 'xl', 'axis', 'tri', 'three', 'telkomsel', 'tsel', 'isat', 'indosat', 'sf', 'smartfren', 'byu']</t>
  </si>
  <si>
    <t>['haiii', 'sedia', 'pulsa', 'reguler', 'amp', 'transfer', 'xl', 'axis', 'tri', 'three', 'telkomsel', 'tsel', 'isat', 'indosat', 'sf', 'smartfren', 'byu']</t>
  </si>
  <si>
    <t>la sinyal internet ini pakai wifi hotel suruh cek speed test tolol sih kalo id</t>
  </si>
  <si>
    <t>la wong sinyal internet ga ada, inipun pake wifi hotel, disuruh cek speed test. yg tolol siapa sih kalo begini  @telkomsel @byu_id https://t.co/lnmiqzztnf</t>
  </si>
  <si>
    <t>la wong sinyal internet ga ada inipun pake wifi hotel disuruh cek speed test yg tolol siapa sih kalo begini id</t>
  </si>
  <si>
    <t>['la', 'wong', 'sinyal', 'internet', 'ga', 'ada', 'inipun', 'pake', 'wifi', 'hotel', 'disuruh', 'cek', 'speed', 'test', 'yg', 'tolol', 'siapa', 'sih', 'kalo', 'begini', 'id']</t>
  </si>
  <si>
    <t>['la', 'wong', 'sinyal', 'internet', 'tidak', 'ada', 'inipun', 'pakai', 'wifi', 'hotel', 'disuruh', 'cek', 'speed', 'test', 'yg', 'tolol', 'siapa', 'sih', 'kalo', 'begini', 'id']</t>
  </si>
  <si>
    <t>['la', 'sinyal', 'internet', 'inipun', 'pakai', 'wifi', 'hotel', 'disuruh', 'cek', 'speed', 'test', 'tolol', 'sih', 'kalo', 'id']</t>
  </si>
  <si>
    <t>['la', 'sinyal', 'internet', 'ini', 'pakai', 'wifi', 'hotel', 'suruh', 'cek', 'speed', 'test', 'tolol', 'sih', 'kalo', 'id']</t>
  </si>
  <si>
    <t>id min tsel ayoo balas pesan nya malu nih tumpang nge wifi tetangga</t>
  </si>
  <si>
    <t>@telkomsel @byu_id min tsel ayoo bales dm nya. malu nih numpang nge wifi di tetangga😩😩</t>
  </si>
  <si>
    <t>id min tsel ayoo bales dm nya malu nih numpang nge wifi di tetangga</t>
  </si>
  <si>
    <t>['id', 'min', 'tsel', 'ayoo', 'bales', 'dm', 'nya', 'malu', 'nih', 'numpang', 'nge', 'wifi', 'di', 'tetangga']</t>
  </si>
  <si>
    <t>['id', 'min', 'tsel', 'ayoo', 'balas', 'pesan', 'nya', 'malu', 'nih', 'menumpang', 'nge', 'wifi', 'di', 'tetangga']</t>
  </si>
  <si>
    <t>['id', 'min', 'tsel', 'ayoo', 'balas', 'pesan', 'nya', 'malu', 'nih', 'menumpang', 'nge', 'wifi', 'tetangga']</t>
  </si>
  <si>
    <t>['id', 'min', 'tsel', 'ayoo', 'balas', 'pesan', 'nya', 'malu', 'nih', 'tumpang', 'nge', 'wifi', 'tetangga']</t>
  </si>
  <si>
    <t>id kakak gak sinyal kalo kendala nomor hp lokasi lurah kalo nomor kendala pesan joan</t>
  </si>
  <si>
    <t>@rawblitzgaming @1045vier @byu_id @rawblitzgaming duh baru hari ini kak gak ada sinyalnya? kalo berkendala sama, minta nomor hp, lokasi (kelurahan) dan kalo ada 2 nomor lain yang kendala sama juga ke dm. -joan</t>
  </si>
  <si>
    <t>id duh baru hari ini kak gak ada sinyalnya kalo berkendala sama minta nomor hp lokasi kelurahan dan kalo ada nomor lain yang kendala sama juga ke dm joan</t>
  </si>
  <si>
    <t>['id', 'duh', 'baru', 'hari', 'ini', 'kak', 'gak', 'ada', 'sinyalnya', 'kalo', 'berkendala', 'sama', 'minta', 'nomor', 'hp', 'lokasi', 'kelurahan', 'dan', 'kalo', 'ada', 'nomor', 'lain', 'yang', 'kendala', 'sama', 'juga', 'ke', 'dm', 'joan']</t>
  </si>
  <si>
    <t>['id', 'duh', 'baru', 'hari', 'ini', 'kakak', 'gak', 'ada', 'sinyalnya', 'kalo', 'berkendala', 'sama', 'minta', 'nomor', 'hp', 'lokasi', 'kelurahan', 'dan', 'kalo', 'ada', 'nomor', 'lain', 'yang', 'kendala', 'sama', 'juga', 'ke', 'pesan', 'joan']</t>
  </si>
  <si>
    <t>['id', 'kakak', 'gak', 'sinyalnya', 'kalo', 'berkendala', 'nomor', 'hp', 'lokasi', 'kelurahan', 'kalo', 'nomor', 'kendala', 'pesan', 'joan']</t>
  </si>
  <si>
    <t>['id', 'kakak', 'gak', 'sinyal', 'kalo', 'kendala', 'nomor', 'hp', 'lokasi', 'lurah', 'kalo', 'nomor', 'kendala', 'pesan', 'joan']</t>
  </si>
  <si>
    <t>id udahhh no suami kaya huhu</t>
  </si>
  <si>
    <t>@byu_id @telkomsel udahhh😮‍💨😮‍💨 no suami aku jg kaya gt huhu</t>
  </si>
  <si>
    <t>id udahhh no suami aku jg kaya gt huhu</t>
  </si>
  <si>
    <t>['id', 'udahhh', 'no', 'suami', 'aku', 'jg', 'kaya', 'gt', 'huhu']</t>
  </si>
  <si>
    <t>['id', 'udahhh', 'no', 'suami', 'aku', 'juga', 'kaya', 'begitu', 'huhu']</t>
  </si>
  <si>
    <t>['id', 'udahhh', 'no', 'suami', 'kaya', 'huhu']</t>
  </si>
  <si>
    <t>id kakak rai cek pesan kakak masuk antri ya rekan pesan bantu kendala mohon tunggu interaksi pesan ya rai</t>
  </si>
  <si>
    <t>@1045vier @byu_id @1045vier baik, kak. rai cek dm kakak udah masuk antrian ya. nanti akan ada rekan di dm yang bantu kendalanya. mohon ditunggu interaksi selanjutnya di dm ya :) -rai</t>
  </si>
  <si>
    <t>id baik kak rai cek dm kakak udah masuk antrian ya nanti akan ada rekan di dm yang bantu kendalanya mohon ditunggu interaksi selanjutnya di dm ya rai</t>
  </si>
  <si>
    <t>['id', 'baik', 'kak', 'rai', 'cek', 'dm', 'kakak', 'udah', 'masuk', 'antrian', 'ya', 'nanti', 'akan', 'ada', 'rekan', 'di', 'dm', 'yang', 'bantu', 'kendalanya', 'mohon', 'ditunggu', 'interaksi', 'selanjutnya', 'di', 'dm', 'ya', 'rai']</t>
  </si>
  <si>
    <t>['id', 'baik', 'kakak', 'rai', 'cek', 'pesan', 'kakak', 'sudah', 'masuk', 'antrian', 'ya', 'nanti', 'akan', 'ada', 'rekan', 'di', 'pesan', 'yang', 'bantu', 'kendalanya', 'mohon', 'ditunggu', 'interaksi', 'selanjutnya', 'di', 'pesan', 'ya', 'rai']</t>
  </si>
  <si>
    <t>['id', 'kakak', 'rai', 'cek', 'pesan', 'kakak', 'masuk', 'antrian', 'ya', 'rekan', 'pesan', 'bantu', 'kendalanya', 'mohon', 'ditunggu', 'interaksi', 'pesan', 'ya', 'rai']</t>
  </si>
  <si>
    <t>['id', 'kakak', 'rai', 'cek', 'pesan', 'kakak', 'masuk', 'antri', 'ya', 'rekan', 'pesan', 'bantu', 'kendala', 'mohon', 'tunggu', 'interaksi', 'pesan', 'ya', 'rai']</t>
  </si>
  <si>
    <t>id restart tolong cek pesan</t>
  </si>
  <si>
    <t>@byu_id @telkomsel udah restart.  tolong cek dm.</t>
  </si>
  <si>
    <t>id udah restart tolong cek dm</t>
  </si>
  <si>
    <t>['id', 'udah', 'restart', 'tolong', 'cek', 'dm']</t>
  </si>
  <si>
    <t>['id', 'sudah', 'restart', 'tolong', 'cek', 'pesan']</t>
  </si>
  <si>
    <t>['id', 'restart', 'tolong', 'cek', 'pesan']</t>
  </si>
  <si>
    <t>hai kakak kakak wilayah kalo tau coba restart telepon coba restart yah kalo ganggu pesan nindy ya</t>
  </si>
  <si>
    <t>@jeongppal @telkomsel hai kak! kakak ada di wilayah mana kalo boleh tau? udah coba restart hpnya belum?   coba restart dulu yah, kalo masih gangguan nanti boleh dm nindy lagi ya</t>
  </si>
  <si>
    <t>hai kak kakak ada di wilayah mana kalo boleh tau udah coba restart hpnya belum coba restart dulu yah kalo masih gangguan nanti boleh dm nindy lagi ya</t>
  </si>
  <si>
    <t>['hai', 'kak', 'kakak', 'ada', 'di', 'wilayah', 'mana', 'kalo', 'boleh', 'tau', 'udah', 'coba', 'restart', 'hpnya', 'belum', 'coba', 'restart', 'dulu', 'yah', 'kalo', 'masih', 'gangguan', 'nanti', 'boleh', 'dm', 'nindy', 'lagi', 'ya']</t>
  </si>
  <si>
    <t>['hai', 'kakak', 'kakak', 'ada', 'di', 'wilayah', 'mana', 'kalo', 'boleh', 'tau', 'sudah', 'coba', 'restart', 'teleponnya', 'belum', 'coba', 'restart', 'dulu', 'yah', 'kalo', 'masih', 'gangguan', 'nanti', 'boleh', 'pesan', 'nindy', 'lagi', 'ya']</t>
  </si>
  <si>
    <t>['hai', 'kakak', 'kakak', 'wilayah', 'kalo', 'tau', 'coba', 'restart', 'teleponnya', 'coba', 'restart', 'yah', 'kalo', 'gangguan', 'pesan', 'nindy', 'ya']</t>
  </si>
  <si>
    <t>['hai', 'kakak', 'kakak', 'wilayah', 'kalo', 'tau', 'coba', 'restart', 'telepon', 'coba', 'restart', 'yah', 'kalo', 'ganggu', 'pesan', 'nindy', 'ya']</t>
  </si>
  <si>
    <t>@1045vier @telkomsel hai kak! kakak ada di wilayah mana kalo boleh tau? udah coba restart hpnya belum?   coba restart dulu yah, kalo masih gangguan nanti boleh dm nindy lagi ya</t>
  </si>
  <si>
    <t>id yahh nih kakak kalo gak sinyal cek infoin nomor hp lokasi kel kec kota nomor kendala kirim pesan joan</t>
  </si>
  <si>
    <t>@1045vier @byu_id @1045vier yahh dari kapan nih kak? kalo gak ada sinyal, buat dicek, infoin nomor hp, lokasi (kel, kec, kota) sama 2 nomor lain yang kendala sama kirim ke dm :) -joan</t>
  </si>
  <si>
    <t>id yahh dari kapan nih kak kalo gak ada sinyal buat dicek infoin nomor hp lokasi kel kec kota sama nomor lain yang kendala sama kirim ke dm joan</t>
  </si>
  <si>
    <t>['id', 'yahh', 'dari', 'kapan', 'nih', 'kak', 'kalo', 'gak', 'ada', 'sinyal', 'buat', 'dicek', 'infoin', 'nomor', 'hp', 'lokasi', 'kel', 'kec', 'kota', 'sama', 'nomor', 'lain', 'yang', 'kendala', 'sama', 'kirim', 'ke', 'dm', 'joan']</t>
  </si>
  <si>
    <t>['id', 'yahh', 'dari', 'kapan', 'nih', 'kakak', 'kalo', 'gak', 'ada', 'sinyal', 'buat', 'dicek', 'infoin', 'nomor', 'hp', 'lokasi', 'kel', 'kec', 'kota', 'sama', 'nomor', 'lain', 'yang', 'kendala', 'sama', 'kirim', 'ke', 'pesan', 'joan']</t>
  </si>
  <si>
    <t>['id', 'yahh', 'nih', 'kakak', 'kalo', 'gak', 'sinyal', 'dicek', 'infoin', 'nomor', 'hp', 'lokasi', 'kel', 'kec', 'kota', 'nomor', 'kendala', 'kirim', 'pesan', 'joan']</t>
  </si>
  <si>
    <t>['id', 'yahh', 'nih', 'kakak', 'kalo', 'gak', 'sinyal', 'cek', 'infoin', 'nomor', 'hp', 'lokasi', 'kel', 'kec', 'kota', 'nomor', 'kendala', 'kirim', 'pesan', 'joan']</t>
  </si>
  <si>
    <t>id sinyal gaada gaada ilang aja sih dua</t>
  </si>
  <si>
    <t>@byu_id @telkomsel ini kok sinyal gaada 4g gaada e gada apa ilang aja gitu kenapa sih kalian berdua? https://t.co/zxgitnp86b</t>
  </si>
  <si>
    <t>id ini kok sinyal gaada  gaada  gada apa ilang aja gitu kenapa sih kalian berdua</t>
  </si>
  <si>
    <t>['id', 'ini', 'kok', 'sinyal', 'gaada', 'gaada', 'gada', 'apa', 'ilang', 'aja', 'gitu', 'kenapa', 'sih', 'kalian', 'berdua']</t>
  </si>
  <si>
    <t>['id', 'ini', 'kok', 'sinyal', 'gaada', 'gaada', 'tidak', 'apa', 'ilang', 'aja', 'begitu', 'kenapa', 'sih', 'kalian', 'berdua']</t>
  </si>
  <si>
    <t>['id', 'sinyal', 'gaada', 'gaada', 'ilang', 'aja', 'sih', 'berdua']</t>
  </si>
  <si>
    <t>['id', 'sinyal', 'gaada', 'gaada', 'ilang', 'aja', 'sih', 'dua']</t>
  </si>
  <si>
    <t>kakak risa keluh nomor byu konfirmasi twitter id nomor telkomsel gak sinyal ayo infoin pesan nomor hp tanggal jadi lokasi kel kec kota nomor kendala ya terimakasih nesya</t>
  </si>
  <si>
    <t>@jeongppal @jeongppal kak risa untuk keluhan nomor by.u bisa konfirmasi ke twitter @byu_id . buat nomor telkomsel gak ada sinyal, yuk infoin ke dm nomor hp, waktu tanggal kejadian, lokasi (kel, kec, kota) dan nomor lain yg berkendala sama ya. makasih  😊 -nesya</t>
  </si>
  <si>
    <t>kak risa untuk keluhan nomor byu bisa konfirmasi ke twitter id buat nomor telkomsel gak ada sinyal yuk infoin ke dm nomor hp waktu tanggal kejadian lokasi kel kec kota dan nomor lain yg berkendala sama ya makasih nesya</t>
  </si>
  <si>
    <t>['kak', 'risa', 'untuk', 'keluhan', 'nomor', 'byu', 'bisa', 'konfirmasi', 'ke', 'twitter', 'id', 'buat', 'nomor', 'telkomsel', 'gak', 'ada', 'sinyal', 'yuk', 'infoin', 'ke', 'dm', 'nomor', 'hp', 'waktu', 'tanggal', 'kejadian', 'lokasi', 'kel', 'kec', 'kota', 'dan', 'nomor', 'lain', 'yg', 'berkendala', 'sama', 'ya', 'makasih', 'nesya']</t>
  </si>
  <si>
    <t>['kakak', 'risa', 'untuk', 'keluhan', 'nomor', 'byu', 'bisa', 'konfirmasi', 'ke', 'twitter', 'id', 'buat', 'nomor', 'telkomsel', 'gak', 'ada', 'sinyal', 'ayo', 'infoin', 'ke', 'pesan', 'nomor', 'hp', 'waktu', 'tanggal', 'kejadian', 'lokasi', 'kel', 'kec', 'kota', 'dan', 'nomor', 'lain', 'yg', 'berkendala', 'sama', 'ya', 'terimakasih', 'nesya']</t>
  </si>
  <si>
    <t>['kakak', 'risa', 'keluhan', 'nomor', 'byu', 'konfirmasi', 'twitter', 'id', 'nomor', 'telkomsel', 'gak', 'sinyal', 'ayo', 'infoin', 'pesan', 'nomor', 'hp', 'tanggal', 'kejadian', 'lokasi', 'kel', 'kec', 'kota', 'nomor', 'berkendala', 'ya', 'terimakasih', 'nesya']</t>
  </si>
  <si>
    <t>['kakak', 'risa', 'keluh', 'nomor', 'byu', 'konfirmasi', 'twitter', 'id', 'nomor', 'telkomsel', 'gak', 'sinyal', 'ayo', 'infoin', 'pesan', 'nomor', 'hp', 'tanggal', 'jadi', 'lokasi', 'kel', 'kec', 'kota', 'nomor', 'kendala', 'ya', 'terimakasih', 'nesya']</t>
  </si>
  <si>
    <t>id sinyal telkomsel bapuk jogja harga mahal sinyal lot</t>
  </si>
  <si>
    <t>@byu_id sinyal telkomsel bapuk di jogja. harga mahal, sinyal lemot</t>
  </si>
  <si>
    <t>id sinyal telkomsel bapuk di jogja harga mahal sinyal lemot</t>
  </si>
  <si>
    <t>['id', 'sinyal', 'telkomsel', 'bapuk', 'di', 'jogja', 'harga', 'mahal', 'sinyal', 'lemot']</t>
  </si>
  <si>
    <t>['id', 'sinyal', 'telkomsel', 'bapuk', 'jogja', 'harga', 'mahal', 'sinyal', 'lemot']</t>
  </si>
  <si>
    <t>['id', 'sinyal', 'telkomsel', 'bapuk', 'jogja', 'harga', 'mahal', 'sinyal', 'lot']</t>
  </si>
  <si>
    <t>id pakai link official iya network quality pakai iconnet kalo garap grass mending pakai kuota aja pakai telkomsel byu xl network quality</t>
  </si>
  <si>
    <t>@0xtokyo_ @iconnet_id cuma pake link official akuu, iya network quality pake iconnet 0%. kalo garap grass mending pake kuota aja. pake telkomsel, byu, atau xl network quality 85%</t>
  </si>
  <si>
    <t>id cuma pake link official akuu iya network quality pake iconnet kalo garap grass mending pake kuota aja pake telkomsel byu atau xl network quality</t>
  </si>
  <si>
    <t>['id', 'cuma', 'pake', 'link', 'official', 'akuu', 'iya', 'network', 'quality', 'pake', 'iconnet', 'kalo', 'garap', 'grass', 'mending', 'pake', 'kuota', 'aja', 'pake', 'telkomsel', 'byu', 'atau', 'xl', 'network', 'quality']</t>
  </si>
  <si>
    <t>['id', 'cuma', 'pakai', 'link', 'official', 'aku', 'iya', 'network', 'quality', 'pakai', 'iconnet', 'kalo', 'garap', 'grass', 'mending', 'pakai', 'kuota', 'aja', 'pakai', 'telkomsel', 'byu', 'atau', 'xl', 'network', 'quality']</t>
  </si>
  <si>
    <t>['id', 'pakai', 'link', 'official', 'iya', 'network', 'quality', 'pakai', 'iconnet', 'kalo', 'garap', 'grass', 'mending', 'pakai', 'kuota', 'aja', 'pakai', 'telkomsel', 'byu', 'xl', 'network', 'quality']</t>
  </si>
  <si>
    <t>vidio platinum nya gak diredeem habis beli paket xl nonton champions league tags racunbelanja smartfren byu telkomsel im tokopedia toped tokped discountfess voucher shopee live wts diskon pulsa wtb war cashback blibli kuota akrab paket</t>
  </si>
  <si>
    <t>siapa yang vidio platinum nya gak bisa diredeem abis beli paketan xl ?  kek mana mo nonton champions league 🥴  tags: racunbelanja 3 smartfren byu telkomsel im3 tokopedia toped tokped discountfess voucher shopee live wts diskon pulsa wtb war cashback blibli kuota akrab paket</t>
  </si>
  <si>
    <t>siapa yang vidio platinum nya gak bisa diredeem abis beli paketan xl kek mana mo nonton champions league tags racunbelanja smartfren byu telkomsel im tokopedia toped tokped discountfess voucher shopee live wts diskon pulsa wtb war cashback blibli kuota akrab paket</t>
  </si>
  <si>
    <t>['siapa', 'yang', 'vidio', 'platinum', 'nya', 'gak', 'bisa', 'diredeem', 'abis', 'beli', 'paketan', 'xl', 'kek', 'mana', 'mo', 'nonton', 'champions', 'league', 'tags', 'racunbelanja', 'smartfren', 'byu', 'telkomsel', 'im', 'tokopedia', 'toped', 'tokped', 'discountfess', 'voucher', 'shopee', 'live', 'wts', 'diskon', 'pulsa', 'wtb', 'war', 'cashback', 'blibli', 'kuota', 'akrab', 'paket']</t>
  </si>
  <si>
    <t>['siapa', 'yang', 'vidio', 'platinum', 'nya', 'gak', 'bisa', 'diredeem', 'habis', 'beli', 'paketan', 'xl', 'seperti', 'mana', 'mau', 'nonton', 'champions', 'league', 'tags', 'racunbelanja', 'smartfren', 'byu', 'telkomsel', 'im', 'tokopedia', 'toped', 'tokped', 'discountfess', 'voucher', 'shopee', 'live', 'wts', 'diskon', 'pulsa', 'wtb', 'war', 'cashback', 'blibli', 'kuota', 'akrab', 'paket']</t>
  </si>
  <si>
    <t>['vidio', 'platinum', 'nya', 'gak', 'diredeem', 'habis', 'beli', 'paketan', 'xl', 'nonton', 'champions', 'league', 'tags', 'racunbelanja', 'smartfren', 'byu', 'telkomsel', 'im', 'tokopedia', 'toped', 'tokped', 'discountfess', 'voucher', 'shopee', 'live', 'wts', 'diskon', 'pulsa', 'wtb', 'war', 'cashback', 'blibli', 'kuota', 'akrab', 'paket']</t>
  </si>
  <si>
    <t>['vidio', 'platinum', 'nya', 'gak', 'diredeem', 'habis', 'beli', 'paket', 'xl', 'nonton', 'champions', 'league', 'tags', 'racunbelanja', 'smartfren', 'byu', 'telkomsel', 'im', 'tokopedia', 'toped', 'tokped', 'discountfess', 'voucher', 'shopee', 'live', 'wts', 'diskon', 'pulsa', 'wtb', 'war', 'cashback', 'blibli', 'kuota', 'akrab', 'paket']</t>
  </si>
  <si>
    <t>id rasya bantu cari solusi biar jaring kenceng yah kakak suharmanto pesan in nomor hp tanggal jadi nomor kendala kalo ayo sehat rasya</t>
  </si>
  <si>
    <t>@dpatho @byu_id @telkomindonesia @dpatho rasya bantu cari solusi biar jaringan kenceng lagi yah, kak suharmanto. dm in nomor hp, tgl kejadian, sama nomor lain berkendala sama kalo ada yuk. sehat selalu :) -rasya</t>
  </si>
  <si>
    <t>id rasya bantu cari solusi biar jaringan kenceng lagi yah kak suharmanto dm in nomor hp tgl kejadian sama nomor lain berkendala sama kalo ada yuk sehat selalu rasya</t>
  </si>
  <si>
    <t>['id', 'rasya', 'bantu', 'cari', 'solusi', 'biar', 'jaringan', 'kenceng', 'lagi', 'yah', 'kak', 'suharmanto', 'dm', 'in', 'nomor', 'hp', 'tgl', 'kejadian', 'sama', 'nomor', 'lain', 'berkendala', 'sama', 'kalo', 'ada', 'yuk', 'sehat', 'selalu', 'rasya']</t>
  </si>
  <si>
    <t>['id', 'rasya', 'bantu', 'cari', 'solusi', 'biar', 'jaringan', 'kenceng', 'lagi', 'yah', 'kakak', 'suharmanto', 'pesan', 'in', 'nomor', 'hp', 'tanggal', 'kejadian', 'sama', 'nomor', 'lain', 'berkendala', 'sama', 'kalo', 'ada', 'ayo', 'sehat', 'selalu', 'rasya']</t>
  </si>
  <si>
    <t>['id', 'rasya', 'bantu', 'cari', 'solusi', 'biar', 'jaringan', 'kenceng', 'yah', 'kakak', 'suharmanto', 'pesan', 'in', 'nomor', 'hp', 'tanggal', 'kejadian', 'nomor', 'berkendala', 'kalo', 'ayo', 'sehat', 'rasya']</t>
  </si>
  <si>
    <t>['id', 'rasya', 'bantu', 'cari', 'solusi', 'biar', 'jaring', 'kenceng', 'yah', 'kakak', 'suharmanto', 'pesan', 'in', 'nomor', 'hp', 'tanggal', 'jadi', 'nomor', 'kendala', 'kalo', 'ayo', 'sehat', 'rasya']</t>
  </si>
  <si>
    <t>yahh maaf ya kakak biar kendala internet byu nya bantu kece kakak konfirmasi pesan akun resmi id ya rekan bantu kendala rai</t>
  </si>
  <si>
    <t>@diyah2601_ @diyah2601_ yahh.. maaf ya kak :( biar kendala internet by.u nya bisa dibantu pengecekan, kakak bisa konfirmasi ke dm di akun resminya @byu_id ya. nanti akan ada rekan kami yang bantu kendalanya :) -rai</t>
  </si>
  <si>
    <t>yahh maaf ya kak biar kendala internet byu nya bisa dibantu pengecekan kakak bisa konfirmasi ke dm di akun resminya id ya nanti akan ada rekan kami yang bantu kendalanya rai</t>
  </si>
  <si>
    <t>['yahh', 'maaf', 'ya', 'kak', 'biar', 'kendala', 'internet', 'byu', 'nya', 'bisa', 'dibantu', 'pengecekan', 'kakak', 'bisa', 'konfirmasi', 'ke', 'dm', 'di', 'akun', 'resminya', 'id', 'ya', 'nanti', 'akan', 'ada', 'rekan', 'kami', 'yang', 'bantu', 'kendalanya', 'rai']</t>
  </si>
  <si>
    <t>['yahh', 'maaf', 'ya', 'kakak', 'biar', 'kendala', 'internet', 'byu', 'nya', 'bisa', 'dibantu', 'pengecekan', 'kakak', 'bisa', 'konfirmasi', 'ke', 'pesan', 'di', 'akun', 'resminya', 'id', 'ya', 'nanti', 'akan', 'ada', 'rekan', 'kami', 'yang', 'bantu', 'kendalanya', 'rai']</t>
  </si>
  <si>
    <t>['yahh', 'maaf', 'ya', 'kakak', 'biar', 'kendala', 'internet', 'byu', 'nya', 'dibantu', 'pengecekan', 'kakak', 'konfirmasi', 'pesan', 'akun', 'resminya', 'id', 'ya', 'rekan', 'bantu', 'kendalanya', 'rai']</t>
  </si>
  <si>
    <t>['yahh', 'maaf', 'ya', 'kakak', 'biar', 'kendala', 'internet', 'byu', 'nya', 'bantu', 'kece', 'kakak', 'konfirmasi', 'pesan', 'akun', 'resmi', 'id', 'ya', 'rekan', 'bantu', 'kendala', 'rai']</t>
  </si>
  <si>
    <t>telkomsel byu sihh gabisa internetan jam</t>
  </si>
  <si>
    <t>ini telkomsel byu knp sihh😭😭 masa gabisa internetan sm sekali udh 2jam lebih  @telkomsel</t>
  </si>
  <si>
    <t>ini telkomsel byu knp sihh masa gabisa internetan sm sekali udh jam lebih</t>
  </si>
  <si>
    <t>['ini', 'telkomsel', 'byu', 'knp', 'sihh', 'masa', 'gabisa', 'internetan', 'sm', 'sekali', 'udh', 'jam', 'lebih']</t>
  </si>
  <si>
    <t>['ini', 'telkomsel', 'byu', 'kenapa', 'sihh', 'masa', 'gabisa', 'internetan', 'sama', 'sekali', 'sudah', 'jam', 'lebih']</t>
  </si>
  <si>
    <t>['telkomsel', 'byu', 'sihh', 'gabisa', 'internetan', 'jam']</t>
  </si>
  <si>
    <t>telkomsel amp byu lot</t>
  </si>
  <si>
    <t>ini telkomsel &amp;amp  byu emg lagi lemot apa di aku doang??? 🥴</t>
  </si>
  <si>
    <t>ini telkomsel amp byu emg lagi lemot apa di aku doang</t>
  </si>
  <si>
    <t>['ini', 'telkomsel', 'amp', 'byu', 'emg', 'lagi', 'lemot', 'apa', 'di', 'aku', 'doang']</t>
  </si>
  <si>
    <t>['ini', 'telkomsel', 'amp', 'byu', 'memang', 'lagi', 'lemot', 'apa', 'di', 'aku', 'hanya']</t>
  </si>
  <si>
    <t>['telkomsel', 'amp', 'byu', 'lemot']</t>
  </si>
  <si>
    <t>['telkomsel', 'amp', 'byu', 'lot']</t>
  </si>
  <si>
    <t>id moga kakak gempi sukses seaht ya jovan</t>
  </si>
  <si>
    <t>@eyeofagamottoo @byu_id @eyeofagamottoo  semoga kak gempi sukses dan seaht selalu ya :) -jovan</t>
  </si>
  <si>
    <t>id semoga kak gempi sukses dan seaht selalu ya jovan</t>
  </si>
  <si>
    <t>['id', 'semoga', 'kak', 'gempi', 'sukses', 'dan', 'seaht', 'selalu', 'ya', 'jovan']</t>
  </si>
  <si>
    <t>['id', 'semoga', 'kakak', 'gempi', 'sukses', 'dan', 'seaht', 'selalu', 'ya', 'jovan']</t>
  </si>
  <si>
    <t>['id', 'semoga', 'kakak', 'gempi', 'sukses', 'seaht', 'ya', 'jovan']</t>
  </si>
  <si>
    <t>['id', 'moga', 'kakak', 'gempi', 'sukses', 'seaht', 'ya', 'jovan']</t>
  </si>
  <si>
    <t>id aah terima kasiih min</t>
  </si>
  <si>
    <t>@telkomsel @byu_id aah baik baik , terima kasiih min 🙋🏻‍♂️🙋🏻‍♂️</t>
  </si>
  <si>
    <t>id aah baik baik terima kasiih min</t>
  </si>
  <si>
    <t>['id', 'aah', 'baik', 'baik', 'terima', 'kasiih', 'min']</t>
  </si>
  <si>
    <t>['id', 'aah', 'terima', 'kasiih', 'min']</t>
  </si>
  <si>
    <t>id telkomsel mekalukan recycle nomor sesuai syarat tentu tetap atur menteri komunikasi informatik jeda recycle kartu langgan langgan ya kakak jovan</t>
  </si>
  <si>
    <t>@eyeofagamottoo @byu_id @eyeofagamottoo telkomsel mekalukan recycle atas nomor sesuai dengan syarat dan ketentuan yang ditetapkan peraturan menteri komunikasi dan informatik bahwa jeda recycle kartu dari pelanggan pertama ke pelanggan berikutnya adalah tidak kurang dari 60 hari ya kak :) -jovan</t>
  </si>
  <si>
    <t>id telkomsel mekalukan recycle atas nomor sesuai dengan syarat dan ketentuan yang ditetapkan peraturan menteri komunikasi dan informatik bahwa jeda recycle kartu dari pelanggan pertama ke pelanggan berikutnya adalah tidak kurang dari hari ya kak jovan</t>
  </si>
  <si>
    <t>['id', 'telkomsel', 'mekalukan', 'recycle', 'atas', 'nomor', 'sesuai', 'dengan', 'syarat', 'dan', 'ketentuan', 'yang', 'ditetapkan', 'peraturan', 'menteri', 'komunikasi', 'dan', 'informatik', 'bahwa', 'jeda', 'recycle', 'kartu', 'dari', 'pelanggan', 'pertama', 'ke', 'pelanggan', 'berikutnya', 'adalah', 'tidak', 'kurang', 'dari', 'hari', 'ya', 'kak', 'jovan']</t>
  </si>
  <si>
    <t>['id', 'telkomsel', 'mekalukan', 'recycle', 'atas', 'nomor', 'sesuai', 'dengan', 'syarat', 'dan', 'ketentuan', 'yang', 'ditetapkan', 'peraturan', 'menteri', 'komunikasi', 'dan', 'informatik', 'bahwa', 'jeda', 'recycle', 'kartu', 'dari', 'pelanggan', 'pertama', 'ke', 'pelanggan', 'berikutnya', 'adalah', 'tidak', 'kurang', 'dari', 'hari', 'ya', 'kakak', 'jovan']</t>
  </si>
  <si>
    <t>['id', 'telkomsel', 'mekalukan', 'recycle', 'nomor', 'sesuai', 'syarat', 'ketentuan', 'ditetapkan', 'peraturan', 'menteri', 'komunikasi', 'informatik', 'jeda', 'recycle', 'kartu', 'pelanggan', 'pelanggan', 'ya', 'kakak', 'jovan']</t>
  </si>
  <si>
    <t>['id', 'telkomsel', 'mekalukan', 'recycle', 'nomor', 'sesuai', 'syarat', 'tentu', 'tetap', 'atur', 'menteri', 'komunikasi', 'informatik', 'jeda', 'recycle', 'kartu', 'langgan', 'langgan', 'ya', 'kakak', 'jovan']</t>
  </si>
  <si>
    <t>id sila infoin lengkap data micha kasih ya kirim pesan biar data aman kece terimakasih micha</t>
  </si>
  <si>
    <t>@desacikadu @byu_id @desacikadu silakan infoin kelengkapan data yang udah micha kasih ya, kirimnya ke dm biar data aman dan bisa dilakukan pengecekan. makasih 😊 -micha</t>
  </si>
  <si>
    <t>id silakan infoin kelengkapan data yang udah micha kasih ya kirimnya ke dm biar data aman dan bisa dilakukan pengecekan makasih micha</t>
  </si>
  <si>
    <t>['id', 'silakan', 'infoin', 'kelengkapan', 'data', 'yang', 'udah', 'micha', 'kasih', 'ya', 'kirimnya', 'ke', 'dm', 'biar', 'data', 'aman', 'dan', 'bisa', 'dilakukan', 'pengecekan', 'makasih', 'micha']</t>
  </si>
  <si>
    <t>['id', 'silakan', 'infoin', 'kelengkapan', 'data', 'yang', 'sudah', 'micha', 'kasih', 'ya', 'kirimnya', 'ke', 'pesan', 'biar', 'data', 'aman', 'dan', 'bisa', 'dilakukan', 'pengecekan', 'terimakasih', 'micha']</t>
  </si>
  <si>
    <t>['id', 'silakan', 'infoin', 'kelengkapan', 'data', 'micha', 'kasih', 'ya', 'kirimnya', 'pesan', 'biar', 'data', 'aman', 'pengecekan', 'terimakasih', 'micha']</t>
  </si>
  <si>
    <t>['id', 'sila', 'infoin', 'lengkap', 'data', 'micha', 'kasih', 'ya', 'kirim', 'pesan', 'biar', 'data', 'aman', 'kece', 'terimakasih', 'micha']</t>
  </si>
  <si>
    <t>@telkomsel @byu_id sejak akhir tahun 2023</t>
  </si>
  <si>
    <t>id sejak akhir tahun</t>
  </si>
  <si>
    <t>['id', 'sejak', 'akhir', 'tahun']</t>
  </si>
  <si>
    <t>id kendala jaring gak stabil kakak infoin nomor hp ayo nomor kendala pesan cek data aman terimakasih micha</t>
  </si>
  <si>
    <t>@desacikadu @byu_id @desacikadu berkendala jaringan gak stabilnya dari kapan kak? 😞 infoin nomor hp yuk, sama kalau ada 2 nomor lain yang berkendala sama ke dm supaya bisa dicek dan data aman. makasih😊 -micha</t>
  </si>
  <si>
    <t>id berkendala jaringan gak stabilnya dari kapan kak infoin nomor hp yuk sama kalau ada nomor lain yang berkendala sama ke dm supaya bisa dicek dan data aman makasih micha</t>
  </si>
  <si>
    <t>['id', 'berkendala', 'jaringan', 'gak', 'stabilnya', 'dari', 'kapan', 'kak', 'infoin', 'nomor', 'hp', 'yuk', 'sama', 'kalau', 'ada', 'nomor', 'lain', 'yang', 'berkendala', 'sama', 'ke', 'dm', 'supaya', 'bisa', 'dicek', 'dan', 'data', 'aman', 'makasih', 'micha']</t>
  </si>
  <si>
    <t>['id', 'berkendala', 'jaringan', 'gak', 'stabilnya', 'dari', 'kapan', 'kakak', 'infoin', 'nomor', 'hp', 'ayo', 'sama', 'kalau', 'ada', 'nomor', 'lain', 'yang', 'berkendala', 'sama', 'ke', 'pesan', 'supaya', 'bisa', 'dicek', 'dan', 'data', 'aman', 'terimakasih', 'micha']</t>
  </si>
  <si>
    <t>['id', 'berkendala', 'jaringan', 'gak', 'stabilnya', 'kakak', 'infoin', 'nomor', 'hp', 'ayo', 'nomor', 'berkendala', 'pesan', 'dicek', 'data', 'aman', 'terimakasih', 'micha']</t>
  </si>
  <si>
    <t>['id', 'kendala', 'jaring', 'gak', 'stabil', 'kakak', 'infoin', 'nomor', 'hp', 'ayo', 'nomor', 'kendala', 'pesan', 'cek', 'data', 'aman', 'terimakasih', 'micha']</t>
  </si>
  <si>
    <t>jaring amp data connection desa cikadu buruk id sinyal hilanghilang lemah koneksi data muncul beli mahalmahal bulan habis paket data bagusjelek jaring</t>
  </si>
  <si>
    <t>jaringan &amp;amp  data connection di desa cikadu buruk sekali @telkomsel @byu_id  sinyal hilang-hilang, lemah, koneksi data tidak muncul. apa masalah kalian?  udah beli mahal-mahal, sebulan gk abis paket datanya, gegara kurang bagus/jelek jaringannya.</t>
  </si>
  <si>
    <t>jaringan amp data connection di desa cikadu buruk sekali id sinyal hilanghilang lemah koneksi data tidak muncul apa masalah kalian udah beli mahalmahal sebulan gk abis paket datanya gegara kurang bagusjelek jaringannya</t>
  </si>
  <si>
    <t>['jaringan', 'amp', 'data', 'connection', 'di', 'desa', 'cikadu', 'buruk', 'sekali', 'id', 'sinyal', 'hilanghilang', 'lemah', 'koneksi', 'data', 'tidak', 'muncul', 'apa', 'masalah', 'kalian', 'udah', 'beli', 'mahalmahal', 'sebulan', 'gk', 'abis', 'paket', 'datanya', 'gegara', 'kurang', 'bagusjelek', 'jaringannya']</t>
  </si>
  <si>
    <t>['jaringan', 'amp', 'data', 'connection', 'di', 'desa', 'cikadu', 'buruk', 'sekali', 'id', 'sinyal', 'hilanghilang', 'lemah', 'koneksi', 'data', 'tidak', 'muncul', 'apa', 'masalah', 'kalian', 'sudah', 'beli', 'mahalmahal', 'sebulan', 'tidak', 'habis', 'paket', 'datanya', 'karena', 'kurang', 'bagusjelek', 'jaringannya']</t>
  </si>
  <si>
    <t>['jaringan', 'amp', 'data', 'connection', 'desa', 'cikadu', 'buruk', 'id', 'sinyal', 'hilanghilang', 'lemah', 'koneksi', 'data', 'muncul', 'beli', 'mahalmahal', 'sebulan', 'habis', 'paket', 'datanya', 'bagusjelek', 'jaringannya']</t>
  </si>
  <si>
    <t>['jaring', 'amp', 'data', 'connection', 'desa', 'cikadu', 'buruk', 'id', 'sinyal', 'hilanghilang', 'lemah', 'koneksi', 'data', 'muncul', 'beli', 'mahalmahal', 'bulan', 'habis', 'paket', 'data', 'bagusjelek', 'jaring']</t>
  </si>
  <si>
    <t>kalo kakak kendala putar produk layan byu kakak tangan resmi konfirmasi pesan id langsung ya rekan bantu rai</t>
  </si>
  <si>
    <t>@myrealloveiscnu kalo kakak ada kendala seputar produk dan layanan by.u, kakak bisa mendapatkan penanganan resminya dengan konfirmasi ke dm @byu_id langsung ya. nanti akan ada rekan kami yang bantu :) -rai</t>
  </si>
  <si>
    <t>kalo kakak ada kendala seputar produk dan layanan byu kakak bisa mendapatkan penanganan resminya dengan konfirmasi ke dm id langsung ya nanti akan ada rekan kami yang bantu rai</t>
  </si>
  <si>
    <t>['kalo', 'kakak', 'ada', 'kendala', 'seputar', 'produk', 'dan', 'layanan', 'byu', 'kakak', 'bisa', 'mendapatkan', 'penanganan', 'resminya', 'dengan', 'konfirmasi', 'ke', 'dm', 'id', 'langsung', 'ya', 'nanti', 'akan', 'ada', 'rekan', 'kami', 'yang', 'bantu', 'rai']</t>
  </si>
  <si>
    <t>['kalo', 'kakak', 'ada', 'kendala', 'seputar', 'produk', 'dan', 'layanan', 'byu', 'kakak', 'bisa', 'mendapatkan', 'penanganan', 'resminya', 'dengan', 'konfirmasi', 'ke', 'pesan', 'id', 'langsung', 'ya', 'nanti', 'akan', 'ada', 'rekan', 'kami', 'yang', 'bantu', 'rai']</t>
  </si>
  <si>
    <t>['kalo', 'kakak', 'kendala', 'seputar', 'produk', 'layanan', 'byu', 'kakak', 'penanganan', 'resminya', 'konfirmasi', 'pesan', 'id', 'langsung', 'ya', 'rekan', 'bantu', 'rai']</t>
  </si>
  <si>
    <t>['kalo', 'kakak', 'kendala', 'putar', 'produk', 'layan', 'byu', 'kakak', 'tangan', 'resmi', 'konfirmasi', 'pesan', 'id', 'langsung', 'ya', 'rekan', 'bantu', 'rai']</t>
  </si>
  <si>
    <t>roaming by telkomsel ya id</t>
  </si>
  <si>
    <t>roaming by u ini sm kek telkomsel ga ya @byu_id</t>
  </si>
  <si>
    <t>roaming by  ini sm kek telkomsel ga ya id</t>
  </si>
  <si>
    <t>['roaming', 'by', 'ini', 'sm', 'kek', 'telkomsel', 'ga', 'ya', 'id']</t>
  </si>
  <si>
    <t>['roaming', 'by', 'ini', 'sama', 'seperti', 'telkomsel', 'tidak', 'ya', 'id']</t>
  </si>
  <si>
    <t>['roaming', 'by', 'telkomsel', 'ya', 'id']</t>
  </si>
  <si>
    <t>id kakak suharmanto ganggu ya sms spam koneksi internetnya gak stabil ya ayo infoin pesan nomor hp tanggal jadi lokasi kel kec kota nomor kendala capture sms iklan biar bantu cek ya terimakasih nesya</t>
  </si>
  <si>
    <t>@dpatho @byu_id @telkomindonesia @dpatho kak suharmanto keganggu ya sama sms spam dan koneksi internetnya gak stabil ya :( yuk infoin ke dm nomor hp, waktu tanggal kejadian, lokasi (kel, kec, kota), nomor lain yg berkendala sama dan capture sms iklan biar dibantu cek ya. makasih  😊 -nesya</t>
  </si>
  <si>
    <t>id kak suharmanto keganggu ya sama sms spam dan koneksi internetnya gak stabil ya yuk infoin ke dm nomor hp waktu tanggal kejadian lokasi kel kec kota nomor lain yg berkendala sama dan capture sms iklan biar dibantu cek ya makasih nesya</t>
  </si>
  <si>
    <t>['id', 'kak', 'suharmanto', 'keganggu', 'ya', 'sama', 'sms', 'spam', 'dan', 'koneksi', 'internetnya', 'gak', 'stabil', 'ya', 'yuk', 'infoin', 'ke', 'dm', 'nomor', 'hp', 'waktu', 'tanggal', 'kejadian', 'lokasi', 'kel', 'kec', 'kota', 'nomor', 'lain', 'yg', 'berkendala', 'sama', 'dan', 'capture', 'sms', 'iklan', 'biar', 'dibantu', 'cek', 'ya', 'makasih', 'nesya']</t>
  </si>
  <si>
    <t>['id', 'kakak', 'suharmanto', 'keganggu', 'ya', 'sama', 'sms', 'spam', 'dan', 'koneksi', 'internetnya', 'gak', 'stabil', 'ya', 'ayo', 'infoin', 'ke', 'pesan', 'nomor', 'hp', 'waktu', 'tanggal', 'kejadian', 'lokasi', 'kel', 'kec', 'kota', 'nomor', 'lain', 'yg', 'berkendala', 'sama', 'dan', 'capture', 'sms', 'iklan', 'biar', 'dibantu', 'cek', 'ya', 'terimakasih', 'nesya']</t>
  </si>
  <si>
    <t>['id', 'kakak', 'suharmanto', 'keganggu', 'ya', 'sms', 'spam', 'koneksi', 'internetnya', 'gak', 'stabil', 'ya', 'ayo', 'infoin', 'pesan', 'nomor', 'hp', 'tanggal', 'kejadian', 'lokasi', 'kel', 'kec', 'kota', 'nomor', 'berkendala', 'capture', 'sms', 'iklan', 'biar', 'dibantu', 'cek', 'ya', 'terimakasih', 'nesya']</t>
  </si>
  <si>
    <t>['id', 'kakak', 'suharmanto', 'ganggu', 'ya', 'sms', 'spam', 'koneksi', 'internetnya', 'gak', 'stabil', 'ya', 'ayo', 'infoin', 'pesan', 'nomor', 'hp', 'tanggal', 'jadi', 'lokasi', 'kel', 'kec', 'kota', 'nomor', 'kendala', 'capture', 'sms', 'iklan', 'biar', 'bantu', 'cek', 'ya', 'terimakasih', 'nesya']</t>
  </si>
  <si>
    <t>id model iklan ba id biar lihat iklan zayyan tv</t>
  </si>
  <si>
    <t>@byu_id boleh jadi model iklan ba @telkomsel atau @byu_id biar bsa liat iklan zayyan tiap hari d tv 🤭</t>
  </si>
  <si>
    <t>id boleh jadi model iklan ba atau id biar bsa liat iklan zayyan tiap hari  tv</t>
  </si>
  <si>
    <t>['id', 'boleh', 'jadi', 'model', 'iklan', 'ba', 'atau', 'id', 'biar', 'bsa', 'liat', 'iklan', 'zayyan', 'tiap', 'hari', 'tv']</t>
  </si>
  <si>
    <t>['id', 'boleh', 'jadi', 'model', 'iklan', 'ba', 'atau', 'id', 'biar', 'bisa', 'lihat', 'iklan', 'zayyan', 'tiap', 'hari', 'tv']</t>
  </si>
  <si>
    <t>['id', 'model', 'iklan', 'ba', 'id', 'biar', 'lihat', 'iklan', 'zayyan', 'tv']</t>
  </si>
  <si>
    <t>id kakak bicara pesan id yah biar bantu tangan kendala sinyal telkomsel langsung konfirmasi pesan didm dibantuin cek darlan</t>
  </si>
  <si>
    <t>@bukankucingoren @byu_id @bukankucingoren kalau belum, kakak bisa ngobrol lewat dm @byu_id yah biar dibantu penanganan lebih lanjut. untuk kendala sinyal telkomsel, bisa langsung konfirmasi lewat dm. nanti di-dm akan dibantuin cek 😊 -darlan</t>
  </si>
  <si>
    <t>id kalau belum kakak bisa ngobrol lewat dm id yah biar dibantu penanganan lebih lanjut untuk kendala sinyal telkomsel bisa langsung konfirmasi lewat dm nanti didm akan dibantuin cek darlan</t>
  </si>
  <si>
    <t>['id', 'kalau', 'belum', 'kakak', 'bisa', 'ngobrol', 'lewat', 'dm', 'id', 'yah', 'biar', 'dibantu', 'penanganan', 'lebih', 'lanjut', 'untuk', 'kendala', 'sinyal', 'telkomsel', 'bisa', 'langsung', 'konfirmasi', 'lewat', 'dm', 'nanti', 'didm', 'akan', 'dibantuin', 'cek', 'darlan']</t>
  </si>
  <si>
    <t>['id', 'kalau', 'belum', 'kakak', 'bisa', 'berbicara', 'lewat', 'pesan', 'id', 'yah', 'biar', 'dibantu', 'penanganan', 'lebih', 'lanjut', 'untuk', 'kendala', 'sinyal', 'telkomsel', 'bisa', 'langsung', 'konfirmasi', 'lewat', 'pesan', 'nanti', 'didm', 'akan', 'dibantuin', 'cek', 'darlan']</t>
  </si>
  <si>
    <t>['id', 'kakak', 'berbicara', 'pesan', 'id', 'yah', 'biar', 'dibantu', 'penanganan', 'kendala', 'sinyal', 'telkomsel', 'langsung', 'konfirmasi', 'pesan', 'didm', 'dibantuin', 'cek', 'darlan']</t>
  </si>
  <si>
    <t>['id', 'kakak', 'bicara', 'pesan', 'id', 'yah', 'biar', 'bantu', 'tangan', 'kendala', 'sinyal', 'telkomsel', 'langsung', 'konfirmasi', 'pesan', 'didm', 'dibantuin', 'cek', 'darlan']</t>
  </si>
  <si>
    <t>id sih teman pakai simpati keluh sinyal bagus</t>
  </si>
  <si>
    <t>@telkomsel @byu_id belum sih, tapi temen2 yg pakai simpati juga ngeluh sinyalnya kurang bagus</t>
  </si>
  <si>
    <t>id belum sih tapi temen yg pakai simpati juga ngeluh sinyalnya kurang bagus</t>
  </si>
  <si>
    <t>['id', 'belum', 'sih', 'tapi', 'temen', 'yg', 'pakai', 'simpati', 'juga', 'ngeluh', 'sinyalnya', 'kurang', 'bagus']</t>
  </si>
  <si>
    <t>['id', 'belum', 'sih', 'tapi', 'teman', 'yg', 'pakai', 'simpati', 'juga', 'mengeluh', 'sinyalnya', 'kurang', 'bagus']</t>
  </si>
  <si>
    <t>['id', 'sih', 'teman', 'pakai', 'simpati', 'mengeluh', 'sinyalnya', 'bagus']</t>
  </si>
  <si>
    <t>['id', 'sih', 'teman', 'pakai', 'simpati', 'keluh', 'sinyal', 'bagus']</t>
  </si>
  <si>
    <t>coba bicara nindy pesan nya id kakak</t>
  </si>
  <si>
    <t>@bukankucingoren udah coba ngobrol sama nindy lewat dm nya @byu_id  belum kak ? 🙂</t>
  </si>
  <si>
    <t>udah coba ngobrol sama nindy lewat dm nya id belum kak</t>
  </si>
  <si>
    <t>['udah', 'coba', 'ngobrol', 'sama', 'nindy', 'lewat', 'dm', 'nya', 'id', 'belum', 'kak']</t>
  </si>
  <si>
    <t>['sudah', 'coba', 'berbicara', 'sama', 'nindy', 'lewat', 'pesan', 'nya', 'id', 'belum', 'kakak']</t>
  </si>
  <si>
    <t>['coba', 'berbicara', 'nindy', 'pesan', 'nya', 'id', 'kakak']</t>
  </si>
  <si>
    <t>['coba', 'bicara', 'nindy', 'pesan', 'nya', 'id', 'kakak']</t>
  </si>
  <si>
    <t>coba pakai anak telkomsel byu lot banget</t>
  </si>
  <si>
    <t>@convomf coba pake anaknya telkomsel, byu, sekarang lemot banget😭 https://t.co/3vnwnyhbj6</t>
  </si>
  <si>
    <t>coba pake anaknya telkomsel byu sekarang lemot banget</t>
  </si>
  <si>
    <t>['coba', 'pake', 'anaknya', 'telkomsel', 'byu', 'sekarang', 'lemot', 'banget']</t>
  </si>
  <si>
    <t>['coba', 'pakai', 'anaknya', 'telkomsel', 'byu', 'sekarang', 'lemot', 'banget']</t>
  </si>
  <si>
    <t>['coba', 'pakai', 'anaknya', 'telkomsel', 'byu', 'lemot', 'banget']</t>
  </si>
  <si>
    <t>['coba', 'pakai', 'anak', 'telkomsel', 'byu', 'lot', 'banget']</t>
  </si>
  <si>
    <t>coba pesan id biar bantu kakak btw kakak pakai nomor telkomsel gak eri</t>
  </si>
  <si>
    <t>@devadanendr coba dm ke @byu_id biar bisa dibantu kak. btw kakak pake nomor telkomsel juga gak ? -eri</t>
  </si>
  <si>
    <t>coba dm ke id biar bisa dibantu kak btw kakak pake nomor telkomsel juga gak eri</t>
  </si>
  <si>
    <t>['coba', 'dm', 'ke', 'id', 'biar', 'bisa', 'dibantu', 'kak', 'btw', 'kakak', 'pake', 'nomor', 'telkomsel', 'juga', 'gak', 'eri']</t>
  </si>
  <si>
    <t>['coba', 'pesan', 'ke', 'id', 'biar', 'bisa', 'dibantu', 'kakak', 'btw', 'kakak', 'pakai', 'nomor', 'telkomsel', 'juga', 'gak', 'eri']</t>
  </si>
  <si>
    <t>['coba', 'pesan', 'id', 'biar', 'dibantu', 'kakak', 'btw', 'kakak', 'pakai', 'nomor', 'telkomsel', 'gak', 'eri']</t>
  </si>
  <si>
    <t>['coba', 'pesan', 'id', 'biar', 'bantu', 'kakak', 'btw', 'kakak', 'pakai', 'nomor', 'telkomsel', 'gak', 'eri']</t>
  </si>
  <si>
    <t>id jelek</t>
  </si>
  <si>
    <t>@aryadk0 @telkomsel @byu_id punya mu jelek wkwkw</t>
  </si>
  <si>
    <t>id punya mu jelek wkwkw</t>
  </si>
  <si>
    <t>['id', 'punya', 'mu', 'jelek', 'wkwkw']</t>
  </si>
  <si>
    <t>['id', 'punya', 'kamu', 'jelek', 'wkwkw']</t>
  </si>
  <si>
    <t>['id', 'jelek']</t>
  </si>
  <si>
    <t>jaring telkomsel by hilang ya sanden bantul fuck id</t>
  </si>
  <si>
    <t>jaringan telkomsel dan by u kok hilang sama sekali ya di sanden bantul ada masalah apa lagian ajg lah @telkomsel @byu_id</t>
  </si>
  <si>
    <t>jaringan telkomsel dan by  kok hilang sama sekali ya di sanden bantul ada masalah apa lagian ajg lah id</t>
  </si>
  <si>
    <t>['jaringan', 'telkomsel', 'dan', 'by', 'kok', 'hilang', 'sama', 'sekali', 'ya', 'di', 'sanden', 'bantul', 'ada', 'masalah', 'apa', 'lagian', 'ajg', 'lah', 'id']</t>
  </si>
  <si>
    <t>['jaringan', 'telkomsel', 'dan', 'by', 'kok', 'hilang', 'sama', 'sekali', 'ya', 'di', 'sanden', 'bantul', 'ada', 'masalah', 'apa', 'lagian', 'fuck', 'lah', 'id']</t>
  </si>
  <si>
    <t>['jaringan', 'telkomsel', 'by', 'hilang', 'ya', 'sanden', 'bantul', 'fuck', 'id']</t>
  </si>
  <si>
    <t>['jaring', 'telkomsel', 'by', 'hilang', 'ya', 'sanden', 'bantul', 'fuck', 'id']</t>
  </si>
  <si>
    <t>sinyal garut gajelassssssssss pakai wifi pakai data ngaruuuh telkomsel pengaruh byu ngarub capek</t>
  </si>
  <si>
    <t>sinyal garut gajelassssssssss mau pake wifi pake data ga ngaruuuh telkomsel ga ngaruh byu ga ngarub capek😭😭😭😭😭😭</t>
  </si>
  <si>
    <t>sinyal garut gajelassssssssss mau pake wifi pake data ga ngaruuuh telkomsel ga ngaruh byu ga ngarub capek</t>
  </si>
  <si>
    <t>['sinyal', 'garut', 'gajelassssssssss', 'mau', 'pake', 'wifi', 'pake', 'data', 'ga', 'ngaruuuh', 'telkomsel', 'ga', 'ngaruh', 'byu', 'ga', 'ngarub', 'capek']</t>
  </si>
  <si>
    <t>['sinyal', 'garut', 'gajelassssssssss', 'mau', 'pakai', 'wifi', 'pakai', 'data', 'tidak', 'ngaruuuh', 'telkomsel', 'tidak', 'pengaruh', 'byu', 'tidak', 'ngarub', 'capek']</t>
  </si>
  <si>
    <t>['sinyal', 'garut', 'gajelassssssssss', 'pakai', 'wifi', 'pakai', 'data', 'ngaruuuh', 'telkomsel', 'pengaruh', 'byu', 'ngarub', 'capek']</t>
  </si>
  <si>
    <t>telkomsel byu kalo mati listrik lot gaada lawan</t>
  </si>
  <si>
    <t>telkomsel atau byu kalo udah mati listrik lemotnya gaada lawan</t>
  </si>
  <si>
    <t>['telkomsel', 'atau', 'byu', 'kalo', 'udah', 'mati', 'listrik', 'lemotnya', 'gaada', 'lawan']</t>
  </si>
  <si>
    <t>['telkomsel', 'atau', 'byu', 'kalo', 'sudah', 'mati', 'listrik', 'lemotnya', 'gaada', 'lawan']</t>
  </si>
  <si>
    <t>['telkomsel', 'byu', 'kalo', 'mati', 'listrik', 'lemotnya', 'gaada', 'lawan']</t>
  </si>
  <si>
    <t>['telkomsel', 'byu', 'kalo', 'mati', 'listrik', 'lot', 'gaada', 'lawan']</t>
  </si>
  <si>
    <t>coba bantu kakak id chika</t>
  </si>
  <si>
    <t>@neotme @neotme coba dibantu kak @byu_id 😊-chika</t>
  </si>
  <si>
    <t>coba dibantu kak id chika</t>
  </si>
  <si>
    <t>['coba', 'dibantu', 'kak', 'id', 'chika']</t>
  </si>
  <si>
    <t>['coba', 'dibantu', 'kakak', 'id', 'chika']</t>
  </si>
  <si>
    <t>['coba', 'bantu', 'kakak', 'id', 'chika']</t>
  </si>
  <si>
    <t>id hai sila refresh jaring wifi turn mati on modem cabut sim card modem pasang modem pasti tempat modem atas mejadekat jendela forget network wifi connect manual terima kasih</t>
  </si>
  <si>
    <t>@pawzizi @byu_id @telkomsel hai, silakan: 1. refresh jaringan wifi (turn off dan on modem) 2. cabut sim card dari modem untuk beberapa saat dan pasang kembali ke modemnya 3. pastikan penempatan modem sudah diatas meja/dekat jendela 4. forget network wifi terlebih dahulu, lalu connect manual terima kasih.</t>
  </si>
  <si>
    <t>id hai silakan refresh jaringan wifi turn off dan on modem cabut sim card dari modem untuk beberapa saat dan pasang kembali ke modemnya pastikan penempatan modem sudah diatas mejadekat jendela forget network wifi terlebih dahulu lalu connect manual terima kasih</t>
  </si>
  <si>
    <t>['id', 'hai', 'silakan', 'refresh', 'jaringan', 'wifi', 'turn', 'off', 'dan', 'on', 'modem', 'cabut', 'sim', 'card', 'dari', 'modem', 'untuk', 'beberapa', 'saat', 'dan', 'pasang', 'kembali', 'ke', 'modemnya', 'pastikan', 'penempatan', 'modem', 'sudah', 'diatas', 'mejadekat', 'jendela', 'forget', 'network', 'wifi', 'terlebih', 'dahulu', 'lalu', 'connect', 'manual', 'terima', 'kasih']</t>
  </si>
  <si>
    <t>['id', 'hai', 'silakan', 'refresh', 'jaringan', 'wifi', 'turn', 'mati', 'dan', 'on', 'modem', 'cabut', 'sim', 'card', 'dari', 'modem', 'untuk', 'beberapa', 'saat', 'dan', 'pasang', 'kembali', 'ke', 'modemnya', 'pastikan', 'penempatan', 'modem', 'sudah', 'diatas', 'mejadekat', 'jendela', 'forget', 'network', 'wifi', 'terlebih', 'dahulu', 'lalu', 'connect', 'manual', 'terima', 'kasih']</t>
  </si>
  <si>
    <t>['id', 'hai', 'silakan', 'refresh', 'jaringan', 'wifi', 'turn', 'mati', 'on', 'modem', 'cabut', 'sim', 'card', 'modem', 'pasang', 'modemnya', 'pastikan', 'penempatan', 'modem', 'diatas', 'mejadekat', 'jendela', 'forget', 'network', 'wifi', 'connect', 'manual', 'terima', 'kasih']</t>
  </si>
  <si>
    <t>['id', 'hai', 'sila', 'refresh', 'jaring', 'wifi', 'turn', 'mati', 'on', 'modem', 'cabut', 'sim', 'card', 'modem', 'pasang', 'modem', 'pasti', 'tempat', 'modem', 'atas', 'mejadekat', 'jendela', 'forget', 'network', 'wifi', 'connect', 'manual', 'terima', 'kasih']</t>
  </si>
  <si>
    <t>coba id duluan biar lelet</t>
  </si>
  <si>
    <t>@kegblgnunfaedh coba @byu_id @telkomsel, boleh duluan ngga? biar ngga lelet terus 🐌😭</t>
  </si>
  <si>
    <t>coba id boleh duluan ngga biar ngga lelet terus</t>
  </si>
  <si>
    <t>['coba', 'id', 'boleh', 'duluan', 'ngga', 'biar', 'ngga', 'lelet', 'terus']</t>
  </si>
  <si>
    <t>['coba', 'id', 'boleh', 'duluan', 'tidak', 'biar', 'tidak', 'lelet', 'terus']</t>
  </si>
  <si>
    <t>['coba', 'id', 'duluan', 'biar', 'lelet']</t>
  </si>
  <si>
    <t>id mohon tunggu ya kakak rekan zyad balas pesan kakak terimakasih zyad</t>
  </si>
  <si>
    <t>@pawzizi @byu_id @myorbitid @pawzizi mohon menunggu ya kak, nanti rekan zyad balas dm dari kakak. makasih :) -zyad</t>
  </si>
  <si>
    <t>id mohon menunggu ya kak nanti rekan zyad balas dm dari kakak makasih zyad</t>
  </si>
  <si>
    <t>['id', 'mohon', 'menunggu', 'ya', 'kak', 'nanti', 'rekan', 'zyad', 'balas', 'dm', 'dari', 'kakak', 'makasih', 'zyad']</t>
  </si>
  <si>
    <t>['id', 'mohon', 'menunggu', 'ya', 'kakak', 'nanti', 'rekan', 'zyad', 'balas', 'pesan', 'dari', 'kakak', 'terimakasih', 'zyad']</t>
  </si>
  <si>
    <t>['id', 'mohon', 'menunggu', 'ya', 'kakak', 'rekan', 'zyad', 'balas', 'pesan', 'kakak', 'terimakasih', 'zyad']</t>
  </si>
  <si>
    <t>['id', 'mohon', 'tunggu', 'ya', 'kakak', 'rekan', 'zyad', 'balas', 'pesan', 'kakak', 'terimakasih', 'zyad']</t>
  </si>
  <si>
    <t>id ardhan cek pesan kakak nih pesan ya kakak ardhan</t>
  </si>
  <si>
    <t>@pawzizi @byu_id @myorbitid @pawzizi ardhan cek udah ada dm dari kakak nih. lanjut di dm ya kak 😊 -ardhan</t>
  </si>
  <si>
    <t>id ardhan cek udah ada dm dari kakak nih lanjut di dm ya kak ardhan</t>
  </si>
  <si>
    <t>['id', 'ardhan', 'cek', 'udah', 'ada', 'dm', 'dari', 'kakak', 'nih', 'lanjut', 'di', 'dm', 'ya', 'kak', 'ardhan']</t>
  </si>
  <si>
    <t>['id', 'ardhan', 'cek', 'sudah', 'ada', 'pesan', 'dari', 'kakak', 'nih', 'lanjut', 'di', 'pesan', 'ya', 'kakak', 'ardhan']</t>
  </si>
  <si>
    <t>['id', 'ardhan', 'cek', 'pesan', 'kakak', 'nih', 'pesan', 'ya', 'kakak', 'ardhan']</t>
  </si>
  <si>
    <t>@prncssprpl @telkomsel hai kak! maaf ya udah bikin gak nyaman 🥲 keluhan kakak boleh dm-in lagi ke nindy ya, nindy coba bantu cek lagi sama tim ya, makasih kak</t>
  </si>
  <si>
    <t>id pesan kakak zizi masuk antri tungguin balesan pesan ya terimakasih zidane</t>
  </si>
  <si>
    <t>@pawzizi @byu_id @myorbitid @pawzizi untuk dm dari kak zizi udah masuk dalam antrian. tungguin balesan dari kami di dm ya. makasih :) -zidane</t>
  </si>
  <si>
    <t>id untuk dm dari kak zizi udah masuk dalam antrian tungguin balesan dari kami di dm ya makasih zidane</t>
  </si>
  <si>
    <t>['id', 'untuk', 'dm', 'dari', 'kak', 'zizi', 'udah', 'masuk', 'dalam', 'antrian', 'tungguin', 'balesan', 'dari', 'kami', 'di', 'dm', 'ya', 'makasih', 'zidane']</t>
  </si>
  <si>
    <t>['id', 'untuk', 'pesan', 'dari', 'kakak', 'zizi', 'sudah', 'masuk', 'dalam', 'antrian', 'tungguin', 'balesan', 'dari', 'kami', 'di', 'pesan', 'ya', 'terimakasih', 'zidane']</t>
  </si>
  <si>
    <t>['id', 'pesan', 'kakak', 'zizi', 'masuk', 'antrian', 'tungguin', 'balesan', 'pesan', 'ya', 'terimakasih', 'zidane']</t>
  </si>
  <si>
    <t>['id', 'pesan', 'kakak', 'zizi', 'masuk', 'antri', 'tungguin', 'balesan', 'pesan', 'ya', 'terimakasih', 'zidane']</t>
  </si>
  <si>
    <t>id oke kakak zizi temu pesan frey</t>
  </si>
  <si>
    <t>@pawzizi @byu_id @myorbitid @pawzizi oke kak zizi. sampe ketemu di dm :) -frey</t>
  </si>
  <si>
    <t>id oke kak zizi sampe ketemu di dm frey</t>
  </si>
  <si>
    <t>['id', 'oke', 'kak', 'zizi', 'sampe', 'ketemu', 'di', 'dm', 'frey']</t>
  </si>
  <si>
    <t>['id', 'oke', 'kakak', 'zizi', 'sampai', 'bertemu', 'di', 'pesan', 'frey']</t>
  </si>
  <si>
    <t>['id', 'oke', 'kakak', 'zizi', 'bertemu', 'pesan', 'frey']</t>
  </si>
  <si>
    <t>['id', 'oke', 'kakak', 'zizi', 'temu', 'pesan', 'frey']</t>
  </si>
  <si>
    <t>id kakak zizi lot coba infoin nomer lokasi detail nomer kendala pesan jovan</t>
  </si>
  <si>
    <t>@pawzizi @byu_id @myorbitid @pawzizi dari kapan kak zizi lemotnya? coba infoin nomer, lokasi detail, nomer lain yang berkendala sama jika ada ke dm :) -jovan</t>
  </si>
  <si>
    <t>id dari kapan kak zizi lemotnya coba infoin nomer lokasi detail nomer lain yang berkendala sama jika ada ke dm jovan</t>
  </si>
  <si>
    <t>['id', 'dari', 'kapan', 'kak', 'zizi', 'lemotnya', 'coba', 'infoin', 'nomer', 'lokasi', 'detail', 'nomer', 'lain', 'yang', 'berkendala', 'sama', 'jika', 'ada', 'ke', 'dm', 'jovan']</t>
  </si>
  <si>
    <t>['id', 'dari', 'kapan', 'kakak', 'zizi', 'lemotnya', 'coba', 'infoin', 'nomer', 'lokasi', 'detail', 'nomer', 'lain', 'yang', 'berkendala', 'sama', 'jika', 'ada', 'ke', 'pesan', 'jovan']</t>
  </si>
  <si>
    <t>['id', 'kakak', 'zizi', 'lemotnya', 'coba', 'infoin', 'nomer', 'lokasi', 'detail', 'nomer', 'berkendala', 'pesan', 'jovan']</t>
  </si>
  <si>
    <t>['id', 'kakak', 'zizi', 'lot', 'coba', 'infoin', 'nomer', 'lokasi', 'detail', 'nomer', 'kendala', 'pesan', 'jovan']</t>
  </si>
  <si>
    <t>id zidane colek teman tugas biar pesan kakak zizi cepat dibales tungguin pesan ya terimakasih zidane</t>
  </si>
  <si>
    <t>@pawzizi @byu_id @myorbitid @pawzizi zidane udah colek temen yang bertugas biar dm dari kak zizi lebih cepet dibales. tungguin di dm ya. makasih :) -zidane</t>
  </si>
  <si>
    <t>id zidane udah colek temen yang bertugas biar dm dari kak zizi lebih cepet dibales tungguin di dm ya makasih zidane</t>
  </si>
  <si>
    <t>['id', 'zidane', 'udah', 'colek', 'temen', 'yang', 'bertugas', 'biar', 'dm', 'dari', 'kak', 'zizi', 'lebih', 'cepet', 'dibales', 'tungguin', 'di', 'dm', 'ya', 'makasih', 'zidane']</t>
  </si>
  <si>
    <t>['id', 'zidane', 'sudah', 'colek', 'teman', 'yang', 'bertugas', 'biar', 'pesan', 'dari', 'kakak', 'zizi', 'lebih', 'cepat', 'dibales', 'tungguin', 'di', 'pesan', 'ya', 'terimakasih', 'zidane']</t>
  </si>
  <si>
    <t>['id', 'zidane', 'colek', 'teman', 'bertugas', 'biar', 'pesan', 'kakak', 'zizi', 'cepat', 'dibales', 'tungguin', 'pesan', 'ya', 'terimakasih', 'zidane']</t>
  </si>
  <si>
    <t>['id', 'zidane', 'colek', 'teman', 'tugas', 'biar', 'pesan', 'kakak', 'zizi', 'cepat', 'dibales', 'tungguin', 'pesan', 'ya', 'terimakasih', 'zidane']</t>
  </si>
  <si>
    <t>id yah sinyal stabil kakak satria ayo infoin nomor hp lokasi detail lurah camat tanggal jadi nomor telkomsel kendala via pesan biar dibantuin ya zidane</t>
  </si>
  <si>
    <t>@satriactr @byu_id @kemkominfo yah sinyalnya ga stabil kak satria? yuk infoin nomor hp, lokasi detail (kelurahan, kecamatan) tanggal waktu kejadian sama nomor telkomsel lain yang berkendala via dm biar dibantuin ya :) -zidane</t>
  </si>
  <si>
    <t>id yah sinyalnya ga stabil kak satria yuk infoin nomor hp lokasi detail kelurahan kecamatan tanggal waktu kejadian sama nomor telkomsel lain yang berkendala via dm biar dibantuin ya zidane</t>
  </si>
  <si>
    <t>['id', 'yah', 'sinyalnya', 'ga', 'stabil', 'kak', 'satria', 'yuk', 'infoin', 'nomor', 'hp', 'lokasi', 'detail', 'kelurahan', 'kecamatan', 'tanggal', 'waktu', 'kejadian', 'sama', 'nomor', 'telkomsel', 'lain', 'yang', 'berkendala', 'via', 'dm', 'biar', 'dibantuin', 'ya', 'zidane']</t>
  </si>
  <si>
    <t>['id', 'yah', 'sinyalnya', 'tidak', 'stabil', 'kakak', 'satria', 'ayo', 'infoin', 'nomor', 'hp', 'lokasi', 'detail', 'kelurahan', 'kecamatan', 'tanggal', 'waktu', 'kejadian', 'sama', 'nomor', 'telkomsel', 'lain', 'yang', 'berkendala', 'via', 'pesan', 'biar', 'dibantuin', 'ya', 'zidane']</t>
  </si>
  <si>
    <t>['id', 'yah', 'sinyalnya', 'stabil', 'kakak', 'satria', 'ayo', 'infoin', 'nomor', 'hp', 'lokasi', 'detail', 'kelurahan', 'kecamatan', 'tanggal', 'kejadian', 'nomor', 'telkomsel', 'berkendala', 'via', 'pesan', 'biar', 'dibantuin', 'ya', 'zidane']</t>
  </si>
  <si>
    <t>['id', 'yah', 'sinyal', 'stabil', 'kakak', 'satria', 'ayo', 'infoin', 'nomor', 'hp', 'lokasi', 'detail', 'lurah', 'camat', 'tanggal', 'jadi', 'nomor', 'telkomsel', 'kendala', 'via', 'pesan', 'biar', 'dibantuin', 'ya', 'zidane']</t>
  </si>
  <si>
    <t>tolong id wamena sinyal jelek banget</t>
  </si>
  <si>
    <t>tolong dong @telkomsel @byu_id @kemkominfo ini di wamena sinyal jelek banget</t>
  </si>
  <si>
    <t>tolong dong id ini di wamena sinyal jelek banget</t>
  </si>
  <si>
    <t>['tolong', 'dong', 'id', 'ini', 'di', 'wamena', 'sinyal', 'jelek', 'banget']</t>
  </si>
  <si>
    <t>['tolong', 'id', 'wamena', 'sinyal', 'jelek', 'banget']</t>
  </si>
  <si>
    <t>id banget weh ganti provider telkomsel mahal sinyal najis banget</t>
  </si>
  <si>
    <t>@adamxynr_ @byu_id banget weh. keknya  aku jg mau ganti provider, makin lama telkomsel makin mahal tp sinyalnya najis bgt</t>
  </si>
  <si>
    <t>id banget weh keknya aku jg mau ganti provider makin lama telkomsel makin mahal tp sinyalnya najis bgt</t>
  </si>
  <si>
    <t>['id', 'banget', 'weh', 'keknya', 'aku', 'jg', 'mau', 'ganti', 'provider', 'makin', 'lama', 'telkomsel', 'makin', 'mahal', 'tp', 'sinyalnya', 'najis', 'bgt']</t>
  </si>
  <si>
    <t>['id', 'banget', 'weh', 'sepertinya', 'aku', 'juga', 'mau', 'ganti', 'provider', 'makin', 'lama', 'telkomsel', 'makin', 'mahal', 'tapi', 'sinyalnya', 'najis', 'banget']</t>
  </si>
  <si>
    <t>['id', 'banget', 'weh', 'ganti', 'provider', 'telkomsel', 'mahal', 'sinyalnya', 'najis', 'banget']</t>
  </si>
  <si>
    <t>['id', 'banget', 'weh', 'ganti', 'provider', 'telkomsel', 'mahal', 'sinyal', 'najis', 'banget']</t>
  </si>
  <si>
    <t>id kakak nurfs zidane</t>
  </si>
  <si>
    <t>@prncssprpl @byu_id @prncssprpl sama-sama kak nurfs :) -zidane</t>
  </si>
  <si>
    <t>id samasama kak nurfs zidane</t>
  </si>
  <si>
    <t>['id', 'samasama', 'kak', 'nurfs', 'zidane']</t>
  </si>
  <si>
    <t>['id', 'sama', 'kakak', 'nurfs', 'zidane']</t>
  </si>
  <si>
    <t>['id', 'kakak', 'nurfs', 'zidane']</t>
  </si>
  <si>
    <t>kendala putar produk layan byu kakak nurfs langsung pesan aja id ya biar dibantuin terimakasih zidane</t>
  </si>
  <si>
    <t>@prncssprpl @prncssprpl kalau ada kendala seputar produk dan layanan by.u, kak nurfs bisa langsung dm aja ke @byu_id ya biar dibantuin. makasih :) -zidane</t>
  </si>
  <si>
    <t>kalau ada kendala seputar produk dan layanan byu kak nurfs bisa langsung dm aja ke id ya biar dibantuin makasih zidane</t>
  </si>
  <si>
    <t>['kalau', 'ada', 'kendala', 'seputar', 'produk', 'dan', 'layanan', 'byu', 'kak', 'nurfs', 'bisa', 'langsung', 'dm', 'aja', 'ke', 'id', 'ya', 'biar', 'dibantuin', 'makasih', 'zidane']</t>
  </si>
  <si>
    <t>['kalau', 'ada', 'kendala', 'seputar', 'produk', 'dan', 'layanan', 'byu', 'kakak', 'nurfs', 'bisa', 'langsung', 'pesan', 'aja', 'ke', 'id', 'ya', 'biar', 'dibantuin', 'terimakasih', 'zidane']</t>
  </si>
  <si>
    <t>['kendala', 'seputar', 'produk', 'layanan', 'byu', 'kakak', 'nurfs', 'langsung', 'pesan', 'aja', 'id', 'ya', 'biar', 'dibantuin', 'terimakasih', 'zidane']</t>
  </si>
  <si>
    <t>['kendala', 'putar', 'produk', 'layan', 'byu', 'kakak', 'nurfs', 'langsung', 'pesan', 'aja', 'id', 'ya', 'biar', 'dibantuin', 'terimakasih', 'zidane']</t>
  </si>
  <si>
    <t>convert pulsa vincell update rate januari telkomsel three indosat byu smartfren wa</t>
  </si>
  <si>
    <t>convert pulsa vincell :       update rate 30 januari:       - telkomsel = 0.83 - three            = 0.87 - indosat       = 0.85 - byu                 = 0.70 - smartfren = 0.78  cp : @jualanvincell wa : 085269851202 #zonauang #zonabu</t>
  </si>
  <si>
    <t>convert pulsa vincell update rate januari telkomsel three indosat byu smartfren cp wa</t>
  </si>
  <si>
    <t>['convert', 'pulsa', 'vincell', 'update', 'rate', 'januari', 'telkomsel', 'three', 'indosat', 'byu', 'smartfren', 'cp', 'wa']</t>
  </si>
  <si>
    <t>['convert', 'pulsa', 'vincell', 'update', 'rate', 'januari', 'telkomsel', 'three', 'indosat', 'byu', 'smartfren', 'wa']</t>
  </si>
  <si>
    <t>hapemu nder sih aman jaring byu ngikut telkomsel</t>
  </si>
  <si>
    <t>@unsfess_ mungkin hapemu, nder... harusnya sih aman terus karena jaringan byu ngikut ke telkomsel...</t>
  </si>
  <si>
    <t>mungkin hapemu nder harusnya sih aman terus karena jaringan byu ngikut ke telkomsel</t>
  </si>
  <si>
    <t>['mungkin', 'hapemu', 'nder', 'harusnya', 'sih', 'aman', 'terus', 'karena', 'jaringan', 'byu', 'ngikut', 'ke', 'telkomsel']</t>
  </si>
  <si>
    <t>['hapemu', 'nder', 'sih', 'aman', 'jaringan', 'byu', 'ngikut', 'telkomsel']</t>
  </si>
  <si>
    <t>['hapemu', 'nder', 'sih', 'aman', 'jaring', 'byu', 'ngikut', 'telkomsel']</t>
  </si>
  <si>
    <t>harga kuota suka smartfren alam prbadi smartfren hujanmatlis oke kalo pakai telkomsel mending pakai byu aja harga murah turut promo kuota gban kalo smartfren gb sinyal oke</t>
  </si>
  <si>
    <t>@tanyakanrl harga kuota aku lebih suka smartfren, pengalam prbadi smartfren waktu hujan/matlis masih ok kok. terus kalo mau pake telkomsel, mending pake byu aja, harga lebih murah menurutku, aku dapet promo 50k kuota 30gban lebih, kalo smartfren 60k 35gb. masalah sinyal keduanya ok.</t>
  </si>
  <si>
    <t>harga kuota aku lebih suka smartfren pengalam prbadi smartfren waktu hujanmatlis masih ok kok terus kalo mau pake telkomsel mending pake byu aja harga lebih murah menurutku aku dapet promo  kuota gban lebih kalo smartfren  gb masalah sinyal keduanya ok</t>
  </si>
  <si>
    <t>['harga', 'kuota', 'aku', 'lebih', 'suka', 'smartfren', 'pengalam', 'prbadi', 'smartfren', 'waktu', 'hujanmatlis', 'masih', 'ok', 'kok', 'terus', 'kalo', 'mau', 'pake', 'telkomsel', 'mending', 'pake', 'byu', 'aja', 'harga', 'lebih', 'murah', 'menurutku', 'aku', 'dapet', 'promo', 'kuota', 'gban', 'lebih', 'kalo', 'smartfren', 'gb', 'masalah', 'sinyal', 'keduanya', 'ok']</t>
  </si>
  <si>
    <t>['harga', 'kuota', 'aku', 'lebih', 'suka', 'smartfren', 'pengalam', 'prbadi', 'smartfren', 'waktu', 'hujanmatlis', 'masih', 'oke', 'kok', 'terus', 'kalo', 'mau', 'pakai', 'telkomsel', 'mending', 'pakai', 'byu', 'aja', 'harga', 'lebih', 'murah', 'menurutku', 'aku', 'dapat', 'promo', 'kuota', 'gban', 'lebih', 'kalo', 'smartfren', 'gb', 'masalah', 'sinyal', 'keduanya', 'oke']</t>
  </si>
  <si>
    <t>['harga', 'kuota', 'suka', 'smartfren', 'pengalam', 'prbadi', 'smartfren', 'hujanmatlis', 'oke', 'kalo', 'pakai', 'telkomsel', 'mending', 'pakai', 'byu', 'aja', 'harga', 'murah', 'menurutku', 'promo', 'kuota', 'gban', 'kalo', 'smartfren', 'gb', 'sinyal', 'oke']</t>
  </si>
  <si>
    <t>['harga', 'kuota', 'suka', 'smartfren', 'alam', 'prbadi', 'smartfren', 'hujanmatlis', 'oke', 'kalo', 'pakai', 'telkomsel', 'mending', 'pakai', 'byu', 'aja', 'harga', 'murah', 'turut', 'promo', 'kuota', 'gban', 'kalo', 'smartfren', 'gb', 'sinyal', 'oke']</t>
  </si>
  <si>
    <t>id maaf ya sinyal jelek coba infoin nomer lokasi detail nomer kendala pesan jovan</t>
  </si>
  <si>
    <t>@i25925 @byu_id @i25925  waduh maaf ya kalau sinyalnya jelek, coba infoin nomer, lokasi detail, nomer lain yang berkendala sama jika ada ke dm :) -jovan</t>
  </si>
  <si>
    <t>id waduh maaf ya kalau sinyalnya jelek coba infoin nomer lokasi detail nomer lain yang berkendala sama jika ada ke dm jovan</t>
  </si>
  <si>
    <t>['id', 'waduh', 'maaf', 'ya', 'kalau', 'sinyalnya', 'jelek', 'coba', 'infoin', 'nomer', 'lokasi', 'detail', 'nomer', 'lain', 'yang', 'berkendala', 'sama', 'jika', 'ada', 'ke', 'dm', 'jovan']</t>
  </si>
  <si>
    <t>['id', 'waduh', 'maaf', 'ya', 'kalau', 'sinyalnya', 'jelek', 'coba', 'infoin', 'nomer', 'lokasi', 'detail', 'nomer', 'lain', 'yang', 'berkendala', 'sama', 'jika', 'ada', 'ke', 'pesan', 'jovan']</t>
  </si>
  <si>
    <t>['id', 'maaf', 'ya', 'sinyalnya', 'jelek', 'coba', 'infoin', 'nomer', 'lokasi', 'detail', 'nomer', 'berkendala', 'pesan', 'jovan']</t>
  </si>
  <si>
    <t>['id', 'maaf', 'ya', 'sinyal', 'jelek', 'coba', 'infoin', 'nomer', 'lokasi', 'detail', 'nomer', 'kendala', 'pesan', 'jovan']</t>
  </si>
  <si>
    <t>id kecewa sinyal siang gak ubah jelek</t>
  </si>
  <si>
    <t>@byu_id @telkomsel  kalian kenapa hari ini😢😢😢 mengecewakan.... sinyal dari td siang gak berubah2. sama2 jelek</t>
  </si>
  <si>
    <t>id kalian kenapa hari ini mengecewakan sinyal dari td siang gak berubah sama jelek</t>
  </si>
  <si>
    <t>['id', 'kalian', 'kenapa', 'hari', 'ini', 'mengecewakan', 'sinyal', 'dari', 'td', 'siang', 'gak', 'berubah', 'sama', 'jelek']</t>
  </si>
  <si>
    <t>['id', 'kalian', 'kenapa', 'hari', 'ini', 'mengecewakan', 'sinyal', 'dari', 'tadi', 'siang', 'gak', 'berubah', 'sama', 'jelek']</t>
  </si>
  <si>
    <t>['id', 'mengecewakan', 'sinyal', 'siang', 'gak', 'berubah', 'jelek']</t>
  </si>
  <si>
    <t>['id', 'kecewa', 'sinyal', 'siang', 'gak', 'ubah', 'jelek']</t>
  </si>
  <si>
    <t>id siang kakak aru mohon maaf ketidaknyamannya layan data indosat ooredoo hutchison normal sepenuh sila coba kala terimakasih setia layan tri terimakasih ane</t>
  </si>
  <si>
    <t>@arunawaikiki @indosat @telkomsel @byu_id siang kak aru, mohon maaf atas ketidaknyamannya. saat ini layanan data indosat ooredoo hutchison sudah kembali normal sepenuhnya. silakan dicoba kembali secara berkala. terimakasih atas kesetiaan menggunakan layanan tri. thanks ^ane</t>
  </si>
  <si>
    <t>id siang kak aru mohon maaf atas ketidaknyamannya saat ini layanan data indosat ooredoo hutchison sudah kembali normal sepenuhnya silakan dicoba kembali secara berkala terimakasih atas kesetiaan menggunakan layanan tri thanks ane</t>
  </si>
  <si>
    <t>['id', 'siang', 'kak', 'aru', 'mohon', 'maaf', 'atas', 'ketidaknyamannya', 'saat', 'ini', 'layanan', 'data', 'indosat', 'ooredoo', 'hutchison', 'sudah', 'kembali', 'normal', 'sepenuhnya', 'silakan', 'dicoba', 'kembali', 'secara', 'berkala', 'terimakasih', 'atas', 'kesetiaan', 'menggunakan', 'layanan', 'tri', 'thanks', 'ane']</t>
  </si>
  <si>
    <t>['id', 'siang', 'kakak', 'aru', 'mohon', 'maaf', 'atas', 'ketidaknyamannya', 'saat', 'ini', 'layanan', 'data', 'indosat', 'ooredoo', 'hutchison', 'sudah', 'kembali', 'normal', 'sepenuhnya', 'silakan', 'dicoba', 'kembali', 'secara', 'berkala', 'terimakasih', 'atas', 'kesetiaan', 'menggunakan', 'layanan', 'tri', 'terimakasih', 'ane']</t>
  </si>
  <si>
    <t>['id', 'siang', 'kakak', 'aru', 'mohon', 'maaf', 'ketidaknyamannya', 'layanan', 'data', 'indosat', 'ooredoo', 'hutchison', 'normal', 'sepenuhnya', 'silakan', 'dicoba', 'berkala', 'terimakasih', 'kesetiaan', 'layanan', 'tri', 'terimakasih', 'ane']</t>
  </si>
  <si>
    <t>['id', 'siang', 'kakak', 'aru', 'mohon', 'maaf', 'ketidaknyamannya', 'layan', 'data', 'indosat', 'ooredoo', 'hutchison', 'normal', 'sepenuh', 'sila', 'coba', 'kala', 'terimakasih', 'setia', 'layan', 'tri', 'terimakasih', 'ane']</t>
  </si>
  <si>
    <t>provider gak user pakai aja telkomsel ganggu broadcast instagram konfirmasi byu jgn jadiin provider byu nomor jadiin indosat xl jd ya bukti gak jamin ganggu</t>
  </si>
  <si>
    <t>@wakilpersiden @txtfrombrand semua provider gak mau user mereka pakai satu aja. kyk pas telkomsel gangguan, broadcast lewat ig.  udah dikonfirmasi juga sama byu, jgn jadiin provider byu nomor satu  jadiin yg kedua. yg pertama bisa indosat atau xl... jd ya udh membuktikan gak ada jaminan tanpa gangguan 24/7.</t>
  </si>
  <si>
    <t>semua provider gak mau user mereka pakai satu aja kyk pas telkomsel gangguan broadcast lewat ig udah dikonfirmasi juga sama byu jgn jadiin provider byu nomor satu jadiin yg kedua yg pertama bisa indosat atau xl jd ya udh membuktikan gak ada jaminan tanpa gangguan</t>
  </si>
  <si>
    <t>['semua', 'provider', 'gak', 'mau', 'user', 'mereka', 'pakai', 'satu', 'aja', 'kyk', 'pas', 'telkomsel', 'gangguan', 'broadcast', 'lewat', 'ig', 'udah', 'dikonfirmasi', 'juga', 'sama', 'byu', 'jgn', 'jadiin', 'provider', 'byu', 'nomor', 'satu', 'jadiin', 'yg', 'kedua', 'yg', 'pertama', 'bisa', 'indosat', 'atau', 'xl', 'jd', 'ya', 'udh', 'membuktikan', 'gak', 'ada', 'jaminan', 'tanpa', 'gangguan']</t>
  </si>
  <si>
    <t>['semua', 'provider', 'gak', 'mau', 'user', 'mereka', 'pakai', 'satu', 'aja', 'seperti', 'saat', 'telkomsel', 'gangguan', 'broadcast', 'lewat', 'instagram', 'sudah', 'dikonfirmasi', 'juga', 'sama', 'byu', 'jgn', 'jadiin', 'provider', 'byu', 'nomor', 'satu', 'jadiin', 'yg', 'kedua', 'yg', 'pertama', 'bisa', 'indosat', 'atau', 'xl', 'jd', 'ya', 'sudah', 'membuktikan', 'gak', 'ada', 'jaminan', 'tanpa', 'gangguan']</t>
  </si>
  <si>
    <t>['provider', 'gak', 'user', 'pakai', 'aja', 'telkomsel', 'gangguan', 'broadcast', 'instagram', 'dikonfirmasi', 'byu', 'jgn', 'jadiin', 'provider', 'byu', 'nomor', 'jadiin', 'indosat', 'xl', 'jd', 'ya', 'membuktikan', 'gak', 'jaminan', 'gangguan']</t>
  </si>
  <si>
    <t>['provider', 'gak', 'user', 'pakai', 'aja', 'telkomsel', 'ganggu', 'broadcast', 'instagram', 'konfirmasi', 'byu', 'jgn', 'jadiin', 'provider', 'byu', 'nomor', 'jadiin', 'indosat', 'xl', 'jd', 'ya', 'bukti', 'gak', 'jamin', 'ganggu']</t>
  </si>
  <si>
    <t>ceki beli kuota byu habis kuota telkomsel</t>
  </si>
  <si>
    <t>w udah ceki2 mau beli kuota byu tp ntar dulu lah, ngabisin kuota telkomsel dulu</t>
  </si>
  <si>
    <t xml:space="preserve"> udah ceki mau beli kuota byu tp ntar dulu lah ngabisin kuota telkomsel dulu</t>
  </si>
  <si>
    <t>['udah', 'ceki', 'mau', 'beli', 'kuota', 'byu', 'tp', 'ntar', 'dulu', 'lah', 'ngabisin', 'kuota', 'telkomsel', 'dulu']</t>
  </si>
  <si>
    <t>['sudah', 'ceki', 'mau', 'beli', 'kuota', 'byu', 'tapi', 'nanti', 'dulu', 'lah', 'menghabiskan', 'kuota', 'telkomsel', 'dulu']</t>
  </si>
  <si>
    <t>['ceki', 'beli', 'kuota', 'byu', 'menghabiskan', 'kuota', 'telkomsel']</t>
  </si>
  <si>
    <t>['ceki', 'beli', 'kuota', 'byu', 'habis', 'kuota', 'telkomsel']</t>
  </si>
  <si>
    <t>@luckyhuw byu bukannya masih telkomsel?</t>
  </si>
  <si>
    <t>byu bukannya masih telkomsel</t>
  </si>
  <si>
    <t>['byu', 'bukannya', 'masih', 'telkomsel']</t>
  </si>
  <si>
    <t>byu bro telkomsel harga murahh gb bulan</t>
  </si>
  <si>
    <t>@ohmyv3nus @telkomsel @ayubsr byu bro, telkomsel juga. harga murahh 4 gb sebulan 15k doang</t>
  </si>
  <si>
    <t>byu bro telkomsel juga harga murahh gb sebulan  doang</t>
  </si>
  <si>
    <t>['byu', 'bro', 'telkomsel', 'juga', 'harga', 'murahh', 'gb', 'sebulan', 'doang']</t>
  </si>
  <si>
    <t>['byu', 'bro', 'telkomsel', 'juga', 'harga', 'murahh', 'gb', 'sebulan', 'hanya']</t>
  </si>
  <si>
    <t>['byu', 'bro', 'telkomsel', 'harga', 'murahh', 'gb', 'sebulan']</t>
  </si>
  <si>
    <t>['byu', 'bro', 'telkomsel', 'harga', 'murahh', 'gb', 'bulan']</t>
  </si>
  <si>
    <t>fess hoo leh nganggo byu telkomsel gb wulan ewu konter sak kertune</t>
  </si>
  <si>
    <t>@magelang_fess hoo leh. sementara nganggo byu telkomsel. 4gb sewulan mung 20 ewu ning konter sak kertune</t>
  </si>
  <si>
    <t>fess hoo leh sementara nganggo byu telkomsel gb sewulan mung ewu ning konter sak kertune</t>
  </si>
  <si>
    <t>['fess', 'hoo', 'leh', 'sementara', 'nganggo', 'byu', 'telkomsel', 'gb', 'sewulan', 'mung', 'ewu', 'ning', 'konter', 'sak', 'kertune']</t>
  </si>
  <si>
    <t>['fess', 'hoo', 'leh', 'sementara', 'nganggo', 'byu', 'telkomsel', 'gb', 'sewulan', 'hanya', 'ewu', 'di', 'konter', 'sak', 'kertune']</t>
  </si>
  <si>
    <t>['fess', 'hoo', 'leh', 'nganggo', 'byu', 'telkomsel', 'gb', 'sewulan', 'ewu', 'konter', 'sak', 'kertune']</t>
  </si>
  <si>
    <t>['fess', 'hoo', 'leh', 'nganggo', 'byu', 'telkomsel', 'gb', 'wulan', 'ewu', 'konter', 'sak', 'kertune']</t>
  </si>
  <si>
    <t>id huhu maafin ya ganggu aktivitas kakak ayo langsung infoin nomor hp tanggal jadi lokasi detail nomor telkomsel kendala pesan biar dibantuin kendala koneksi internetnya terimakasih frey</t>
  </si>
  <si>
    <t>@arunawaikiki @3careindonesia @indosat @byu_id @arunawaikiki huhu maafin ya jadi ganggu aktivitasnya kak :( yuk langsung infoin nomor hp, tgl wkt kejadian, lokasi detail, serta nomor telkomsel lain yang berkendala sama ke dm biar dibantuin kendala koneksi internetnya. makasih :) -frey</t>
  </si>
  <si>
    <t>id huhu maafin ya jadi ganggu aktivitasnya kak yuk langsung infoin nomor hp tgl wkt kejadian lokasi detail serta nomor telkomsel lain yang berkendala sama ke dm biar dibantuin kendala koneksi internetnya makasih frey</t>
  </si>
  <si>
    <t>['id', 'huhu', 'maafin', 'ya', 'jadi', 'ganggu', 'aktivitasnya', 'kak', 'yuk', 'langsung', 'infoin', 'nomor', 'hp', 'tgl', 'wkt', 'kejadian', 'lokasi', 'detail', 'serta', 'nomor', 'telkomsel', 'lain', 'yang', 'berkendala', 'sama', 'ke', 'dm', 'biar', 'dibantuin', 'kendala', 'koneksi', 'internetnya', 'makasih', 'frey']</t>
  </si>
  <si>
    <t>['id', 'huhu', 'maafin', 'ya', 'jadi', 'ganggu', 'aktivitasnya', 'kakak', 'ayo', 'langsung', 'infoin', 'nomor', 'hp', 'tanggal', 'waktu', 'kejadian', 'lokasi', 'detail', 'serta', 'nomor', 'telkomsel', 'lain', 'yang', 'berkendala', 'sama', 'ke', 'pesan', 'biar', 'dibantuin', 'kendala', 'koneksi', 'internetnya', 'terimakasih', 'frey']</t>
  </si>
  <si>
    <t>['id', 'huhu', 'maafin', 'ya', 'ganggu', 'aktivitasnya', 'kakak', 'ayo', 'langsung', 'infoin', 'nomor', 'hp', 'tanggal', 'kejadian', 'lokasi', 'detail', 'nomor', 'telkomsel', 'berkendala', 'pesan', 'biar', 'dibantuin', 'kendala', 'koneksi', 'internetnya', 'terimakasih', 'frey']</t>
  </si>
  <si>
    <t>['id', 'huhu', 'maafin', 'ya', 'ganggu', 'aktivitas', 'kakak', 'ayo', 'langsung', 'infoin', 'nomor', 'hp', 'tanggal', 'jadi', 'lokasi', 'detail', 'nomor', 'telkomsel', 'kendala', 'pesan', 'biar', 'dibantuin', 'kendala', 'koneksi', 'internetnya', 'terimakasih', 'frey']</t>
  </si>
  <si>
    <t>id sinyal full dipake provider</t>
  </si>
  <si>
    <t>@3careindonesia @indosat @telkomsel @byu_id sinyal lu kenapa full tp ga bisa dipake dah?? apa semua provider kayak gini?</t>
  </si>
  <si>
    <t>id sinyal lu kenapa full tp ga bisa dipake dah apa semua provider kayak gini</t>
  </si>
  <si>
    <t>['id', 'sinyal', 'lu', 'kenapa', 'full', 'tp', 'ga', 'bisa', 'dipake', 'dah', 'apa', 'semua', 'provider', 'kayak', 'gini']</t>
  </si>
  <si>
    <t>['id', 'sinyal', 'kamu', 'kenapa', 'full', 'tapi', 'tidak', 'bisa', 'dipake', 'sudah', 'apa', 'semua', 'provider', 'seperti', 'begini']</t>
  </si>
  <si>
    <t>['id', 'sinyal', 'full', 'dipake', 'provider']</t>
  </si>
  <si>
    <t>buka convert pulsa telkomseltsel indosatisat threetri xlaxis byubyu rate lengkap cek channel ya</t>
  </si>
  <si>
    <t>open convert — pulsa ☆  telkomsel/tsel : 0,81 – 0,85 indosat/isat      : 0,82 – 0,86 three/tri            : 0,83 – 0,89 xl/axis              : 0,80 – 0,89 by.u/byu            : 0,79 – 0,82  rate selengkapnya bisa cek di channel di bawah, ya! #zonauang  https://t.co/vdekgyiqhq</t>
  </si>
  <si>
    <t>open convert pulsa telkomseltsel indosatisat threetri xlaxis byubyu rate selengkapnya bisa cek di channel di bawah ya</t>
  </si>
  <si>
    <t>['open', 'convert', 'pulsa', 'telkomseltsel', 'indosatisat', 'threetri', 'xlaxis', 'byubyu', 'rate', 'selengkapnya', 'bisa', 'cek', 'di', 'channel', 'di', 'bawah', 'ya']</t>
  </si>
  <si>
    <t>['terbuka', 'convert', 'pulsa', 'telkomseltsel', 'indosatisat', 'threetri', 'xlaxis', 'byubyu', 'rate', 'selengkapnya', 'bisa', 'cek', 'di', 'channel', 'di', 'bawah', 'ya']</t>
  </si>
  <si>
    <t>['terbuka', 'convert', 'pulsa', 'telkomseltsel', 'indosatisat', 'threetri', 'xlaxis', 'byubyu', 'rate', 'selengkapnya', 'cek', 'channel', 'ya']</t>
  </si>
  <si>
    <t>['buka', 'convert', 'pulsa', 'telkomseltsel', 'indosatisat', 'threetri', 'xlaxis', 'byubyu', 'rate', 'lengkap', 'cek', 'channel', 'ya']</t>
  </si>
  <si>
    <t>@michajourney @telkomsel byu lah</t>
  </si>
  <si>
    <t>byu lah</t>
  </si>
  <si>
    <t>['byu', 'lah']</t>
  </si>
  <si>
    <t>@lexicalfallacy @telkomsel hai kak! maaf ya udah bikin gak nyaman 🥲 keluhan kakak boleh dm-in lagi ke nindy ya, nindy coba bantu cek lagi sama tim ya, makasih kak</t>
  </si>
  <si>
    <t>maaf kakak id lot parah ya halo amanaman aja</t>
  </si>
  <si>
    <t>maaf kak @byu_id kok lemot parah, ya? kalau di @telkomsel halo aman-aman aja, kok :d"</t>
  </si>
  <si>
    <t xml:space="preserve">maaf kak id kok lemot parah ya kalau di halo amanaman aja kok </t>
  </si>
  <si>
    <t>['maaf', 'kak', 'id', 'kok', 'lemot', 'parah', 'ya', 'kalau', 'di', 'halo', 'amanaman', 'aja', 'kok']</t>
  </si>
  <si>
    <t>['maaf', 'kakak', 'id', 'kok', 'lemot', 'parah', 'ya', 'kalau', 'di', 'halo', 'amanaman', 'aja', 'kok']</t>
  </si>
  <si>
    <t>['maaf', 'kakak', 'id', 'lemot', 'parah', 'ya', 'halo', 'amanaman', 'aja']</t>
  </si>
  <si>
    <t>['maaf', 'kakak', 'id', 'lot', 'parah', 'ya', 'halo', 'amanaman', 'aja']</t>
  </si>
  <si>
    <t>open convert — pulsa ☆  telkomsel/tsel : 0,81 – 0,85 indosat/isat      : 0,82 – 0,86 three/tri            : 0,83 – 0,895 xl/axis              : 0,80 – 0,89 by.u/byu            : 0,79 – 0,82  rate selengkapnya bisa cek di channel di bawah, ya! #zonauang  https://t.co/vdekgyiqhq</t>
  </si>
  <si>
    <t>mutualku info pakai telkomsel migrasi byu</t>
  </si>
  <si>
    <t>mutualku ingfo dong ada ga yang yang pake telkomsel tapi migrasi ke byu?</t>
  </si>
  <si>
    <t>mutualku ingfo dong ada ga yang yang pake telkomsel tapi migrasi ke byu</t>
  </si>
  <si>
    <t>['mutualku', 'ingfo', 'dong', 'ada', 'ga', 'yang', 'yang', 'pake', 'telkomsel', 'tapi', 'migrasi', 'ke', 'byu']</t>
  </si>
  <si>
    <t>['mutualku', 'info', 'dong', 'ada', 'tidak', 'yang', 'yang', 'pakai', 'telkomsel', 'tapi', 'migrasi', 'ke', 'byu']</t>
  </si>
  <si>
    <t>['mutualku', 'info', 'pakai', 'telkomsel', 'migrasi', 'byu']</t>
  </si>
  <si>
    <t>id tarif paket sesuai benefit dapat kakak varian paket mytelkomsel pilih sesuai butuh terimakasih setia telkomsel sehat bahagia rasya</t>
  </si>
  <si>
    <t>@thenewclssicpyt @byu_id @thenewclssicpyt untuk tarif paket udah disesuaikan sama benefit yang didapatkan, kak. sekarang varian paket di mytelkomsel makin banyak dan kamu bisa pilih sesuai kebutuhan. makasih udah terus setia sama telkomsel. sehat dan bahagia selalu ❤️ -rasya</t>
  </si>
  <si>
    <t>id untuk tarif paket udah disesuaikan sama benefit yang didapatkan kak sekarang varian paket di mytelkomsel makin banyak dan kamu bisa pilih sesuai kebutuhan makasih udah terus setia sama telkomsel sehat dan bahagia selalu rasya</t>
  </si>
  <si>
    <t>['id', 'untuk', 'tarif', 'paket', 'udah', 'disesuaikan', 'sama', 'benefit', 'yang', 'didapatkan', 'kak', 'sekarang', 'varian', 'paket', 'di', 'mytelkomsel', 'makin', 'banyak', 'dan', 'kamu', 'bisa', 'pilih', 'sesuai', 'kebutuhan', 'makasih', 'udah', 'terus', 'setia', 'sama', 'telkomsel', 'sehat', 'dan', 'bahagia', 'selalu', 'rasya']</t>
  </si>
  <si>
    <t>['id', 'untuk', 'tarif', 'paket', 'sudah', 'disesuaikan', 'sama', 'benefit', 'yang', 'didapatkan', 'kakak', 'sekarang', 'varian', 'paket', 'di', 'mytelkomsel', 'makin', 'banyak', 'dan', 'kamu', 'bisa', 'pilih', 'sesuai', 'kebutuhan', 'terimakasih', 'sudah', 'terus', 'setia', 'sama', 'telkomsel', 'sehat', 'dan', 'bahagia', 'selalu', 'rasya']</t>
  </si>
  <si>
    <t>['id', 'tarif', 'paket', 'disesuaikan', 'benefit', 'didapatkan', 'kakak', 'varian', 'paket', 'mytelkomsel', 'pilih', 'sesuai', 'kebutuhan', 'terimakasih', 'setia', 'telkomsel', 'sehat', 'bahagia', 'rasya']</t>
  </si>
  <si>
    <t>['id', 'tarif', 'paket', 'sesuai', 'benefit', 'dapat', 'kakak', 'varian', 'paket', 'mytelkomsel', 'pilih', 'sesuai', 'butuh', 'terimakasih', 'setia', 'telkomsel', 'sehat', 'bahagia', 'rasya']</t>
  </si>
  <si>
    <t>gb pakai byu telkomsel si hihi</t>
  </si>
  <si>
    <t>@abcdefghijkiya soalnya aku 100k dpt 65gb wkwk pake byu dari telkomsel jg si hihi</t>
  </si>
  <si>
    <t>soalnya aku  dpt gb wkwk pake byu dari telkomsel jg si hihi</t>
  </si>
  <si>
    <t>['soalnya', 'aku', 'dpt', 'gb', 'wkwk', 'pake', 'byu', 'dari', 'telkomsel', 'jg', 'si', 'hihi']</t>
  </si>
  <si>
    <t>['soalnya', 'aku', 'dapat', 'gb', 'wkwk', 'pakai', 'byu', 'dari', 'telkomsel', 'juga', 'si', 'hihi']</t>
  </si>
  <si>
    <t>['gb', 'pakai', 'byu', 'telkomsel', 'si', 'hihi']</t>
  </si>
  <si>
    <t>iya nih bijak dipake kalo telkomsel kartu helo nomer satu byu krn aktif signal nomer blokir dipake</t>
  </si>
  <si>
    <t>@mrongdedy iya nih kenapa kebijakannya ngga bisa dipake lagi kalo telkomsel bisa jadi kartu helo kalau nomer satunya byu krn ngga aktif signal nomer terblokir ngga bisa dipake lagi🤦‍♀️</t>
  </si>
  <si>
    <t>iya nih kenapa kebijakannya ngga bisa dipake lagi kalo telkomsel bisa jadi kartu helo kalau nomer satunya byu krn ngga aktif signal nomer terblokir ngga bisa dipake lagi</t>
  </si>
  <si>
    <t>['iya', 'nih', 'kenapa', 'kebijakannya', 'ngga', 'bisa', 'dipake', 'lagi', 'kalo', 'telkomsel', 'bisa', 'jadi', 'kartu', 'helo', 'kalau', 'nomer', 'satunya', 'byu', 'krn', 'ngga', 'aktif', 'signal', 'nomer', 'terblokir', 'ngga', 'bisa', 'dipake', 'lagi']</t>
  </si>
  <si>
    <t>['iya', 'nih', 'kenapa', 'kebijakannya', 'tidak', 'bisa', 'dipake', 'lagi', 'kalo', 'telkomsel', 'bisa', 'jadi', 'kartu', 'helo', 'kalau', 'nomer', 'satunya', 'byu', 'krn', 'tidak', 'aktif', 'signal', 'nomer', 'terblokir', 'tidak', 'bisa', 'dipake', 'lagi']</t>
  </si>
  <si>
    <t>['iya', 'nih', 'kebijakannya', 'dipake', 'kalo', 'telkomsel', 'kartu', 'helo', 'nomer', 'satunya', 'byu', 'krn', 'aktif', 'signal', 'nomer', 'terblokir', 'dipake']</t>
  </si>
  <si>
    <t>['iya', 'nih', 'bijak', 'dipake', 'kalo', 'telkomsel', 'kartu', 'helo', 'nomer', 'satu', 'byu', 'krn', 'aktif', 'signal', 'nomer', 'blokir', 'dipake']</t>
  </si>
  <si>
    <t>an gb sih pakai telkomselbyu pilih paket zoom ribu</t>
  </si>
  <si>
    <t>@collegemenfess 60an gb cukup sih atau kalau pakai telkomsel/byu bisa pilih paket zoom. 15 rb cukup. https://t.co/iirzt6quda</t>
  </si>
  <si>
    <t>an gb cukup sih atau kalau pakai telkomselbyu bisa pilih paket zoom rb cukup</t>
  </si>
  <si>
    <t>['an', 'gb', 'cukup', 'sih', 'atau', 'kalau', 'pakai', 'telkomselbyu', 'bisa', 'pilih', 'paket', 'zoom', 'rb', 'cukup']</t>
  </si>
  <si>
    <t>['an', 'gb', 'cukup', 'sih', 'atau', 'kalau', 'pakai', 'telkomselbyu', 'bisa', 'pilih', 'paket', 'zoom', 'ribu', 'cukup']</t>
  </si>
  <si>
    <t>['an', 'gb', 'sih', 'pakai', 'telkomselbyu', 'pilih', 'paket', 'zoom', 'ribu']</t>
  </si>
  <si>
    <t>id halo min beli paket roaming pilih pakai jaring telkomsel ya brarti</t>
  </si>
  <si>
    <t>@byu_id halo min, saya mau beli paket roaming, pilihannya pake jaringan telkomsel ya brarti?</t>
  </si>
  <si>
    <t>id halo min saya mau beli paket roaming pilihannya pake jaringan telkomsel ya brarti</t>
  </si>
  <si>
    <t>['id', 'halo', 'min', 'saya', 'mau', 'beli', 'paket', 'roaming', 'pilihannya', 'pake', 'jaringan', 'telkomsel', 'ya', 'brarti']</t>
  </si>
  <si>
    <t>['id', 'halo', 'min', 'saya', 'mau', 'beli', 'paket', 'roaming', 'pilihannya', 'pakai', 'jaringan', 'telkomsel', 'ya', 'brarti']</t>
  </si>
  <si>
    <t>['id', 'halo', 'min', 'beli', 'paket', 'roaming', 'pilihannya', 'pakai', 'jaringan', 'telkomsel', 'ya', 'brarti']</t>
  </si>
  <si>
    <t>['id', 'halo', 'min', 'beli', 'paket', 'roaming', 'pilih', 'pakai', 'jaring', 'telkomsel', 'ya', 'brarti']</t>
  </si>
  <si>
    <t>byu kalo pesan kode telkomsel ya id</t>
  </si>
  <si>
    <t>by.u itu kalo ada pesan kode gini tetap dari telkomsel ya? @byu_id https://t.co/khonlsxoei</t>
  </si>
  <si>
    <t>byu itu kalo ada pesan kode gini tetap dari telkomsel ya id</t>
  </si>
  <si>
    <t>['byu', 'itu', 'kalo', 'ada', 'pesan', 'kode', 'gini', 'tetap', 'dari', 'telkomsel', 'ya', 'id']</t>
  </si>
  <si>
    <t>['byu', 'itu', 'kalo', 'ada', 'pesan', 'kode', 'begini', 'tetap', 'dari', 'telkomsel', 'ya', 'id']</t>
  </si>
  <si>
    <t>['byu', 'kalo', 'pesan', 'kode', 'telkomsel', 'ya', 'id']</t>
  </si>
  <si>
    <t>id halo kakak bantu kece sila lampir nama nomor internet alamat pesan ya terima kasih harif</t>
  </si>
  <si>
    <t>@alxricks @indihome @telkomsel @byu_id halo, kak. agar bisa dibantu pengecekan silakan melampirkan atas nama, nomor internet, alamat melalui dm ya. terima kasih. -harif</t>
  </si>
  <si>
    <t>id halo kak agar bisa dibantu pengecekan silakan melampirkan atas nama nomor internet alamat melalui dm ya terima kasih harif</t>
  </si>
  <si>
    <t>['id', 'halo', 'kak', 'agar', 'bisa', 'dibantu', 'pengecekan', 'silakan', 'melampirkan', 'atas', 'nama', 'nomor', 'internet', 'alamat', 'melalui', 'dm', 'ya', 'terima', 'kasih', 'harif']</t>
  </si>
  <si>
    <t>['id', 'halo', 'kakak', 'agar', 'bisa', 'dibantu', 'pengecekan', 'silakan', 'melampirkan', 'atas', 'nama', 'nomor', 'internet', 'alamat', 'melalui', 'pesan', 'ya', 'terima', 'kasih', 'harif']</t>
  </si>
  <si>
    <t>['id', 'halo', 'kakak', 'dibantu', 'pengecekan', 'silakan', 'melampirkan', 'nama', 'nomor', 'internet', 'alamat', 'pesan', 'ya', 'terima', 'kasih', 'harif']</t>
  </si>
  <si>
    <t>['id', 'halo', 'kakak', 'bantu', 'kece', 'sila', 'lampir', 'nama', 'nomor', 'internet', 'alamat', 'pesan', 'ya', 'terima', 'kasih', 'harif']</t>
  </si>
  <si>
    <t>kuota axis pulsa byu cv pulsa telkomsel cv qris to gopay</t>
  </si>
  <si>
    <t>1865. kuota axis 1866. pulsa byu 1867. cv pulsa telkomsel 1868. cv qris to gopay https://t.co/7cxktmzlsq</t>
  </si>
  <si>
    <t>['kuota', 'axis', 'pulsa', 'byu', 'cv', 'pulsa', 'telkomsel', 'cv', 'qris', 'to', 'gopay']</t>
  </si>
  <si>
    <t>id jember jawa timur sinyal telkomsel buruk normal jdinya pindah xl</t>
  </si>
  <si>
    <t>@byu_id di jember jawa timur  sinyal telkomsel buruk gk pernah normal  jdinya saya pindah ke xl</t>
  </si>
  <si>
    <t>id di jember jawa timur sinyal telkomsel buruk gk pernah normal jdinya saya pindah ke xl</t>
  </si>
  <si>
    <t>['id', 'di', 'jember', 'jawa', 'timur', 'sinyal', 'telkomsel', 'buruk', 'gk', 'pernah', 'normal', 'jdinya', 'saya', 'pindah', 'ke', 'xl']</t>
  </si>
  <si>
    <t>['id', 'di', 'jember', 'jawa', 'timur', 'sinyal', 'telkomsel', 'buruk', 'tidak', 'pernah', 'normal', 'jdinya', 'saya', 'pindah', 'ke', 'xl']</t>
  </si>
  <si>
    <t>['id', 'jember', 'jawa', 'timur', 'sinyal', 'telkomsel', 'buruk', 'normal', 'jdinya', 'pindah', 'xl']</t>
  </si>
  <si>
    <t>id iya kakak byu anak tiri tsel</t>
  </si>
  <si>
    <t>@hopemyu_ @berburusales @byu_id iya kak bener, byu anak tiri tsel @telkomsel 😭</t>
  </si>
  <si>
    <t>id iya kak bener byu anak tiri tsel</t>
  </si>
  <si>
    <t>['id', 'iya', 'kak', 'bener', 'byu', 'anak', 'tiri', 'tsel']</t>
  </si>
  <si>
    <t>['id', 'iya', 'kakak', 'benar', 'byu', 'anak', 'tiri', 'tsel']</t>
  </si>
  <si>
    <t>['id', 'iya', 'kakak', 'byu', 'anak', 'tiri', 'tsel']</t>
  </si>
  <si>
    <t>kakak konfirmasi id ya kendala sinyal jovan</t>
  </si>
  <si>
    <t>@xljnmkx @xljnmkx kakak bisa konfirmasi melalui @byu_id ya untuk kendala sinyalnya :) -jovan</t>
  </si>
  <si>
    <t>kakak bisa konfirmasi melalui id ya untuk kendala sinyalnya jovan</t>
  </si>
  <si>
    <t>['kakak', 'bisa', 'konfirmasi', 'melalui', 'id', 'ya', 'untuk', 'kendala', 'sinyalnya', 'jovan']</t>
  </si>
  <si>
    <t>['kakak', 'konfirmasi', 'id', 'ya', 'kendala', 'sinyalnya', 'jovan']</t>
  </si>
  <si>
    <t>['kakak', 'konfirmasi', 'id', 'ya', 'kendala', 'sinyal', 'jovan']</t>
  </si>
  <si>
    <t>min tsel kah byu ndk kah</t>
  </si>
  <si>
    <t>@telkomsel @sameoldmantras min harus tsel kah?  byu ndk dpt kah? wkwk</t>
  </si>
  <si>
    <t>min harus tsel kah byu ndk dpt kah wkwk</t>
  </si>
  <si>
    <t>['min', 'harus', 'tsel', 'kah', 'byu', 'ndk', 'dpt', 'kah', 'wkwk']</t>
  </si>
  <si>
    <t>['min', 'harus', 'tsel', 'kah', 'byu', 'ndk', 'dapat', 'kah', 'wkwk']</t>
  </si>
  <si>
    <t>['min', 'tsel', 'kah', 'byu', 'ndk', 'kah']</t>
  </si>
  <si>
    <t>orca id pagi kakak langgan setia tri sempat promo tarik berbedabeda khawatir ya tunggu sms kejut tri akses cek promo tarik terimakasih elsa</t>
  </si>
  <si>
    <t>@orcinus_orca15 @randomlyzee_ @telkomsel @telkomselhalo @byu_id @indosat @indosatim3 @triindonesia pagi kak, setiap pelanggan setia tri akan berkesempatan untuk mendapatkan promo menarik yang berbeda-beda. jangan khawatir ya, bisa tunggu sms kejutan dari tri atau akses *111*1# untuk cek promo menarik lainnya. thanks ^elsa</t>
  </si>
  <si>
    <t>orca id pagi kak setiap pelanggan setia tri akan berkesempatan untuk mendapatkan promo menarik yang berbedabeda jangan khawatir ya bisa tunggu sms kejutan dari tri atau akses untuk cek promo menarik lainnya thanks elsa</t>
  </si>
  <si>
    <t>['orca', 'id', 'pagi', 'kak', 'setiap', 'pelanggan', 'setia', 'tri', 'akan', 'berkesempatan', 'untuk', 'mendapatkan', 'promo', 'menarik', 'yang', 'berbedabeda', 'jangan', 'khawatir', 'ya', 'bisa', 'tunggu', 'sms', 'kejutan', 'dari', 'tri', 'atau', 'akses', 'untuk', 'cek', 'promo', 'menarik', 'lainnya', 'thanks', 'elsa']</t>
  </si>
  <si>
    <t>['orca', 'id', 'pagi', 'kakak', 'setiap', 'pelanggan', 'setia', 'tri', 'akan', 'berkesempatan', 'untuk', 'mendapatkan', 'promo', 'menarik', 'yang', 'berbedabeda', 'jangan', 'khawatir', 'ya', 'bisa', 'tunggu', 'sms', 'kejutan', 'dari', 'tri', 'atau', 'akses', 'untuk', 'cek', 'promo', 'menarik', 'lainnya', 'terimakasih', 'elsa']</t>
  </si>
  <si>
    <t>['orca', 'id', 'pagi', 'kakak', 'pelanggan', 'setia', 'tri', 'berkesempatan', 'promo', 'menarik', 'berbedabeda', 'khawatir', 'ya', 'tunggu', 'sms', 'kejutan', 'tri', 'akses', 'cek', 'promo', 'menarik', 'terimakasih', 'elsa']</t>
  </si>
  <si>
    <t>['orca', 'id', 'pagi', 'kakak', 'langgan', 'setia', 'tri', 'sempat', 'promo', 'tarik', 'berbedabeda', 'khawatir', 'ya', 'tunggu', 'sms', 'kejut', 'tri', 'akses', 'cek', 'promo', 'tarik', 'terimakasih', 'elsa']</t>
  </si>
  <si>
    <t>id nomer halo sedia utk tuju khusus jd tdk sebar orang cuma sayang telkomsel dukung esim</t>
  </si>
  <si>
    <t>@randomlyzee_ @telkomsel @telkomselhalo @byu_id @indosat @indosatim3 @triindonesia aku yg nomer halo itu memang disediakan utk tujuan khusus, jd tdk disebar ke banyak org. cm sayangnya telkomsel blm support esim</t>
  </si>
  <si>
    <t>id aku yg nomer halo itu memang disediakan utk tujuan khusus jd tdk disebar ke banyak org cm sayangnya telkomsel blm support esim</t>
  </si>
  <si>
    <t>['id', 'aku', 'yg', 'nomer', 'halo', 'itu', 'memang', 'disediakan', 'utk', 'tujuan', 'khusus', 'jd', 'tdk', 'disebar', 'ke', 'banyak', 'org', 'cm', 'sayangnya', 'telkomsel', 'blm', 'support', 'esim']</t>
  </si>
  <si>
    <t>['id', 'aku', 'yg', 'nomer', 'halo', 'itu', 'memang', 'disediakan', 'utk', 'tujuan', 'khusus', 'jd', 'tdk', 'disebar', 'ke', 'banyak', 'orang', 'Cuma', 'sayangnya', 'telkomsel', 'belum', 'dukungan', 'esim']</t>
  </si>
  <si>
    <t>['id', 'nomer', 'halo', 'disediakan', 'utk', 'tujuan', 'khusus', 'jd', 'tdk', 'disebar', 'orang', 'Cuma', 'sayangnya', 'telkomsel', 'dukungan', 'esim']</t>
  </si>
  <si>
    <t>['id', 'nomer', 'halo', 'sedia', 'utk', 'tuju', 'khusus', 'jd', 'tdk', 'sebar', 'orang', 'cuma', 'sayang', 'telkomsel', 'dukung', 'esim']</t>
  </si>
  <si>
    <t>orca id orca terimakasih setia telkomsel ya kakak upaya maksimal muas guna telkomsel telkomselnya ya biar gak tinggal info promo tarik sehat kakak sakia</t>
  </si>
  <si>
    <t>@orcinus_orca15 @telkomselhalo @byu_id @indosat @indosatim3 @triindonesia @orcinus_orca15 makasih udh setia menggunakan telkomsel ya, kak. kami terus berupaya maksimal agar bisa memuaskan seluruh pengguna telkomsel. gunakan terus telkomselnya ya, biar gak ketinggalan info promo menarik dari kami. sehat selalu kak :) -sakia</t>
  </si>
  <si>
    <t>orca id orca makasih udh setia menggunakan telkomsel ya kak kami terus berupaya maksimal agar bisa memuaskan seluruh pengguna telkomsel gunakan terus telkomselnya ya biar gak ketinggalan info promo menarik dari kami sehat selalu kak sakia</t>
  </si>
  <si>
    <t>['orca', 'id', 'orca', 'makasih', 'udh', 'setia', 'menggunakan', 'telkomsel', 'ya', 'kak', 'kami', 'terus', 'berupaya', 'maksimal', 'agar', 'bisa', 'memuaskan', 'seluruh', 'pengguna', 'telkomsel', 'gunakan', 'terus', 'telkomselnya', 'ya', 'biar', 'gak', 'ketinggalan', 'info', 'promo', 'menarik', 'dari', 'kami', 'sehat', 'selalu', 'kak', 'sakia']</t>
  </si>
  <si>
    <t>['orca', 'id', 'orca', 'terimakasih', 'sudah', 'setia', 'menggunakan', 'telkomsel', 'ya', 'kakak', 'kami', 'terus', 'berupaya', 'maksimal', 'agar', 'bisa', 'memuaskan', 'seluruh', 'pengguna', 'telkomsel', 'gunakan', 'terus', 'telkomselnya', 'ya', 'biar', 'gak', 'ketinggalan', 'info', 'promo', 'menarik', 'dari', 'kami', 'sehat', 'selalu', 'kakak', 'sakia']</t>
  </si>
  <si>
    <t>['orca', 'id', 'orca', 'terimakasih', 'setia', 'telkomsel', 'ya', 'kakak', 'berupaya', 'maksimal', 'memuaskan', 'pengguna', 'telkomsel', 'telkomselnya', 'ya', 'biar', 'gak', 'ketinggalan', 'info', 'promo', 'menarik', 'sehat', 'kakak', 'sakia']</t>
  </si>
  <si>
    <t>['orca', 'id', 'orca', 'terimakasih', 'setia', 'telkomsel', 'ya', 'kakak', 'upaya', 'maksimal', 'muas', 'guna', 'telkomsel', 'telkomselnya', 'ya', 'biar', 'gak', 'tinggal', 'info', 'promo', 'tarik', 'sehat', 'kakak', 'sakia']</t>
  </si>
  <si>
    <t>pakai plus anak muda tse id pakai nih kasih bonus kuota gb kah langgan setia nih</t>
  </si>
  <si>
    <t>aku pake @telkomsel  melalui @telkomselhalo plus anak termudanya tse @byu_id  terus pake @indosat melalui @indosatim3 dan @triindonesia kalian nih g ada yg mau kasih bonus kuota 20gb gitu kah?? pelanggan setia nih</t>
  </si>
  <si>
    <t>aku pake melalui plus anak termudanya tse id terus pake melalui dan kalian nih  ada yg mau kasih bonus kuota gb gitu kah pelanggan setia nih</t>
  </si>
  <si>
    <t>['aku', 'pake', 'melalui', 'plus', 'anak', 'termudanya', 'tse', 'id', 'terus', 'pake', 'melalui', 'dan', 'kalian', 'nih', 'ada', 'yg', 'mau', 'kasih', 'bonus', 'kuota', 'gb', 'gitu', 'kah', 'pelanggan', 'setia', 'nih']</t>
  </si>
  <si>
    <t>['aku', 'pakai', 'melalui', 'plus', 'anak', 'termudanya', 'tse', 'id', 'terus', 'pakai', 'melalui', 'dan', 'kalian', 'nih', 'ada', 'yg', 'mau', 'kasih', 'bonus', 'kuota', 'gb', 'begitu', 'kah', 'pelanggan', 'setia', 'nih']</t>
  </si>
  <si>
    <t>['pakai', 'plus', 'anak', 'termudanya', 'tse', 'id', 'pakai', 'nih', 'kasih', 'bonus', 'kuota', 'gb', 'kah', 'pelanggan', 'setia', 'nih']</t>
  </si>
  <si>
    <t>['pakai', 'plus', 'anak', 'muda', 'tse', 'id', 'pakai', 'nih', 'kasih', 'bonus', 'kuota', 'gb', 'kah', 'langgan', 'setia', 'nih']</t>
  </si>
  <si>
    <t>convert pulsa vincell update rate januari telkomsel three indosat byu xl axis smartfren wa</t>
  </si>
  <si>
    <t>convert pulsa vincell :       update rate 20 januari:       - telkomsel = 0.82 - three            = 0.86 - indosat       = 0.80 - byu                 = 0.70 - xl / axis       = 0.70     - smartfren = 0.75  cp : @jualanvincell wa : 085269851202 #zonauang #zonabu</t>
  </si>
  <si>
    <t>convert pulsa vincell update rate januari telkomsel three indosat byu xl axis smartfren cp wa</t>
  </si>
  <si>
    <t>['convert', 'pulsa', 'vincell', 'update', 'rate', 'januari', 'telkomsel', 'three', 'indosat', 'byu', 'xl', 'axis', 'smartfren', 'cp', 'wa']</t>
  </si>
  <si>
    <t>['convert', 'pulsa', 'vincell', 'update', 'rate', 'januari', 'telkomsel', 'three', 'indosat', 'byu', 'xl', 'axis', 'smartfren', 'wa']</t>
  </si>
  <si>
    <t>pakai telkomsel paket internetnya pakai byu aja</t>
  </si>
  <si>
    <t>@kiraraamber hampir 3 bulan enggak pake telkomsel untuk paket internetnya.  sekarang pakai byu aja!</t>
  </si>
  <si>
    <t>hampir bulan enggak pake telkomsel untuk paket internetnya sekarang pakai byu aja</t>
  </si>
  <si>
    <t>['hampir', 'bulan', 'enggak', 'pake', 'telkomsel', 'untuk', 'paket', 'internetnya', 'sekarang', 'pakai', 'byu', 'aja']</t>
  </si>
  <si>
    <t>['hampir', 'bulan', 'enggak', 'pakai', 'telkomsel', 'untuk', 'paket', 'internetnya', 'sekarang', 'pakai', 'byu', 'aja']</t>
  </si>
  <si>
    <t>['pakai', 'telkomsel', 'paket', 'internetnya', 'pakai', 'byu', 'aja']</t>
  </si>
  <si>
    <t>@todayischrysant @telkomsel hai kak! maaf ya udah bikin gak nyaman 🥲 keluhan kakak boleh dm-in lagi ke nindy ya, nindy coba bantu cek lagi sama tim ya, makasih kak</t>
  </si>
  <si>
    <t>id nindy jaring byu telkomsel jelek banget sumpah minggu gak kaya help</t>
  </si>
  <si>
    <t>@byu_id nindy, jaringan by.u (telkomsel) jelek banget sumpah udah semingguan gak kaya biasanya. help</t>
  </si>
  <si>
    <t>id nindy jaringan byu telkomsel jelek banget sumpah udah semingguan gak kaya biasanya help</t>
  </si>
  <si>
    <t>['id', 'nindy', 'jaringan', 'byu', 'telkomsel', 'jelek', 'banget', 'sumpah', 'udah', 'semingguan', 'gak', 'kaya', 'biasanya', 'help']</t>
  </si>
  <si>
    <t>['id', 'nindy', 'jaringan', 'byu', 'telkomsel', 'jelek', 'banget', 'sumpah', 'sudah', 'semingguan', 'gak', 'kaya', 'biasanya', 'help']</t>
  </si>
  <si>
    <t>['id', 'nindy', 'jaringan', 'byu', 'telkomsel', 'jelek', 'banget', 'sumpah', 'semingguan', 'gak', 'kaya', 'help']</t>
  </si>
  <si>
    <t>['id', 'nindy', 'jaring', 'byu', 'telkomsel', 'jelek', 'banget', 'sumpah', 'minggu', 'gak', 'kaya', 'help']</t>
  </si>
  <si>
    <t>id yah ganggu kakak cha setting atur handphone panggil block from unknown numberfrom stranger aktif biar depan nomor nali kontak hubung kakak ya terimakasih zidane</t>
  </si>
  <si>
    <t>@todayischrysant @byu_id @todayischrysant yah pasti terganggu :( kak cha bisa setting di pengaturan handphone - panggilan - block from unknown number/from stranger (aktifkan) biar kedepannya nomor yang tidak dikenali dan tidak ada dikontak ga bisa menghubungi kakak ya. makasih :) -zidane</t>
  </si>
  <si>
    <t>id yah pasti terganggu kak cha bisa setting di pengaturan handphone panggilan block from unknown numberfrom stranger aktifkan biar kedepannya nomor yang tidak dikenali dan tidak ada dikontak ga bisa menghubungi kakak ya makasih zidane</t>
  </si>
  <si>
    <t>['id', 'yah', 'pasti', 'terganggu', 'kak', 'cha', 'bisa', 'setting', 'di', 'pengaturan', 'handphone', 'panggilan', 'block', 'from', 'unknown', 'numberfrom', 'stranger', 'aktifkan', 'biar', 'kedepannya', 'nomor', 'yang', 'tidak', 'dikenali', 'dan', 'tidak', 'ada', 'dikontak', 'ga', 'bisa', 'menghubungi', 'kakak', 'ya', 'makasih', 'zidane']</t>
  </si>
  <si>
    <t>['id', 'yah', 'pasti', 'terganggu', 'kakak', 'cha', 'bisa', 'setting', 'di', 'pengaturan', 'handphone', 'panggilan', 'block', 'from', 'unknown', 'numberfrom', 'stranger', 'aktifkan', 'biar', 'kedepannya', 'nomor', 'yang', 'tidak', 'dikenali', 'dan', 'tidak', 'ada', 'dikontak', 'tidak', 'bisa', 'menghubungi', 'kakak', 'ya', 'terimakasih', 'zidane']</t>
  </si>
  <si>
    <t>['id', 'yah', 'terganggu', 'kakak', 'cha', 'setting', 'pengaturan', 'handphone', 'panggilan', 'block', 'from', 'unknown', 'numberfrom', 'stranger', 'aktifkan', 'biar', 'kedepannya', 'nomor', 'dikenali', 'dikontak', 'menghubungi', 'kakak', 'ya', 'terimakasih', 'zidane']</t>
  </si>
  <si>
    <t>['id', 'yah', 'ganggu', 'kakak', 'cha', 'setting', 'atur', 'handphone', 'panggil', 'block', 'from', 'unknown', 'numberfrom', 'stranger', 'aktif', 'biar', 'depan', 'nomor', 'nali', 'kontak', 'hubung', 'kakak', 'ya', 'terimakasih', 'zidane']</t>
  </si>
  <si>
    <t>hari banget spam callnya nomor tahun dipake daftar apa spam call pakai id</t>
  </si>
  <si>
    <t>yg bener ajalah dalam sehari banyak bgt spam call-nya. nomor belum ada setahun, ga dipake buat daftar apapun tp sll dpt spam call dari awal pemakaian @byu_id @telkomsel https://t.co/uzbd4jlejn</t>
  </si>
  <si>
    <t>yg bener ajalah dalam sehari banyak bgt spam callnya nomor belum ada setahun ga dipake buat daftar apapun tp sll dpt spam call dari awal pemakaian id</t>
  </si>
  <si>
    <t>['yg', 'bener', 'ajalah', 'dalam', 'sehari', 'banyak', 'bgt', 'spam', 'callnya', 'nomor', 'belum', 'ada', 'setahun', 'ga', 'dipake', 'buat', 'daftar', 'apapun', 'tp', 'sll', 'dpt', 'spam', 'call', 'dari', 'awal', 'pemakaian', 'id']</t>
  </si>
  <si>
    <t>['yg', 'benar', 'saja', 'dalam', 'sehari', 'banyak', 'banget', 'spam', 'callnya', 'nomor', 'belum', 'ada', 'setahun', 'tidak', 'dipake', 'buat', 'daftar', 'apapun', 'tapi', 'selalu', 'dapat', 'spam', 'call', 'dari', 'awal', 'pemakaian', 'id']</t>
  </si>
  <si>
    <t>['sehari', 'banget', 'spam', 'callnya', 'nomor', 'setahun', 'dipake', 'daftar', 'apapun', 'spam', 'call', 'pemakaian', 'id']</t>
  </si>
  <si>
    <t>['hari', 'banget', 'spam', 'callnya', 'nomor', 'tahun', 'dipake', 'daftar', 'apa', 'spam', 'call', 'pakai', 'id']</t>
  </si>
  <si>
    <t>kerja keras jaring bagus stabil id</t>
  </si>
  <si>
    <t>kerja keras gih supaya jaringan bagus dan stabil..@byu_id @telkomsel https://t.co/duf4jv1yvc</t>
  </si>
  <si>
    <t>kerja keras gih supaya jaringan bagus dan stabil id</t>
  </si>
  <si>
    <t>['kerja', 'keras', 'gih', 'supaya', 'jaringan', 'bagus', 'dan', 'stabil', 'id']</t>
  </si>
  <si>
    <t>['kerja', 'keras', 'jaringan', 'bagus', 'stabil', 'id']</t>
  </si>
  <si>
    <t>['kerja', 'keras', 'jaring', 'bagus', 'stabil', 'id']</t>
  </si>
  <si>
    <t>transfer pulsa telkomsel byu</t>
  </si>
  <si>
    <t>apakah bisa transfer pulsa telkomsel ke byu? @telkomsel</t>
  </si>
  <si>
    <t>apakah bisa transfer pulsa telkomsel ke byu</t>
  </si>
  <si>
    <t>['apakah', 'bisa', 'transfer', 'pulsa', 'telkomsel', 'ke', 'byu']</t>
  </si>
  <si>
    <t>['transfer', 'pulsa', 'telkomsel', 'byu']</t>
  </si>
  <si>
    <t>kakak informasi keluh byu kakak langsung pesan id ya kakak dita</t>
  </si>
  <si>
    <t>@uwielia29 @iksn1412 @byu @uwielia29 kak, buat informasi atau keluhan by.u kakak bisa langsung dm ke @byu_id ya kak :) -dita</t>
  </si>
  <si>
    <t>kak buat informasi atau keluhan byu kakak bisa langsung dm ke id ya kak dita</t>
  </si>
  <si>
    <t>['kak', 'buat', 'informasi', 'atau', 'keluhan', 'byu', 'kakak', 'bisa', 'langsung', 'dm', 'ke', 'id', 'ya', 'kak', 'dita']</t>
  </si>
  <si>
    <t>['kakak', 'buat', 'informasi', 'atau', 'keluhan', 'byu', 'kakak', 'bisa', 'langsung', 'pesan', 'ke', 'id', 'ya', 'kakak', 'dita']</t>
  </si>
  <si>
    <t>['kakak', 'informasi', 'keluhan', 'byu', 'kakak', 'langsung', 'pesan', 'id', 'ya', 'kakak', 'dita']</t>
  </si>
  <si>
    <t>['kakak', 'informasi', 'keluh', 'byu', 'kakak', 'langsung', 'pesan', 'id', 'ya', 'kakak', 'dita']</t>
  </si>
  <si>
    <t>gak call byu</t>
  </si>
  <si>
    <t>@telkomsel @iksn1412 @byu 155 gak bisa di call dr byu</t>
  </si>
  <si>
    <t>gak bisa di call dr byu</t>
  </si>
  <si>
    <t>['gak', 'bisa', 'di', 'call', 'dr', 'byu']</t>
  </si>
  <si>
    <t>['gak', 'bisa', 'di', 'call', 'dari', 'byu']</t>
  </si>
  <si>
    <t>['gak', 'call', 'byu']</t>
  </si>
  <si>
    <t>banget jual online khawatir jual provider xl telkomsel indosat smartfren tri byu bayar bulan omah pulsa</t>
  </si>
  <si>
    <t>kamu pengen banget jualan online?  jangan khawatir, kamu bisa jualan semua provider yang kamu mau... mulai dari xl, telkomsel, indosat, smartfren, tri dan byu masih banyak pembayaran bulanan lainnya ada di omah pulsa 😍 https://t.co/9xjmw80zh6</t>
  </si>
  <si>
    <t>kamu pengen banget jualan online jangan khawatir kamu bisa jualan semua provider yang kamu mau mulai dari xl telkomsel indosat smartfren tri dan byu masih banyak pembayaran bulanan lainnya ada di omah pulsa</t>
  </si>
  <si>
    <t>['kamu', 'pengen', 'banget', 'jualan', 'online', 'jangan', 'khawatir', 'kamu', 'bisa', 'jualan', 'semua', 'provider', 'yang', 'kamu', 'mau', 'mulai', 'dari', 'xl', 'telkomsel', 'indosat', 'smartfren', 'tri', 'dan', 'byu', 'masih', 'banyak', 'pembayaran', 'bulanan', 'lainnya', 'ada', 'di', 'omah', 'pulsa']</t>
  </si>
  <si>
    <t>['kamu', 'ingin', 'banget', 'jualan', 'online', 'jangan', 'khawatir', 'kamu', 'bisa', 'jualan', 'semua', 'provider', 'yang', 'kamu', 'mau', 'mulai', 'dari', 'xl', 'telkomsel', 'indosat', 'smartfren', 'tri', 'dan', 'byu', 'masih', 'banyak', 'pembayaran', 'bulanan', 'lainnya', 'ada', 'di', 'omah', 'pulsa']</t>
  </si>
  <si>
    <t>['banget', 'jualan', 'online', 'khawatir', 'jualan', 'provider', 'xl', 'telkomsel', 'indosat', 'smartfren', 'tri', 'byu', 'pembayaran', 'bulanan', 'omah', 'pulsa']</t>
  </si>
  <si>
    <t>['banget', 'jual', 'online', 'khawatir', 'jual', 'provider', 'xl', 'telkomsel', 'indosat', 'smartfren', 'tri', 'byu', 'bayar', 'bulan', 'omah', 'pulsa']</t>
  </si>
  <si>
    <t>kakak gak tansfer pulsa byu mytelkomsel ya nomor loop looh</t>
  </si>
  <si>
    <t>@telkomsel kak aku kok gak bisa tansfer pulsa ke byu dari mytelkomsel ya? padahal nomor ku loop looh</t>
  </si>
  <si>
    <t>kak aku kok gak bisa tansfer pulsa ke byu dari mytelkomsel ya padahal nomor ku loop looh</t>
  </si>
  <si>
    <t>['kak', 'aku', 'kok', 'gak', 'bisa', 'tansfer', 'pulsa', 'ke', 'byu', 'dari', 'mytelkomsel', 'ya', 'padahal', 'nomor', 'ku', 'loop', 'looh']</t>
  </si>
  <si>
    <t>['kakak', 'aku', 'kok', 'gak', 'bisa', 'tansfer', 'pulsa', 'ke', 'byu', 'dari', 'mytelkomsel', 'ya', 'padahal', 'nomor', 'aku', 'loop', 'looh']</t>
  </si>
  <si>
    <t>['kakak', 'gak', 'tansfer', 'pulsa', 'byu', 'mytelkomsel', 'ya', 'nomor', 'loop', 'looh']</t>
  </si>
  <si>
    <t>byu murah telkomsel adenya telkomsel</t>
  </si>
  <si>
    <t>@convomf byu dia agak murah dri telkomsel, adenya telkomsel</t>
  </si>
  <si>
    <t>byu dia agak murah dri telkomsel adenya telkomsel</t>
  </si>
  <si>
    <t>['byu', 'dia', 'agak', 'murah', 'dri', 'telkomsel', 'adenya', 'telkomsel']</t>
  </si>
  <si>
    <t>['byu', 'dia', 'agak', 'murah', 'dari', 'telkomsel', 'adenya', 'telkomsel']</t>
  </si>
  <si>
    <t>['byu', 'murah', 'telkomsel', 'adenya', 'telkomsel']</t>
  </si>
  <si>
    <t>jw id hahahhahha kangen mantan</t>
  </si>
  <si>
    <t>@anandra_jw @byu_id @telkomsel hahahhahha kangen mantan</t>
  </si>
  <si>
    <t>['jw', 'id', 'hahahhahha', 'kangen', 'mantan']</t>
  </si>
  <si>
    <t>@bngkr @telkomsel hai kak! maaf ya udah bikin gak nyaman 🥲 keluhan kakak boleh dm-in lagi ke nindy ya, nindy coba bantu cek lagi sama tim ya, makasih kak</t>
  </si>
  <si>
    <t>open convert — pulsa  telkomsel/tsel : 0,81 – 0,855 indosat/isat      : 0,82 – 0,85 three/tri            : 0,83 – 0,90 xl/axis              : 0,80 – 0,88 by.u/byu            : 0,79 – 0,82  rate selengkapnya bisa cek di channel di bawah, ya! #zonauang  https://t.co/vdekgyiqhq</t>
  </si>
  <si>
    <t>id oke kakak mi mohon tunggu interaksi ya senang hati merespon pesan nya sehat kakak sakia</t>
  </si>
  <si>
    <t>@bngkr @byu_id @bngkr oke, kak mi. mohon untuk menunggu interaksi berikutnya ya. dengan senang hati kami akan merespon dm nya. sehat terus kak :) -sakia</t>
  </si>
  <si>
    <t>id oke kak mi mohon untuk menunggu interaksi berikutnya ya dengan senang hati kami akan merespon dm nya sehat terus kak sakia</t>
  </si>
  <si>
    <t>['id', 'oke', 'kak', 'mi', 'mohon', 'untuk', 'menunggu', 'interaksi', 'berikutnya', 'ya', 'dengan', 'senang', 'hati', 'kami', 'akan', 'merespon', 'dm', 'nya', 'sehat', 'terus', 'kak', 'sakia']</t>
  </si>
  <si>
    <t>['id', 'oke', 'kakak', 'mi', 'mohon', 'untuk', 'menunggu', 'interaksi', 'berikutnya', 'ya', 'dengan', 'senang', 'hati', 'kami', 'akan', 'merespon', 'pesan', 'nya', 'sehat', 'terus', 'kakak', 'sakia']</t>
  </si>
  <si>
    <t>['id', 'oke', 'kakak', 'mi', 'mohon', 'menunggu', 'interaksi', 'ya', 'senang', 'hati', 'merespon', 'pesan', 'nya', 'sehat', 'kakak', 'sakia']</t>
  </si>
  <si>
    <t>['id', 'oke', 'kakak', 'mi', 'mohon', 'tunggu', 'interaksi', 'ya', 'senang', 'hati', 'merespon', 'pesan', 'nya', 'sehat', 'kakak', 'sakia']</t>
  </si>
  <si>
    <t>id panik ya kakak mi pesan nomor biar emmy bantu cek transaksi ya terimakasih emmy</t>
  </si>
  <si>
    <t>@bngkr @byu_id @bngkr jangan panik dulu ya, kak mi. boleh dm nomor yang digunakan biar emmy bantu cek transaksinya ya. makasih 😊 -emmy</t>
  </si>
  <si>
    <t>id jangan panik dulu ya kak mi boleh dm nomor yang digunakan biar emmy bantu cek transaksinya ya makasih emmy</t>
  </si>
  <si>
    <t>['id', 'jangan', 'panik', 'dulu', 'ya', 'kak', 'mi', 'boleh', 'dm', 'nomor', 'yang', 'digunakan', 'biar', 'emmy', 'bantu', 'cek', 'transaksinya', 'ya', 'makasih', 'emmy']</t>
  </si>
  <si>
    <t>['id', 'jangan', 'panik', 'dulu', 'ya', 'kakak', 'mi', 'boleh', 'pesan', 'nomor', 'yang', 'digunakan', 'biar', 'emmy', 'bantu', 'cek', 'transaksinya', 'ya', 'terimakasih', 'emmy']</t>
  </si>
  <si>
    <t>['id', 'panik', 'ya', 'kakak', 'mi', 'pesan', 'nomor', 'biar', 'emmy', 'bantu', 'cek', 'transaksinya', 'ya', 'terimakasih', 'emmy']</t>
  </si>
  <si>
    <t>['id', 'panik', 'ya', 'kakak', 'mi', 'pesan', 'nomor', 'biar', 'emmy', 'bantu', 'cek', 'transaksi', 'ya', 'terimakasih', 'emmy']</t>
  </si>
  <si>
    <t>id selamat pagi mohon bantu beli paket topping zoom byutetapi aktivasi masuk alamat email salahketika aktivasi pakai email dilakukkan aktivasi</t>
  </si>
  <si>
    <t>.@byu_id @telkomsel selamat pagi, mohon bantuannya. saya tadi membeli paket topping zoom dr by.u..tetapi ketika aktivasi saya memasukkan alamat email yg salah.ketika akan aktivasi memakai email yg benar, sudah tidak bisa. apakah ada yang bisa dilakukkan sehingga sy bisa aktivasi? https://t.co/0apdwobzyd</t>
  </si>
  <si>
    <t>id selamat pagi mohon bantuannya saya tadi membeli paket topping zoom dr byutetapi ketika aktivasi saya memasukkan alamat email yg salahketika akan aktivasi memakai email yg benar sudah tidak bisa apakah ada yang bisa dilakukkan sehingga sy bisa aktivasi</t>
  </si>
  <si>
    <t>['id', 'selamat', 'pagi', 'mohon', 'bantuannya', 'saya', 'tadi', 'membeli', 'paket', 'topping', 'zoom', 'dr', 'byutetapi', 'ketika', 'aktivasi', 'saya', 'memasukkan', 'alamat', 'email', 'yg', 'salahketika', 'akan', 'aktivasi', 'memakai', 'email', 'yg', 'benar', 'sudah', 'tidak', 'bisa', 'apakah', 'ada', 'yang', 'bisa', 'dilakukkan', 'sehingga', 'sy', 'bisa', 'aktivasi']</t>
  </si>
  <si>
    <t>['id', 'selamat', 'pagi', 'mohon', 'bantuannya', 'saya', 'tadi', 'membeli', 'paket', 'topping', 'zoom', 'dari', 'byutetapi', 'ketika', 'aktivasi', 'saya', 'memasukkan', 'alamat', 'email', 'yg', 'salahketika', 'akan', 'aktivasi', 'memakai', 'email', 'yg', 'benar', 'sudah', 'tidak', 'bisa', 'apakah', 'ada', 'yang', 'bisa', 'dilakukkan', 'sehingga', 'saya', 'bisa', 'aktivasi']</t>
  </si>
  <si>
    <t>['id', 'selamat', 'pagi', 'mohon', 'bantuannya', 'membeli', 'paket', 'topping', 'zoom', 'byutetapi', 'aktivasi', 'memasukkan', 'alamat', 'email', 'salahketika', 'aktivasi', 'memakai', 'email', 'dilakukkan', 'aktivasi']</t>
  </si>
  <si>
    <t>['id', 'selamat', 'pagi', 'mohon', 'bantu', 'beli', 'paket', 'topping', 'zoom', 'byutetapi', 'aktivasi', 'masuk', 'alamat', 'email', 'salahketika', 'aktivasi', 'pakai', 'email', 'dilakukkan', 'aktivasi']</t>
  </si>
  <si>
    <t>pakai telkomsel byu disconnect nya</t>
  </si>
  <si>
    <t>aku pake telkomsel, byu sama sama disconnect 22nya :)))))))))))))))))</t>
  </si>
  <si>
    <t>aku pake telkomsel byu sama sama disconnect nya</t>
  </si>
  <si>
    <t>['aku', 'pake', 'telkomsel', 'byu', 'sama', 'sama', 'disconnect', 'nya']</t>
  </si>
  <si>
    <t>['aku', 'pakai', 'telkomsel', 'byu', 'sama', 'sama', 'disconnect', 'nya']</t>
  </si>
  <si>
    <t>['pakai', 'telkomsel', 'byu', 'disconnect', 'nya']</t>
  </si>
  <si>
    <t>dengerdenger minus byu kasta jaring telkomsel gatau sih pakai byu of the time amanaman aja</t>
  </si>
  <si>
    <t>@bgwastu @zakiego denger-denger minusnya byu kastanya paling bawah di jaringan telkomsel. tapi gatau sih ini gue pake byu 99% of the time aman-aman aja</t>
  </si>
  <si>
    <t>dengerdenger minusnya byu kastanya paling bawah di jaringan telkomsel tapi gatau sih ini gue pake byu of the time amanaman aja</t>
  </si>
  <si>
    <t>['dengerdenger', 'minusnya', 'byu', 'kastanya', 'paling', 'bawah', 'di', 'jaringan', 'telkomsel', 'tapi', 'gatau', 'sih', 'ini', 'gue', 'pake', 'byu', 'of', 'the', 'time', 'amanaman', 'aja']</t>
  </si>
  <si>
    <t>['dengerdenger', 'minusnya', 'byu', 'kastanya', 'paling', 'bawah', 'di', 'jaringan', 'telkomsel', 'tapi', 'gatau', 'sih', 'ini', 'aku', 'pakai', 'byu', 'of', 'the', 'time', 'amanaman', 'aja']</t>
  </si>
  <si>
    <t>['dengerdenger', 'minusnya', 'byu', 'kastanya', 'jaringan', 'telkomsel', 'gatau', 'sih', 'pakai', 'byu', 'of', 'the', 'time', 'amanaman', 'aja']</t>
  </si>
  <si>
    <t>['dengerdenger', 'minus', 'byu', 'kasta', 'jaring', 'telkomsel', 'gatau', 'sih', 'pakai', 'byu', 'of', 'the', 'time', 'amanaman', 'aja']</t>
  </si>
  <si>
    <t>telkomsel byu aman hujan mati lampu</t>
  </si>
  <si>
    <t>@tanyarlfes telkomsel sama byu aku aman kalau hujan sama mati lampu</t>
  </si>
  <si>
    <t>telkomsel sama byu aku aman kalau hujan sama mati lampu</t>
  </si>
  <si>
    <t>['telkomsel', 'sama', 'byu', 'aku', 'aman', 'kalau', 'hujan', 'sama', 'mati', 'lampu']</t>
  </si>
  <si>
    <t>['telkomsel', 'byu', 'aman', 'hujan', 'mati', 'lampu']</t>
  </si>
  <si>
    <t>buka cv pulsa telkomsel indosat tri xl axis byu tukar pulsa bank ewallet fee start</t>
  </si>
  <si>
    <t>open cv pulsa telkomsel, indosat, tri, xl, axis, byu   tukar pulsa ke bank, ke e-wallet fee start 5k #zonauang</t>
  </si>
  <si>
    <t xml:space="preserve">open cv pulsa telkomsel indosat tri xl axis byu tukar pulsa ke bank ke ewallet fee start </t>
  </si>
  <si>
    <t>['open', 'cv', 'pulsa', 'telkomsel', 'indosat', 'tri', 'xl', 'axis', 'byu', 'tukar', 'pulsa', 'ke', 'bank', 'ke', 'ewallet', 'fee', 'start']</t>
  </si>
  <si>
    <t>['terbuka', 'cv', 'pulsa', 'telkomsel', 'indosat', 'tri', 'xl', 'axis', 'byu', 'tukar', 'pulsa', 'ke', 'bank', 'ke', 'ewallet', 'fee', 'start']</t>
  </si>
  <si>
    <t>['terbuka', 'cv', 'pulsa', 'telkomsel', 'indosat', 'tri', 'xl', 'axis', 'byu', 'tukar', 'pulsa', 'bank', 'ewallet', 'fee', 'start']</t>
  </si>
  <si>
    <t>['buka', 'cv', 'pulsa', 'telkomsel', 'indosat', 'tri', 'xl', 'axis', 'byu', 'tukar', 'pulsa', 'bank', 'ewallet', 'fee', 'start']</t>
  </si>
  <si>
    <t>aja byutelkomsel ngerespon instagram pakai vpn id</t>
  </si>
  <si>
    <t>yg bener aja by.u/telkomsel ga ngerespon buat ig, hrus pake vpn baru bisa.  🤷🏻‍♂️ @byu_id</t>
  </si>
  <si>
    <t>yg bener aja byutelkomsel ga ngerespon buat ig hrus pake vpn baru bisa id</t>
  </si>
  <si>
    <t>['yg', 'bener', 'aja', 'byutelkomsel', 'ga', 'ngerespon', 'buat', 'ig', 'hrus', 'pake', 'vpn', 'baru', 'bisa', 'id']</t>
  </si>
  <si>
    <t>['yg', 'benar', 'aja', 'byutelkomsel', 'tidak', 'ngerespon', 'buat', 'instagram', 'harus', 'pakai', 'vpn', 'baru', 'bisa', 'id']</t>
  </si>
  <si>
    <t>['aja', 'byutelkomsel', 'ngerespon', 'instagram', 'pakai', 'vpn', 'id']</t>
  </si>
  <si>
    <t>id oke bek</t>
  </si>
  <si>
    <t>@telkomsel @byu_id ok beklah</t>
  </si>
  <si>
    <t>id ok beklah</t>
  </si>
  <si>
    <t>['id', 'ok', 'beklah']</t>
  </si>
  <si>
    <t>['id', 'oke', 'beklah']</t>
  </si>
  <si>
    <t>['id', 'oke', 'bek']</t>
  </si>
  <si>
    <t>huhu tenang kakak kakak konfirmasi rekan id cek ya terimakasih sabil</t>
  </si>
  <si>
    <t>@agkashe @agkashe  huhu tenang, kak. kakak bisa konfirmasi ke rekan @byu_id agar dicek lebih lanjut ya, makasih😊 -sabil</t>
  </si>
  <si>
    <t>huhu tenang kak kakak bisa konfirmasi ke rekan id agar dicek lebih lanjut ya makasih sabil</t>
  </si>
  <si>
    <t>['huhu', 'tenang', 'kak', 'kakak', 'bisa', 'konfirmasi', 'ke', 'rekan', 'id', 'agar', 'dicek', 'lebih', 'lanjut', 'ya', 'makasih', 'sabil']</t>
  </si>
  <si>
    <t>['huhu', 'tenang', 'kakak', 'kakak', 'bisa', 'konfirmasi', 'ke', 'rekan', 'id', 'agar', 'dicek', 'lebih', 'lanjut', 'ya', 'terimakasih', 'sabil']</t>
  </si>
  <si>
    <t>['huhu', 'tenang', 'kakak', 'kakak', 'konfirmasi', 'rekan', 'id', 'dicek', 'ya', 'terimakasih', 'sabil']</t>
  </si>
  <si>
    <t>['huhu', 'tenang', 'kakak', 'kakak', 'konfirmasi', 'rekan', 'id', 'cek', 'ya', 'terimakasih', 'sabil']</t>
  </si>
  <si>
    <t>id nindy jaring telkomsel gak stabil minggu jaring kaadang muncul kadang kadang muncul nama providernya aja gontaganti daerah pencil jaring tsel luas pelosok</t>
  </si>
  <si>
    <t>@byu_id nindy, jaringan telkomsel disini gak stabil udah hampir semingguan. jaringan kaadang muncul kadang ngga, kadang cuma muncul nama providernya aja. tpi seringnya gonta-ganti dari e ke 4g. padahal bukan daerah terpencil dan biasanya jaringan tsel itu luas ke pelosok juga ada</t>
  </si>
  <si>
    <t>id nindy jaringan telkomsel disini gak stabil udah hampir semingguan jaringan kaadang muncul kadang ngga kadang cuma muncul nama providernya aja tpi seringnya gontaganti dari  ke  padahal bukan daerah terpencil dan biasanya jaringan tsel itu luas ke pelosok juga ada</t>
  </si>
  <si>
    <t>['id', 'nindy', 'jaringan', 'telkomsel', 'disini', 'gak', 'stabil', 'udah', 'hampir', 'semingguan', 'jaringan', 'kaadang', 'muncul', 'kadang', 'ngga', 'kadang', 'cuma', 'muncul', 'nama', 'providernya', 'aja', 'tpi', 'seringnya', 'gontaganti', 'dari', 'ke', 'padahal', 'bukan', 'daerah', 'terpencil', 'dan', 'biasanya', 'jaringan', 'tsel', 'itu', 'luas', 'ke', 'pelosok', 'juga', 'ada']</t>
  </si>
  <si>
    <t>['id', 'nindy', 'jaringan', 'telkomsel', 'disini', 'gak', 'stabil', 'sudah', 'hampir', 'semingguan', 'jaringan', 'kaadang', 'muncul', 'kadang', 'tidak', 'kadang', 'cuma', 'muncul', 'nama', 'providernya', 'aja', 'tapi', 'seringnya', 'gontaganti', 'dari', 'ke', 'padahal', 'bukan', 'daerah', 'terpencil', 'dan', 'biasanya', 'jaringan', 'tsel', 'itu', 'luas', 'ke', 'pelosok', 'juga', 'ada']</t>
  </si>
  <si>
    <t>['id', 'nindy', 'jaringan', 'telkomsel', 'gak', 'stabil', 'semingguan', 'jaringan', 'kaadang', 'muncul', 'kadang', 'kadang', 'muncul', 'nama', 'providernya', 'aja', 'gontaganti', 'daerah', 'terpencil', 'jaringan', 'tsel', 'luas', 'pelosok']</t>
  </si>
  <si>
    <t>['id', 'nindy', 'jaring', 'telkomsel', 'gak', 'stabil', 'minggu', 'jaring', 'kaadang', 'muncul', 'kadang', 'kadang', 'muncul', 'nama', 'providernya', 'aja', 'gontaganti', 'daerah', 'pencil', 'jaring', 'tsel', 'luas', 'pelosok']</t>
  </si>
  <si>
    <t>paket byu fuck sumpah main ngedrop lag war aja abang si telkomsel main jaring putus provider unlimited murah byu ganti</t>
  </si>
  <si>
    <t>paketan byu kek anjing sumpah. main 2x ngedrop (lag) terus di war.  kek sama aja sama abangnya si telkomsel kalau main jaringan sering terputus.  ada provider unlimited murah selain byu ga. pengen ganti</t>
  </si>
  <si>
    <t>paketan byu kek anjing sumpah main  ngedrop lag terus di war kek sama aja sama abangnya si telkomsel kalau main jaringan sering terputus ada provider unlimited murah selain byu ga pengen ganti</t>
  </si>
  <si>
    <t>['paketan', 'byu', 'kek', 'anjing', 'sumpah', 'main', 'ngedrop', 'lag', 'terus', 'di', 'war', 'kek', 'sama', 'aja', 'sama', 'abangnya', 'si', 'telkomsel', 'kalau', 'main', 'jaringan', 'sering', 'terputus', 'ada', 'provider', 'unlimited', 'murah', 'selain', 'byu', 'ga', 'pengen', 'ganti']</t>
  </si>
  <si>
    <t>['paketan', 'byu', 'seperti', 'fuck', 'sumpah', 'main', 'ngedrop', 'lag', 'terus', 'di', 'war', 'seperti', 'sama', 'aja', 'sama', 'abangnya', 'si', 'telkomsel', 'kalau', 'main', 'jaringan', 'sering', 'terputus', 'ada', 'provider', 'unlimited', 'murah', 'selain', 'byu', 'tidak', 'ingin', 'ganti']</t>
  </si>
  <si>
    <t>['paketan', 'byu', 'fuck', 'sumpah', 'main', 'ngedrop', 'lag', 'war', 'aja', 'abangnya', 'si', 'telkomsel', 'main', 'jaringan', 'terputus', 'provider', 'unlimited', 'murah', 'byu', 'ganti']</t>
  </si>
  <si>
    <t>['paket', 'byu', 'fuck', 'sumpah', 'main', 'ngedrop', 'lag', 'war', 'aja', 'abang', 'si', 'telkomsel', 'main', 'jaring', 'putus', 'provider', 'unlimited', 'murah', 'byu', 'ganti']</t>
  </si>
  <si>
    <t>paket telkomsel kakak iya kendala byu nya kakak coba langsung pesan aja id bantu nindy eri</t>
  </si>
  <si>
    <t>@hwannaday emang paketan telkomsel kenapa kak ? 😎 o iya, buat kendala by.u nya kakak coba langsung dm aja ke @byu_id nanti bakal dibantu sama nindy 🙂-eri</t>
  </si>
  <si>
    <t>emang paketan telkomsel kenapa kak  iya buat kendala byu nya kakak coba langsung dm aja ke id nanti bakal dibantu sama nindy eri</t>
  </si>
  <si>
    <t>['emang', 'paketan', 'telkomsel', 'kenapa', 'kak', 'iya', 'buat', 'kendala', 'byu', 'nya', 'kakak', 'coba', 'langsung', 'dm', 'aja', 'ke', 'id', 'nanti', 'bakal', 'dibantu', 'sama', 'nindy', 'eri']</t>
  </si>
  <si>
    <t>['memang', 'paketan', 'telkomsel', 'kenapa', 'kakak', 'iya', 'buat', 'kendala', 'byu', 'nya', 'kakak', 'coba', 'langsung', 'pesan', 'aja', 'ke', 'id', 'nanti', 'bakal', 'dibantu', 'sama', 'nindy', 'eri']</t>
  </si>
  <si>
    <t>['paketan', 'telkomsel', 'kakak', 'iya', 'kendala', 'byu', 'nya', 'kakak', 'coba', 'langsung', 'pesan', 'aja', 'id', 'dibantu', 'nindy', 'eri']</t>
  </si>
  <si>
    <t>['paket', 'telkomsel', 'kakak', 'iya', 'kendala', 'byu', 'nya', 'kakak', 'coba', 'langsung', 'pesan', 'aja', 'id', 'bantu', 'nindy', 'eri']</t>
  </si>
  <si>
    <t>saf id saf kakak karunia ganggu ya kalo sinyal gak stabil infoin nomor hp tanggal jadi lokasi kel kec kota kalo nomor kendala iya pesan biar cek joan</t>
  </si>
  <si>
    <t>@karunia_saf @byu_id @karunia_saf pasti kak karunia terganggu ya kalo sinyalnya gak stabil :( boleh infoin nomor hp, tgl kejadian, lokasi (kel, kec, kota) dan kalo ada 2 nomor lain yang kendala sama juga yaa ke dm biar dicek. -joan</t>
  </si>
  <si>
    <t>saf id saf pasti kak karunia terganggu ya kalo sinyalnya gak stabil boleh infoin nomor hp tgl kejadian lokasi kel kec kota dan kalo ada nomor lain yang kendala sama juga yaa ke dm biar dicek joan</t>
  </si>
  <si>
    <t>['saf', 'id', 'saf', 'pasti', 'kak', 'karunia', 'terganggu', 'ya', 'kalo', 'sinyalnya', 'gak', 'stabil', 'boleh', 'infoin', 'nomor', 'hp', 'tgl', 'kejadian', 'lokasi', 'kel', 'kec', 'kota', 'dan', 'kalo', 'ada', 'nomor', 'lain', 'yang', 'kendala', 'sama', 'juga', 'yaa', 'ke', 'dm', 'biar', 'dicek', 'joan']</t>
  </si>
  <si>
    <t>['saf', 'id', 'saf', 'pasti', 'kakak', 'karunia', 'terganggu', 'ya', 'kalo', 'sinyalnya', 'gak', 'stabil', 'boleh', 'infoin', 'nomor', 'hp', 'tanggal', 'kejadian', 'lokasi', 'kel', 'kec', 'kota', 'dan', 'kalo', 'ada', 'nomor', 'lain', 'yang', 'kendala', 'sama', 'juga', 'iya', 'ke', 'pesan', 'biar', 'dicek', 'joan']</t>
  </si>
  <si>
    <t>['saf', 'id', 'saf', 'kakak', 'karunia', 'terganggu', 'ya', 'kalo', 'sinyalnya', 'gak', 'stabil', 'infoin', 'nomor', 'hp', 'tanggal', 'kejadian', 'lokasi', 'kel', 'kec', 'kota', 'kalo', 'nomor', 'kendala', 'iya', 'pesan', 'biar', 'dicek', 'joan']</t>
  </si>
  <si>
    <t>['saf', 'id', 'saf', 'kakak', 'karunia', 'ganggu', 'ya', 'kalo', 'sinyal', 'gak', 'stabil', 'infoin', 'nomor', 'hp', 'tanggal', 'jadi', 'lokasi', 'kel', 'kec', 'kota', 'kalo', 'nomor', 'kendala', 'iya', 'pesan', 'biar', 'cek', 'joan']</t>
  </si>
  <si>
    <t>ardhan infoin ya kakak informasi keluh putar byu kakak langsung hubung rekan ya id untuj kendala jaringa orbit gak stabil pasti letak router hindar halang cabut pasang adaptor router</t>
  </si>
  <si>
    <t>@kulkaspolkadot ardhan infoin ya kak mengenai informasi dan keluhan seputar by.u kakak bisa langsung hubungi rekan kami ya di @byu_id dan untuj kendala jaringa orbit gak stabil. pastikan untuk meletakkan router di tempat yang tinggi dan terhindar dari halangan. cabut pasang adaptor router dan…</t>
  </si>
  <si>
    <t>ardhan infoin ya kak mengenai informasi dan keluhan seputar byu kakak bisa langsung hubungi rekan kami ya di id dan untuj kendala jaringa orbit gak stabil pastikan untuk meletakkan router di tempat yang tinggi dan terhindar dari halangan cabut pasang adaptor router dan</t>
  </si>
  <si>
    <t>['ardhan', 'infoin', 'ya', 'kak', 'mengenai', 'informasi', 'dan', 'keluhan', 'seputar', 'byu', 'kakak', 'bisa', 'langsung', 'hubungi', 'rekan', 'kami', 'ya', 'di', 'id', 'dan', 'untuj', 'kendala', 'jaringa', 'orbit', 'gak', 'stabil', 'pastikan', 'untuk', 'meletakkan', 'router', 'di', 'tempat', 'yang', 'tinggi', 'dan', 'terhindar', 'dari', 'halangan', 'cabut', 'pasang', 'adaptor', 'router', 'dan']</t>
  </si>
  <si>
    <t>['ardhan', 'infoin', 'ya', 'kakak', 'mengenai', 'informasi', 'dan', 'keluhan', 'seputar', 'byu', 'kakak', 'bisa', 'langsung', 'hubungi', 'rekan', 'kami', 'ya', 'di', 'id', 'dan', 'untuj', 'kendala', 'jaringa', 'orbit', 'gak', 'stabil', 'pastikan', 'untuk', 'meletakkan', 'router', 'di', 'tempat', 'yang', 'tinggi', 'dan', 'terhindar', 'dari', 'halangan', 'cabut', 'pasang', 'adaptor', 'router', 'dan']</t>
  </si>
  <si>
    <t>['ardhan', 'infoin', 'ya', 'kakak', 'informasi', 'keluhan', 'seputar', 'byu', 'kakak', 'langsung', 'hubungi', 'rekan', 'ya', 'id', 'untuj', 'kendala', 'jaringa', 'orbit', 'gak', 'stabil', 'pastikan', 'meletakkan', 'router', 'terhindar', 'halangan', 'cabut', 'pasang', 'adaptor', 'router']</t>
  </si>
  <si>
    <t>['ardhan', 'infoin', 'ya', 'kakak', 'informasi', 'keluh', 'putar', 'byu', 'kakak', 'langsung', 'hubung', 'rekan', 'ya', 'id', 'untuj', 'kendala', 'jaringa', 'orbit', 'gak', 'stabil', 'pasti', 'letak', 'router', 'hindar', 'halang', 'cabut', 'pasang', 'adaptor', 'router']</t>
  </si>
  <si>
    <t>byu orbit gak rencana pulih listrik padam hadewh</t>
  </si>
  <si>
    <t>ini @telkomsel byu dan orbit gak ada rencana pulih setelah listrik padam apa ini? hadewh...</t>
  </si>
  <si>
    <t>ini byu dan orbit gak ada rencana pulih setelah listrik padam apa ini hadewh</t>
  </si>
  <si>
    <t>['ini', 'byu', 'dan', 'orbit', 'gak', 'ada', 'rencana', 'pulih', 'setelah', 'listrik', 'padam', 'apa', 'ini', 'hadewh']</t>
  </si>
  <si>
    <t>['byu', 'orbit', 'gak', 'rencana', 'pulih', 'listrik', 'padam', 'hadewh']</t>
  </si>
  <si>
    <t>id tenang ya kakak prasetyo tunggu balas rekan id cek ya terimakasih sabil</t>
  </si>
  <si>
    <t>@prasetyopeuru @byu_id @kemkominfo tenang ya, kak prasetyo. tunggu balasan rekan @byu_id agar dicek lebih lanjut ya, makasih😊 -sabil</t>
  </si>
  <si>
    <t>id tenang ya kak prasetyo tunggu balasan rekan id agar dicek lebih lanjut ya makasih sabil</t>
  </si>
  <si>
    <t>['id', 'tenang', 'ya', 'kak', 'prasetyo', 'tunggu', 'balasan', 'rekan', 'id', 'agar', 'dicek', 'lebih', 'lanjut', 'ya', 'makasih', 'sabil']</t>
  </si>
  <si>
    <t>['id', 'tenang', 'ya', 'kakak', 'prasetyo', 'tunggu', 'balasan', 'rekan', 'id', 'agar', 'dicek', 'lebih', 'lanjut', 'ya', 'terimakasih', 'sabil']</t>
  </si>
  <si>
    <t>['id', 'tenang', 'ya', 'kakak', 'prasetyo', 'tunggu', 'balasan', 'rekan', 'id', 'dicek', 'ya', 'terimakasih', 'sabil']</t>
  </si>
  <si>
    <t>['id', 'tenang', 'ya', 'kakak', 'prasetyo', 'tunggu', 'balas', 'rekan', 'id', 'cek', 'ya', 'terimakasih', 'sabil']</t>
  </si>
  <si>
    <t>id tenang ya kakak tyo lanjut interaksi pesan ya terimakasih sabil</t>
  </si>
  <si>
    <t>@prasetyopeuru @byu_id @kemkominfo @prasetyopeuru tenang ya, kak tyo. dilanjut interaksinya di dm ya, makasih😊 -sabil</t>
  </si>
  <si>
    <t>id tenang ya kak tyo dilanjut interaksinya di dm ya makasih sabil</t>
  </si>
  <si>
    <t>['id', 'tenang', 'ya', 'kak', 'tyo', 'dilanjut', 'interaksinya', 'di', 'dm', 'ya', 'makasih', 'sabil']</t>
  </si>
  <si>
    <t>['id', 'tenang', 'ya', 'kakak', 'tyo', 'dilanjut', 'interaksinya', 'di', 'pesan', 'ya', 'terimakasih', 'sabil']</t>
  </si>
  <si>
    <t>['id', 'tenang', 'ya', 'kakak', 'tyo', 'dilanjut', 'interaksinya', 'pesan', 'ya', 'terimakasih', 'sabil']</t>
  </si>
  <si>
    <t>['id', 'tenang', 'ya', 'kakak', 'tyo', 'lanjut', 'interaksi', 'pesan', 'ya', 'terimakasih', 'sabil']</t>
  </si>
  <si>
    <t>id sakia saranin gak infoin data mention hindar penyalahgunaan data orang tanggung kakak prasetyo ayo infoin data via pesan biar bantu cek data aman tks sakia</t>
  </si>
  <si>
    <t>@prasetyopeuru @byu_id @kemkominfo @prasetyopeuru duh, sakia saranin buat gak infoin data di mention, guna menghindari penyalahgunaan data oleh orang yang tidak bertanggung jawab, kak prasetyo. yuk infoin lagi datanya via dm, biar dibantu cek dan data aman. tks :) -sakia</t>
  </si>
  <si>
    <t>id duh sakia saranin buat gak infoin data di mention guna menghindari penyalahgunaan data oleh orang yang tidak bertanggung jawab kak prasetyo yuk infoin lagi datanya via dm biar dibantu cek dan data aman tks sakia</t>
  </si>
  <si>
    <t>['id', 'duh', 'sakia', 'saranin', 'buat', 'gak', 'infoin', 'data', 'di', 'mention', 'guna', 'menghindari', 'penyalahgunaan', 'data', 'oleh', 'orang', 'yang', 'tidak', 'bertanggung', 'jawab', 'kak', 'prasetyo', 'yuk', 'infoin', 'lagi', 'datanya', 'via', 'dm', 'biar', 'dibantu', 'cek', 'dan', 'data', 'aman', 'tks', 'sakia']</t>
  </si>
  <si>
    <t>['id', 'duh', 'sakia', 'saranin', 'buat', 'gak', 'infoin', 'data', 'di', 'mention', 'guna', 'menghindari', 'penyalahgunaan', 'data', 'oleh', 'orang', 'yang', 'tidak', 'bertanggung', 'jawab', 'kakak', 'prasetyo', 'ayo', 'infoin', 'lagi', 'datanya', 'via', 'pesan', 'biar', 'dibantu', 'cek', 'dan', 'data', 'aman', 'tks', 'sakia']</t>
  </si>
  <si>
    <t>['id', 'sakia', 'saranin', 'gak', 'infoin', 'data', 'mention', 'menghindari', 'penyalahgunaan', 'data', 'orang', 'bertanggung', 'kakak', 'prasetyo', 'ayo', 'infoin', 'datanya', 'via', 'pesan', 'biar', 'dibantu', 'cek', 'data', 'aman', 'tks', 'sakia']</t>
  </si>
  <si>
    <t>['id', 'sakia', 'saranin', 'gak', 'infoin', 'data', 'mention', 'hindar', 'penyalahgunaan', 'data', 'orang', 'tanggung', 'kakak', 'prasetyo', 'ayo', 'infoin', 'data', 'via', 'pesan', 'biar', 'bantu', 'cek', 'data', 'aman', 'tks', 'sakia']</t>
  </si>
  <si>
    <t>id ganggu aktivitas ya kakak prasetyo kalo jaring internetnya kendala ayo infoin nomor hp lokasi detail min sd lurah tanggal jadi nomor kendala via pesan biar bantu cek privasi jaga terimakasih sakia</t>
  </si>
  <si>
    <t>@prasetyopeuru @byu_id @kemkominfo @prasetyopeuru ganggu aktivitas ya kak prasetyo, kalo jaringan internetnya berkendala :( yuk infoin nomor hp, lokasi detail (min. s.d kelurahan), tanggal waktu kejadian, nomor lain yang berkendala sama jika ada via dm, biar dibantu cek serta privasi terjaga. thanks :) -sakia</t>
  </si>
  <si>
    <t>id ganggu aktivitas ya kak prasetyo kalo jaringan internetnya berkendala yuk infoin nomor hp lokasi detail min sd kelurahan tanggal waktu kejadian nomor lain yang berkendala sama jika ada via dm biar dibantu cek serta privasi terjaga thanks sakia</t>
  </si>
  <si>
    <t>['id', 'ganggu', 'aktivitas', 'ya', 'kak', 'prasetyo', 'kalo', 'jaringan', 'internetnya', 'berkendala', 'yuk', 'infoin', 'nomor', 'hp', 'lokasi', 'detail', 'min', 'sd', 'kelurahan', 'tanggal', 'waktu', 'kejadian', 'nomor', 'lain', 'yang', 'berkendala', 'sama', 'jika', 'ada', 'via', 'dm', 'biar', 'dibantu', 'cek', 'serta', 'privasi', 'terjaga', 'thanks', 'sakia']</t>
  </si>
  <si>
    <t>['id', 'ganggu', 'aktivitas', 'ya', 'kakak', 'prasetyo', 'kalo', 'jaringan', 'internetnya', 'berkendala', 'ayo', 'infoin', 'nomor', 'hp', 'lokasi', 'detail', 'min', 'sd', 'kelurahan', 'tanggal', 'waktu', 'kejadian', 'nomor', 'lain', 'yang', 'berkendala', 'sama', 'jika', 'ada', 'via', 'pesan', 'biar', 'dibantu', 'cek', 'serta', 'privasi', 'terjaga', 'terimakasih', 'sakia']</t>
  </si>
  <si>
    <t>['id', 'ganggu', 'aktivitas', 'ya', 'kakak', 'prasetyo', 'kalo', 'jaringan', 'internetnya', 'berkendala', 'ayo', 'infoin', 'nomor', 'hp', 'lokasi', 'detail', 'min', 'sd', 'kelurahan', 'tanggal', 'kejadian', 'nomor', 'berkendala', 'via', 'pesan', 'biar', 'dibantu', 'cek', 'privasi', 'terjaga', 'terimakasih', 'sakia']</t>
  </si>
  <si>
    <t>['id', 'ganggu', 'aktivitas', 'ya', 'kakak', 'prasetyo', 'kalo', 'jaring', 'internetnya', 'kendala', 'ayo', 'infoin', 'nomor', 'hp', 'lokasi', 'detail', 'min', 'sd', 'lurah', 'tanggal', 'jadi', 'nomor', 'kendala', 'via', 'pesan', 'biar', 'bantu', 'cek', 'privasi', 'jaga', 'terimakasih', 'sakia']</t>
  </si>
  <si>
    <t>id iya kakak</t>
  </si>
  <si>
    <t>@tazularfn @indihomecare @telkomsel @byu_id iye ini baru bisa bang wkwk</t>
  </si>
  <si>
    <t>id iye ini baru bisa bang wkwk</t>
  </si>
  <si>
    <t>['id', 'iye', 'ini', 'baru', 'bisa', 'bang', 'wkwk']</t>
  </si>
  <si>
    <t>['id', 'iya', 'ini', 'baru', 'bisa', 'kakak', 'wkwk']</t>
  </si>
  <si>
    <t>['id', 'iya', 'kakak']</t>
  </si>
  <si>
    <t>id indonesia retas</t>
  </si>
  <si>
    <t>@tazularfn @indihomecare @telkomsel @byu_id gua kira indonesia lagi di retas</t>
  </si>
  <si>
    <t>id gua kira indonesia lagi di retas</t>
  </si>
  <si>
    <t>['id', 'gua', 'kira', 'indonesia', 'lagi', 'di', 'retas']</t>
  </si>
  <si>
    <t>['id', 'aku', 'kira', 'indonesia', 'lagi', 'di', 'retas']</t>
  </si>
  <si>
    <t>['id', 'indonesia', 'retas']</t>
  </si>
  <si>
    <t>id iya banget konek internet samsekk indihome telkomsel jugakk aja pakai im aman</t>
  </si>
  <si>
    <t>@tazularfn @indihomecare @telkomsel @byu_id eh iya bangett tiba2 gada konek internet samsekk mau dr indihome sama telkomsel jugakk, ini aja pake im3 yg aman</t>
  </si>
  <si>
    <t>id eh iya bangett tiba gada konek internet samsekk mau dr indihome sama telkomsel jugakk ini aja pake im yg aman</t>
  </si>
  <si>
    <t>['id', 'eh', 'iya', 'bangett', 'tiba', 'gada', 'konek', 'internet', 'samsekk', 'mau', 'dr', 'indihome', 'sama', 'telkomsel', 'jugakk', 'ini', 'aja', 'pake', 'im', 'yg', 'aman']</t>
  </si>
  <si>
    <t>['id', 'malah', 'iya', 'banget', 'tiba', 'tidak', 'konek', 'internet', 'samsekk', 'mau', 'dari', 'indihome', 'sama', 'telkomsel', 'jugakk', 'ini', 'aja', 'pakai', 'im', 'yg', 'aman']</t>
  </si>
  <si>
    <t>['id', 'iya', 'banget', 'konek', 'internet', 'samsekk', 'indihome', 'telkomsel', 'jugakk', 'aja', 'pakai', 'im', 'aman']</t>
  </si>
  <si>
    <t>id maaf ya kakak coba infoin nomor hp nomor indihome tanggal jadi lokasi lurah camat nomor telkomsel kendala pesan biar bantu kendala jaring terimakasih frey</t>
  </si>
  <si>
    <t>@tazularfn @indihomecare @byu_id @tazularfn maaf ya kak :( coba infoin nomor hp, nomor indihome, waktu tanggal kejadian, lokasi (kelurahan, kecamatan) dan nomor telkomsel lain berkendala sama lewat dm biar dibantu kendala jaringannya. makasih :) -frey</t>
  </si>
  <si>
    <t>id maaf ya kak coba infoin nomor hp nomor indihome waktu tanggal kejadian lokasi kelurahan kecamatan dan nomor telkomsel lain berkendala sama lewat dm biar dibantu kendala jaringannya makasih frey</t>
  </si>
  <si>
    <t>['id', 'maaf', 'ya', 'kak', 'coba', 'infoin', 'nomor', 'hp', 'nomor', 'indihome', 'waktu', 'tanggal', 'kejadian', 'lokasi', 'kelurahan', 'kecamatan', 'dan', 'nomor', 'telkomsel', 'lain', 'berkendala', 'sama', 'lewat', 'dm', 'biar', 'dibantu', 'kendala', 'jaringannya', 'makasih', 'frey']</t>
  </si>
  <si>
    <t>['id', 'maaf', 'ya', 'kakak', 'coba', 'infoin', 'nomor', 'hp', 'nomor', 'indihome', 'waktu', 'tanggal', 'kejadian', 'lokasi', 'kelurahan', 'kecamatan', 'dan', 'nomor', 'telkomsel', 'lain', 'berkendala', 'sama', 'lewat', 'pesan', 'biar', 'dibantu', 'kendala', 'jaringannya', 'terimakasih', 'frey']</t>
  </si>
  <si>
    <t>['id', 'maaf', 'ya', 'kakak', 'coba', 'infoin', 'nomor', 'hp', 'nomor', 'indihome', 'tanggal', 'kejadian', 'lokasi', 'kelurahan', 'kecamatan', 'nomor', 'telkomsel', 'berkendala', 'pesan', 'biar', 'dibantu', 'kendala', 'jaringannya', 'terimakasih', 'frey']</t>
  </si>
  <si>
    <t>['id', 'maaf', 'ya', 'kakak', 'coba', 'infoin', 'nomor', 'hp', 'nomor', 'indihome', 'tanggal', 'jadi', 'lokasi', 'lurah', 'camat', 'nomor', 'telkomsel', 'kendala', 'pesan', 'biar', 'bantu', 'kendala', 'jaring', 'terimakasih', 'frey']</t>
  </si>
  <si>
    <t>id ya jakut disconnect</t>
  </si>
  <si>
    <t>@tazularfn @indihomecare @telkomsel @byu_id ya jakut disconnect</t>
  </si>
  <si>
    <t>['id', 'ya', 'jakut', 'disconnect']</t>
  </si>
  <si>
    <t>id napas jaring indihome telkom daerah jakut</t>
  </si>
  <si>
    <t>@indihomecare @telkomsel @byu_id pada kenapasi woy jaringan indihome telkom didaerah jakut</t>
  </si>
  <si>
    <t>id pada kenapasi woy jaringan indihome telkom didaerah jakut</t>
  </si>
  <si>
    <t>['id', 'pada', 'kenapasi', 'woy', 'jaringan', 'indihome', 'telkom', 'didaerah', 'jakut']</t>
  </si>
  <si>
    <t>['id', 'kenapasi', 'jaringan', 'indihome', 'telkom', 'didaerah', 'jakut']</t>
  </si>
  <si>
    <t>['id', 'napas', 'jaring', 'indihome', 'telkom', 'daerah', 'jakut']</t>
  </si>
  <si>
    <t>id ilangnya kakak coba kasih tau nomor hp lokasi detail lurah camat kota nomor telkomsel kendala pesan biar dibantuin kendala sinyal terimakasih ya frey</t>
  </si>
  <si>
    <t>@pashafjati @byu_id @pashafjati ilangnya udah dari kapan kak? :( coba kasih tau juga nomor hp, lokasi detail kelurahan, kecamatan dan kota, serta nomor telkomsel lain yang berkendala sama ke dm biar dibantuin kendala sinyalnya. makasih ya :) -frey</t>
  </si>
  <si>
    <t>id ilangnya udah dari kapan kak coba kasih tau juga nomor hp lokasi detail kelurahan kecamatan dan kota serta nomor telkomsel lain yang berkendala sama ke dm biar dibantuin kendala sinyalnya makasih ya frey</t>
  </si>
  <si>
    <t>['id', 'ilangnya', 'udah', 'dari', 'kapan', 'kak', 'coba', 'kasih', 'tau', 'juga', 'nomor', 'hp', 'lokasi', 'detail', 'kelurahan', 'kecamatan', 'dan', 'kota', 'serta', 'nomor', 'telkomsel', 'lain', 'yang', 'berkendala', 'sama', 'ke', 'dm', 'biar', 'dibantuin', 'kendala', 'sinyalnya', 'makasih', 'ya', 'frey']</t>
  </si>
  <si>
    <t>['id', 'ilangnya', 'sudah', 'dari', 'kapan', 'kakak', 'coba', 'kasih', 'tau', 'juga', 'nomor', 'hp', 'lokasi', 'detail', 'kelurahan', 'kecamatan', 'dan', 'kota', 'serta', 'nomor', 'telkomsel', 'lain', 'yang', 'berkendala', 'sama', 'ke', 'pesan', 'biar', 'dibantuin', 'kendala', 'sinyalnya', 'terimakasih', 'ya', 'frey']</t>
  </si>
  <si>
    <t>['id', 'ilangnya', 'kakak', 'coba', 'kasih', 'tau', 'nomor', 'hp', 'lokasi', 'detail', 'kelurahan', 'kecamatan', 'kota', 'nomor', 'telkomsel', 'berkendala', 'pesan', 'biar', 'dibantuin', 'kendala', 'sinyalnya', 'terimakasih', 'ya', 'frey']</t>
  </si>
  <si>
    <t>['id', 'ilangnya', 'kakak', 'coba', 'kasih', 'tau', 'nomor', 'hp', 'lokasi', 'detail', 'lurah', 'camat', 'kota', 'nomor', 'telkomsel', 'kendala', 'pesan', 'biar', 'dibantuin', 'kendala', 'sinyal', 'terimakasih', 'ya', 'frey']</t>
  </si>
  <si>
    <t>sinyal ilang id</t>
  </si>
  <si>
    <t>sinyalmu ilang kenapa ? @telkomsel @byu_id</t>
  </si>
  <si>
    <t>sinyalmu ilang kenapa id</t>
  </si>
  <si>
    <t>['sinyalmu', 'ilang', 'kenapa', 'id']</t>
  </si>
  <si>
    <t>['sinyalmu', 'ilang', 'id']</t>
  </si>
  <si>
    <t>['sinyal', 'ilang', 'id']</t>
  </si>
  <si>
    <t>nomor byu langsung konfirmasi id ya kakak infoin nomor telkomsel kendala terimakasih emmy</t>
  </si>
  <si>
    <t>@olealeoo @olealeoo buat nomor by.u, bisa langsung konfirmasi ke @byu_id ya. kakak bisa infoin nomor telkomsel lainnya yang berkendala sama, jika ada. makasih 😊 -emmy</t>
  </si>
  <si>
    <t>buat nomor byu bisa langsung konfirmasi ke id ya kakak bisa infoin nomor telkomsel lainnya yang berkendala sama jika ada makasih emmy</t>
  </si>
  <si>
    <t>['buat', 'nomor', 'byu', 'bisa', 'langsung', 'konfirmasi', 'ke', 'id', 'ya', 'kakak', 'bisa', 'infoin', 'nomor', 'telkomsel', 'lainnya', 'yang', 'berkendala', 'sama', 'jika', 'ada', 'makasih', 'emmy']</t>
  </si>
  <si>
    <t>['buat', 'nomor', 'byu', 'bisa', 'langsung', 'konfirmasi', 'ke', 'id', 'ya', 'kakak', 'bisa', 'infoin', 'nomor', 'telkomsel', 'lainnya', 'yang', 'berkendala', 'sama', 'jika', 'ada', 'terimakasih', 'emmy']</t>
  </si>
  <si>
    <t>['nomor', 'byu', 'langsung', 'konfirmasi', 'id', 'ya', 'kakak', 'infoin', 'nomor', 'telkomsel', 'berkendala', 'terimakasih', 'emmy']</t>
  </si>
  <si>
    <t>['nomor', 'byu', 'langsung', 'konfirmasi', 'id', 'ya', 'kakak', 'infoin', 'nomor', 'telkomsel', 'kendala', 'terimakasih', 'emmy']</t>
  </si>
  <si>
    <t>telkomsel byu mahal jele</t>
  </si>
  <si>
    <t>@tanyakanrl telkomsel byu mahal dan jele</t>
  </si>
  <si>
    <t>telkomsel byu mahal dan jele</t>
  </si>
  <si>
    <t>['telkomsel', 'byu', 'mahal', 'dan', 'jele']</t>
  </si>
  <si>
    <t>['telkomsel', 'byu', 'mahal', 'jele']</t>
  </si>
  <si>
    <t>id kartu data tri backupan kartu byu</t>
  </si>
  <si>
    <t>@amaliaak303 @convomfs @triindonesia @telkomsel @byu_id sama saya juga kartu buat data tri dan punya backupan kartu byu</t>
  </si>
  <si>
    <t>id sama saya juga kartu buat data tri dan punya backupan kartu byu</t>
  </si>
  <si>
    <t>['id', 'sama', 'saya', 'juga', 'kartu', 'buat', 'data', 'tri', 'dan', 'punya', 'backupan', 'kartu', 'byu']</t>
  </si>
  <si>
    <t>['id', 'kartu', 'data', 'tri', 'backupan', 'kartu', 'byu']</t>
  </si>
  <si>
    <t>kakak btw kalo capture aplikasi nomor byu ya kakak kalo byu kakak coba langsung pesan id nindy bantu kakak kalo nomor telkomsel kendala coba pesan ayo kakak pesan kakak loh eri</t>
  </si>
  <si>
    <t>@stevannmo siap kak. btw kalo dari capture aplikasinya nomornya by.u ya kak ? kalo by.u kakak bisa coba langsung dm ke  @byu_id . nanti ada nindy yg bakal bantuin kakak. kalo ada nomor telkomsel yang berkendala, coba lanjut ke dm yuk kak. aku udah dm kakak loh 🙂 -eri</t>
  </si>
  <si>
    <t>siap kak btw kalo dari capture aplikasinya nomornya byu ya kak kalo byu kakak bisa coba langsung dm ke id nanti ada nindy yg bakal bantuin kakak kalo ada nomor telkomsel yang berkendala coba lanjut ke dm yuk kak aku udah dm kakak loh eri</t>
  </si>
  <si>
    <t>['siap', 'kak', 'btw', 'kalo', 'dari', 'capture', 'aplikasinya', 'nomornya', 'byu', 'ya', 'kak', 'kalo', 'byu', 'kakak', 'bisa', 'coba', 'langsung', 'dm', 'ke', 'id', 'nanti', 'ada', 'nindy', 'yg', 'bakal', 'bantuin', 'kakak', 'kalo', 'ada', 'nomor', 'telkomsel', 'yang', 'berkendala', 'coba', 'lanjut', 'ke', 'dm', 'yuk', 'kak', 'aku', 'udah', 'dm', 'kakak', 'loh', 'eri']</t>
  </si>
  <si>
    <t>['siap', 'kakak', 'btw', 'kalo', 'dari', 'capture', 'aplikasinya', 'nomornya', 'byu', 'ya', 'kakak', 'kalo', 'byu', 'kakak', 'bisa', 'coba', 'langsung', 'pesan', 'ke', 'id', 'nanti', 'ada', 'nindy', 'yg', 'bakal', 'membantu', 'kakak', 'kalo', 'ada', 'nomor', 'telkomsel', 'yang', 'berkendala', 'coba', 'lanjut', 'ke', 'pesan', 'ayo', 'kakak', 'aku', 'sudah', 'pesan', 'kakak', 'loh', 'eri']</t>
  </si>
  <si>
    <t>['kakak', 'btw', 'kalo', 'capture', 'aplikasinya', 'nomornya', 'byu', 'ya', 'kakak', 'kalo', 'byu', 'kakak', 'coba', 'langsung', 'pesan', 'id', 'nindy', 'membantu', 'kakak', 'kalo', 'nomor', 'telkomsel', 'berkendala', 'coba', 'pesan', 'ayo', 'kakak', 'pesan', 'kakak', 'loh', 'eri']</t>
  </si>
  <si>
    <t>['kakak', 'btw', 'kalo', 'capture', 'aplikasi', 'nomor', 'byu', 'ya', 'kakak', 'kalo', 'byu', 'kakak', 'coba', 'langsung', 'pesan', 'id', 'nindy', 'bantu', 'kakak', 'kalo', 'nomor', 'telkomsel', 'kendala', 'coba', 'pesan', 'ayo', 'kakak', 'pesan', 'kakak', 'loh', 'eri']</t>
  </si>
  <si>
    <t>guna telkomsel sejati guna byu jaring tsel jawab iya aja sinyal nya isi bar aja</t>
  </si>
  <si>
    <t>sebagai pengguna telkomsel sejati wkwk dan juga pengguna byu (jaringan tsel juga) jawabannya adalah iya🤗☺️  ini aja sinyal nya ke isi cuman 2/3 bar aja☺️</t>
  </si>
  <si>
    <t>sebagai pengguna telkomsel sejati wkwk dan juga pengguna byu jaringan tsel juga jawabannya adalah iya ini aja sinyal nya ke isi cuman bar aja</t>
  </si>
  <si>
    <t>['sebagai', 'pengguna', 'telkomsel', 'sejati', 'wkwk', 'dan', 'juga', 'pengguna', 'byu', 'jaringan', 'tsel', 'juga', 'jawabannya', 'adalah', 'iya', 'ini', 'aja', 'sinyal', 'nya', 'ke', 'isi', 'cuman', 'bar', 'aja']</t>
  </si>
  <si>
    <t>['sebagai', 'pengguna', 'telkomsel', 'sejati', 'wkwk', 'dan', 'juga', 'pengguna', 'byu', 'jaringan', 'tsel', 'juga', 'jawabannya', 'adalah', 'iya', 'ini', 'aja', 'sinyal', 'nya', 'ke', 'isi', 'hanya', 'bar', 'aja']</t>
  </si>
  <si>
    <t>['pengguna', 'telkomsel', 'sejati', 'pengguna', 'byu', 'jaringan', 'tsel', 'jawabannya', 'iya', 'aja', 'sinyal', 'nya', 'isi', 'bar', 'aja']</t>
  </si>
  <si>
    <t>['guna', 'telkomsel', 'sejati', 'guna', 'byu', 'jaring', 'tsel', 'jawab', 'iya', 'aja', 'sinyal', 'nya', 'isi', 'bar', 'aja']</t>
  </si>
  <si>
    <t>aktivasi paket aja aplikasi mytelkomsel kakak oh iya kakak keluh kait produk layan byu kakak hubugi rekan id ya kiano</t>
  </si>
  <si>
    <t>@ekszakta aktivasi paket lagi aja di aplikasi mytelkomsel kak. oh iya kalau kakak ada keluhan terkait produk dan layanan dari by.u kakak bisa hubugi rekan kami di @byu_id  ya 😉 -kiano</t>
  </si>
  <si>
    <t>aktivasi paket lagi aja di aplikasi mytelkomsel kak oh iya kalau kakak ada keluhan terkait produk dan layanan dari byu kakak bisa hubugi rekan kami di id ya kiano</t>
  </si>
  <si>
    <t>['aktivasi', 'paket', 'lagi', 'aja', 'di', 'aplikasi', 'mytelkomsel', 'kak', 'oh', 'iya', 'kalau', 'kakak', 'ada', 'keluhan', 'terkait', 'produk', 'dan', 'layanan', 'dari', 'byu', 'kakak', 'bisa', 'hubugi', 'rekan', 'kami', 'di', 'id', 'ya', 'kiano']</t>
  </si>
  <si>
    <t>['aktivasi', 'paket', 'lagi', 'aja', 'di', 'aplikasi', 'mytelkomsel', 'kakak', 'oh', 'iya', 'kalau', 'kakak', 'ada', 'keluhan', 'terkait', 'produk', 'dan', 'layanan', 'dari', 'byu', 'kakak', 'bisa', 'hubugi', 'rekan', 'kami', 'di', 'id', 'ya', 'kiano']</t>
  </si>
  <si>
    <t>['aktivasi', 'paket', 'aja', 'aplikasi', 'mytelkomsel', 'kakak', 'oh', 'iya', 'kakak', 'keluhan', 'terkait', 'produk', 'layanan', 'byu', 'kakak', 'hubugi', 'rekan', 'id', 'ya', 'kiano']</t>
  </si>
  <si>
    <t>['aktivasi', 'paket', 'aja', 'aplikasi', 'mytelkomsel', 'kakak', 'oh', 'iya', 'kakak', 'keluh', 'kait', 'produk', 'layan', 'byu', 'kakak', 'hubugi', 'rekan', 'id', 'ya', 'kiano']</t>
  </si>
  <si>
    <t>open convert — pulsa  telkomsel/tsel : 0,81 – 0,825 indosat/isat      : 0,82 – 0,85 three/tri            : 0,83 – 0,885 xl/axis              : 0,80 – 0,87 by.u/byu            : 0,79 – 0,81  rate selengkapnya bisa cek di channel di bawah, ya! #zonauang  https://t.co/vdekgyiqhq</t>
  </si>
  <si>
    <t>id anggep aja pakai indihome sinyal daerah baik make minoritas jarak rumah tower telkomsel</t>
  </si>
  <si>
    <t>@byu_id anggep aja pakai indihome. ini dari tahun 2010 sinyal di daerah saya tidak pernah diperbaiki. apa karena yang make cuma minoritas. padahal jarak rumah ke tower telkomsel cuma 1,2 km. https://t.co/clnv3h20hw</t>
  </si>
  <si>
    <t>id anggep aja pakai indihome ini dari tahun sinyal di daerah saya tidak pernah diperbaiki apa karena yang make cuma minoritas padahal jarak rumah ke tower telkomsel cuma km</t>
  </si>
  <si>
    <t>['id', 'anggep', 'aja', 'pakai', 'indihome', 'ini', 'dari', 'tahun', 'sinyal', 'di', 'daerah', 'saya', 'tidak', 'pernah', 'diperbaiki', 'apa', 'karena', 'yang', 'make', 'cuma', 'minoritas', 'padahal', 'jarak', 'rumah', 'ke', 'tower', 'telkomsel', 'cuma', 'km']</t>
  </si>
  <si>
    <t>['id', 'anggep', 'aja', 'pakai', 'indihome', 'ini', 'dari', 'tahun', 'sinyal', 'di', 'daerah', 'saya', 'tidak', 'pernah', 'diperbaiki', 'apa', 'karena', 'yang', 'make', 'cuma', 'minoritas', 'padahal', 'jarak', 'rumah', 'ke', 'tower', 'telkomsel', 'cuma', 'kamu']</t>
  </si>
  <si>
    <t>['id', 'anggep', 'aja', 'pakai', 'indihome', 'sinyal', 'daerah', 'diperbaiki', 'make', 'minoritas', 'jarak', 'rumah', 'tower', 'telkomsel']</t>
  </si>
  <si>
    <t>['id', 'anggep', 'aja', 'pakai', 'indihome', 'sinyal', 'daerah', 'baik', 'make', 'minoritas', 'jarak', 'rumah', 'tower', 'telkomsel']</t>
  </si>
  <si>
    <t>rawat nya via online by nya grapari telkomsel bilang kartu aktif byu tenggang ya suruh ganti kartu cek google kalo rawat nya by nya langsung</t>
  </si>
  <si>
    <t>@anotherrere_ @nadirelc sebelum aku ngurus nya via online lewat by. u nya aku ke grapari telkomsel, waktu itu mereka bilang kartu ku udah gk aktif padahal byu. u gk punya masa tenggang kan ya mereka nyuruh aku ganti kartu 😌 akhirnya aku cek di google kalo ngurus nya harus ke by. u nya langsung</t>
  </si>
  <si>
    <t>sebelum aku ngurus nya via online lewat by  nya aku ke grapari telkomsel waktu itu mereka bilang kartu ku udah gk aktif padahal byu  gk punya masa tenggang kan ya mereka nyuruh aku ganti kartu akhirnya aku cek di google kalo ngurus nya harus ke by  nya langsung</t>
  </si>
  <si>
    <t>['sebelum', 'aku', 'ngurus', 'nya', 'via', 'online', 'lewat', 'by', 'nya', 'aku', 'ke', 'grapari', 'telkomsel', 'waktu', 'itu', 'mereka', 'bilang', 'kartu', 'ku', 'udah', 'gk', 'aktif', 'padahal', 'byu', 'gk', 'punya', 'masa', 'tenggang', 'kan', 'ya', 'mereka', 'nyuruh', 'aku', 'ganti', 'kartu', 'akhirnya', 'aku', 'cek', 'di', 'google', 'kalo', 'ngurus', 'nya', 'harus', 'ke', 'by', 'nya', 'langsung']</t>
  </si>
  <si>
    <t>['sebelum', 'aku', 'merawat', 'nya', 'via', 'online', 'lewat', 'by', 'nya', 'aku', 'ke', 'grapari', 'telkomsel', 'waktu', 'itu', 'mereka', 'bilang', 'kartu', 'aku', 'sudah', 'tidak', 'aktif', 'padahal', 'byu', 'tidak', 'punya', 'masa', 'tenggang', 'kan', 'ya', 'mereka', 'menyuruh', 'aku', 'ganti', 'kartu', 'akhirnya', 'aku', 'cek', 'di', 'google', 'kalo', 'merawat', 'nya', 'harus', 'ke', 'by', 'nya', 'langsung']</t>
  </si>
  <si>
    <t>['merawat', 'nya', 'via', 'online', 'by', 'nya', 'grapari', 'telkomsel', 'bilang', 'kartu', 'aktif', 'byu', 'tenggang', 'ya', 'menyuruh', 'ganti', 'kartu', 'cek', 'google', 'kalo', 'merawat', 'nya', 'by', 'nya', 'langsung']</t>
  </si>
  <si>
    <t>['rawat', 'nya', 'via', 'online', 'by', 'nya', 'grapari', 'telkomsel', 'bilang', 'kartu', 'aktif', 'byu', 'tenggang', 'ya', 'suruh', 'ganti', 'kartu', 'cek', 'google', 'kalo', 'rawat', 'nya', 'by', 'nya', 'langsung']</t>
  </si>
  <si>
    <t>id malam kakak amalia terima kasih apresiasi layan ya alami kendala hubung whatsapp ketik bicara klik agent care pilih kartu tri ya terimakasih hani</t>
  </si>
  <si>
    <t>@amaliaak303 @convomfs @telkomsel @byu_id malam kak amalia, terima kasih atas apresiasi yang diberikan terhadap layanan kami ya. jika mengalami kendala bisa hubungi ke whatsapp 628999800123 dengan ketik ngobrol" klik "agent 3care" pilih "kartu tri" ya. thanks ^hani"</t>
  </si>
  <si>
    <t>id malam kak amalia terima kasih atas apresiasi yang diberikan terhadap layanan kami ya jika mengalami kendala bisa hubungi ke whatsapp dengan ketik ngobrol klik agent care pilih kartu tri ya thanks hani</t>
  </si>
  <si>
    <t>['id', 'malam', 'kak', 'amalia', 'terima', 'kasih', 'atas', 'apresiasi', 'yang', 'diberikan', 'terhadap', 'layanan', 'kami', 'ya', 'jika', 'mengalami', 'kendala', 'bisa', 'hubungi', 'ke', 'whatsapp', 'dengan', 'ketik', 'ngobrol', 'klik', 'agent', 'care', 'pilih', 'kartu', 'tri', 'ya', 'thanks', 'hani']</t>
  </si>
  <si>
    <t>['id', 'malam', 'kakak', 'amalia', 'terima', 'kasih', 'atas', 'apresiasi', 'yang', 'diberikan', 'terhadap', 'layanan', 'kami', 'ya', 'jika', 'mengalami', 'kendala', 'bisa', 'hubungi', 'ke', 'whatsapp', 'dengan', 'ketik', 'berbicara', 'klik', 'agent', 'care', 'pilih', 'kartu', 'tri', 'ya', 'terimakasih', 'hani']</t>
  </si>
  <si>
    <t>['id', 'malam', 'kakak', 'amalia', 'terima', 'kasih', 'apresiasi', 'layanan', 'ya', 'mengalami', 'kendala', 'hubungi', 'whatsapp', 'ketik', 'berbicara', 'klik', 'agent', 'care', 'pilih', 'kartu', 'tri', 'ya', 'terimakasih', 'hani']</t>
  </si>
  <si>
    <t>['id', 'malam', 'kakak', 'amalia', 'terima', 'kasih', 'apresiasi', 'layan', 'ya', 'alami', 'kendala', 'hubung', 'whatsapp', 'ketik', 'bicara', 'klik', 'agent', 'care', 'pilih', 'kartu', 'tri', 'ya', 'terimakasih', 'hani']</t>
  </si>
  <si>
    <t>pakai murah backup dg id jangkau sinyal luas pelosok pakai tsel domisili pakai tsel jam pulang kerja lot tri sinyal malam tethering suami</t>
  </si>
  <si>
    <t>@convomfs sudah 11 tahun pakai @triindonesia ofc murah😆, tapi selalu backup dg @telkomsel/@byu_id (jangkauan sinyal lebih luas).  di pelosok banyak yang pakai tsel. domisiliku skrg umumnya pakai tsel, tiap jam pulang kerja pasti lemot.  tri-ku ada sinyal, tiap malam tethering ke suami. 🤣</t>
  </si>
  <si>
    <t>sudah tahun pakai ofc murah tapi selalu backup dg id jangkauan sinyal lebih luas di pelosok banyak yang pakai tsel domisiliku skrg umumnya pakai tsel tiap jam pulang kerja pasti lemot triku ada sinyal tiap malam tethering ke suami</t>
  </si>
  <si>
    <t>['sudah', 'tahun', 'pakai', 'ofc', 'murah', 'tapi', 'selalu', 'backup', 'dg', 'id', 'jangkauan', 'sinyal', 'lebih', 'luas', 'di', 'pelosok', 'banyak', 'yang', 'pakai', 'tsel', 'domisiliku', 'skrg', 'umumnya', 'pakai', 'tsel', 'tiap', 'jam', 'pulang', 'kerja', 'pasti', 'lemot', 'triku', 'ada', 'sinyal', 'tiap', 'malam', 'tethering', 'ke', 'suami']</t>
  </si>
  <si>
    <t>['sudah', 'tahun', 'pakai', 'tentu', 'murah', 'tapi', 'selalu', 'backup', 'dg', 'id', 'jangkauan', 'sinyal', 'lebih', 'luas', 'di', 'pelosok', 'banyak', 'yang', 'pakai', 'tsel', 'domisiliku', 'sekarang', 'umumnya', 'pakai', 'tsel', 'tiap', 'jam', 'pulang', 'kerja', 'pasti', 'lemot', 'triku', 'ada', 'sinyal', 'tiap', 'malam', 'tethering', 'ke', 'suami']</t>
  </si>
  <si>
    <t>['pakai', 'murah', 'backup', 'dg', 'id', 'jangkauan', 'sinyal', 'luas', 'pelosok', 'pakai', 'tsel', 'domisiliku', 'pakai', 'tsel', 'jam', 'pulang', 'kerja', 'lemot', 'triku', 'sinyal', 'malam', 'tethering', 'suami']</t>
  </si>
  <si>
    <t>['pakai', 'murah', 'backup', 'dg', 'id', 'jangkau', 'sinyal', 'luas', 'pelosok', 'pakai', 'tsel', 'domisili', 'pakai', 'tsel', 'jam', 'pulang', 'kerja', 'lot', 'tri', 'sinyal', 'malam', 'tethering', 'suami']</t>
  </si>
  <si>
    <t>@consensual2323 @telkomsel hai kak! maaf ya udah bikin gak nyaman 🥲 keluhan kakak boleh dm-in lagi ke nindy ya, nindy coba bantu cek lagi sama tim ya, makasih kak</t>
  </si>
  <si>
    <t>kakak raw informasi keluh putar byu kakak langsung hubung rekan ya id terimakasih zyad</t>
  </si>
  <si>
    <t>@consensual2323 @consensual2323 kak raw, mengenai informasi dan keluhan seputar by.u kakak bisa langsung hubungi rekan kami ya di @byu_id. makasih :) -zyad</t>
  </si>
  <si>
    <t>kak raw mengenai informasi dan keluhan seputar byu kakak bisa langsung hubungi rekan kami ya di id makasih zyad</t>
  </si>
  <si>
    <t>['kak', 'raw', 'mengenai', 'informasi', 'dan', 'keluhan', 'seputar', 'byu', 'kakak', 'bisa', 'langsung', 'hubungi', 'rekan', 'kami', 'ya', 'di', 'id', 'makasih', 'zyad']</t>
  </si>
  <si>
    <t>['kakak', 'raw', 'mengenai', 'informasi', 'dan', 'keluhan', 'seputar', 'byu', 'kakak', 'bisa', 'langsung', 'hubungi', 'rekan', 'kami', 'ya', 'di', 'id', 'terimakasih', 'zyad']</t>
  </si>
  <si>
    <t>['kakak', 'raw', 'informasi', 'keluhan', 'seputar', 'byu', 'kakak', 'langsung', 'hubungi', 'rekan', 'ya', 'id', 'terimakasih', 'zyad']</t>
  </si>
  <si>
    <t>['kakak', 'raw', 'informasi', 'keluh', 'putar', 'byu', 'kakak', 'langsung', 'hubung', 'rekan', 'ya', 'id', 'terimakasih', 'zyad']</t>
  </si>
  <si>
    <t>susanto id susanto maaf ya kakak kalo kendala putar byu kakak konfirmasi langsung direct message twitternya id ya kakak tangan resmi aplikasi byu terinstall hp kakak ardhan</t>
  </si>
  <si>
    <t>@azis_susanto07 @byu_id @azis_susanto07 maaf ya kak. kalo ada kendala seputar by.u, kakak bisa konfirmasi langsung melalui direct message twitternya di @byu_id ya. kakak juga bisa mendapatkan penanganan resminya melalui aplikasi by.u yang terinstall di hp kakak :) -ardhan</t>
  </si>
  <si>
    <t>susanto id susanto maaf ya kak kalo ada kendala seputar byu kakak bisa konfirmasi langsung melalui direct message twitternya di id ya kakak juga bisa mendapatkan penanganan resminya melalui aplikasi byu yang terinstall di hp kakak ardhan</t>
  </si>
  <si>
    <t>['susanto', 'id', 'susanto', 'maaf', 'ya', 'kak', 'kalo', 'ada', 'kendala', 'seputar', 'byu', 'kakak', 'bisa', 'konfirmasi', 'langsung', 'melalui', 'direct', 'message', 'twitternya', 'di', 'id', 'ya', 'kakak', 'juga', 'bisa', 'mendapatkan', 'penanganan', 'resminya', 'melalui', 'aplikasi', 'byu', 'yang', 'terinstall', 'di', 'hp', 'kakak', 'ardhan']</t>
  </si>
  <si>
    <t>['susanto', 'id', 'susanto', 'maaf', 'ya', 'kakak', 'kalo', 'ada', 'kendala', 'seputar', 'byu', 'kakak', 'bisa', 'konfirmasi', 'langsung', 'melalui', 'direct', 'message', 'twitternya', 'di', 'id', 'ya', 'kakak', 'juga', 'bisa', 'mendapatkan', 'penanganan', 'resminya', 'melalui', 'aplikasi', 'byu', 'yang', 'terinstall', 'di', 'hp', 'kakak', 'ardhan']</t>
  </si>
  <si>
    <t>['susanto', 'id', 'susanto', 'maaf', 'ya', 'kakak', 'kalo', 'kendala', 'seputar', 'byu', 'kakak', 'konfirmasi', 'langsung', 'direct', 'message', 'twitternya', 'id', 'ya', 'kakak', 'penanganan', 'resminya', 'aplikasi', 'byu', 'terinstall', 'hp', 'kakak', 'ardhan']</t>
  </si>
  <si>
    <t>['susanto', 'id', 'susanto', 'maaf', 'ya', 'kakak', 'kalo', 'kendala', 'putar', 'byu', 'kakak', 'konfirmasi', 'langsung', 'direct', 'message', 'twitternya', 'id', 'ya', 'kakak', 'tangan', 'resmi', 'aplikasi', 'byu', 'terinstall', 'hp', 'kakak', 'ardhan']</t>
  </si>
  <si>
    <t>operator gak susah pakai gak konek fck id pasar embel embel signal buruk</t>
  </si>
  <si>
    <t>operator gak guna nyusahin. tiap di pake gak pernah bisa konek... f*ck lah @byu_id ngapain memasarkan dengan embel embel @telkomsel malah jadi signal terburuk sepanjang masa... https://t.co/fktozfl8nq</t>
  </si>
  <si>
    <t>operator gak guna nyusahin tiap di pake gak pernah bisa konek fck lah id ngapain memasarkan dengan embel embel malah jadi signal terburuk sepanjang masa</t>
  </si>
  <si>
    <t>['operator', 'gak', 'guna', 'nyusahin', 'tiap', 'di', 'pake', 'gak', 'pernah', 'bisa', 'konek', 'fck', 'lah', 'id', 'ngapain', 'memasarkan', 'dengan', 'embel', 'embel', 'malah', 'jadi', 'signal', 'terburuk', 'sepanjang', 'masa']</t>
  </si>
  <si>
    <t>['operator', 'gak', 'guna', 'menyusahkan', 'tiap', 'di', 'pakai', 'gak', 'pernah', 'bisa', 'konek', 'fck', 'lah', 'id', 'kenapa', 'memasarkan', 'dengan', 'embel', 'embel', 'malah', 'jadi', 'signal', 'terburuk', 'sepanjang', 'masa']</t>
  </si>
  <si>
    <t>['operator', 'gak', 'menyusahkan', 'pakai', 'gak', 'konek', 'fck', 'id', 'memasarkan', 'embel', 'embel', 'signal', 'terburuk']</t>
  </si>
  <si>
    <t>['operator', 'gak', 'susah', 'pakai', 'gak', 'konek', 'fck', 'id', 'pasar', 'embel', 'embel', 'signal', 'buruk']</t>
  </si>
  <si>
    <t>informasi putar layan byu kakak sil langsung pesan aja id ya terimakasih zidane</t>
  </si>
  <si>
    <t>@luv344me @caratstalk @luv344me untuk informasi seputar layanan by.u, kak sil bisa langsung dm aja ke @byu_id ya. makasih :) -zidane</t>
  </si>
  <si>
    <t>untuk informasi seputar layanan byu kak sil bisa langsung dm aja ke id ya makasih zidane</t>
  </si>
  <si>
    <t>['untuk', 'informasi', 'seputar', 'layanan', 'byu', 'kak', 'sil', 'bisa', 'langsung', 'dm', 'aja', 'ke', 'id', 'ya', 'makasih', 'zidane']</t>
  </si>
  <si>
    <t>['untuk', 'informasi', 'seputar', 'layanan', 'byu', 'kakak', 'sil', 'bisa', 'langsung', 'pesan', 'aja', 'ke', 'id', 'ya', 'terimakasih', 'zidane']</t>
  </si>
  <si>
    <t>['informasi', 'seputar', 'layanan', 'byu', 'kakak', 'sil', 'langsung', 'pesan', 'aja', 'id', 'ya', 'terimakasih', 'zidane']</t>
  </si>
  <si>
    <t>['informasi', 'putar', 'layan', 'byu', 'kakak', 'sil', 'langsung', 'pesan', 'aja', 'id', 'ya', 'terimakasih', 'zidane']</t>
  </si>
  <si>
    <t>bangsatt byu telkomsel jelek banget woi beli paket mahal ya fuck</t>
  </si>
  <si>
    <t>bangsatt byu telkomsel ini jelek bgt dah  woi gw beli paket lu mahal ya anjeng</t>
  </si>
  <si>
    <t>bangsatt byu telkomsel ini jelek bgt dah woi gw beli paket lu mahal ya anjeng</t>
  </si>
  <si>
    <t>['bangsatt', 'byu', 'telkomsel', 'ini', 'jelek', 'bgt', 'dah', 'woi', 'gw', 'beli', 'paket', 'lu', 'mahal', 'ya', 'anjeng']</t>
  </si>
  <si>
    <t>['bangsatt', 'byu', 'telkomsel', 'ini', 'jelek', 'banget', 'sudah', 'woi', 'aku', 'beli', 'paket', 'kamu', 'mahal', 'ya', 'fuck']</t>
  </si>
  <si>
    <t>['bangsatt', 'byu', 'telkomsel', 'jelek', 'banget', 'woi', 'beli', 'paket', 'mahal', 'ya', 'fuck']</t>
  </si>
  <si>
    <t>id kalo kakak kendala gak sinyal joan nomor hp lokasi kel kec kota kalo nomor kendala iya kirim pesan biar cek joan</t>
  </si>
  <si>
    <t>@devilinurshoes @byu_id @devilinurshoes waduh, kalo kakak kendala gak ada sinyal, joan minta nomor hp, lokasi (kel, kec, kota) dan kalo ada 2 nomor lain yang kendala sama juga yaa, kirim ke dm biar dicek. -joan</t>
  </si>
  <si>
    <t>id waduh kalo kakak kendala gak ada sinyal joan minta nomor hp lokasi kel kec kota dan kalo ada nomor lain yang kendala sama juga yaa kirim ke dm biar dicek joan</t>
  </si>
  <si>
    <t>['id', 'waduh', 'kalo', 'kakak', 'kendala', 'gak', 'ada', 'sinyal', 'joan', 'minta', 'nomor', 'hp', 'lokasi', 'kel', 'kec', 'kota', 'dan', 'kalo', 'ada', 'nomor', 'lain', 'yang', 'kendala', 'sama', 'juga', 'yaa', 'kirim', 'ke', 'dm', 'biar', 'dicek', 'joan']</t>
  </si>
  <si>
    <t>['id', 'waduh', 'kalo', 'kakak', 'kendala', 'gak', 'ada', 'sinyal', 'joan', 'minta', 'nomor', 'hp', 'lokasi', 'kel', 'kec', 'kota', 'dan', 'kalo', 'ada', 'nomor', 'lain', 'yang', 'kendala', 'sama', 'juga', 'iya', 'kirim', 'ke', 'pesan', 'biar', 'dicek', 'joan']</t>
  </si>
  <si>
    <t>['id', 'kalo', 'kakak', 'kendala', 'gak', 'sinyal', 'joan', 'nomor', 'hp', 'lokasi', 'kel', 'kec', 'kota', 'kalo', 'nomor', 'kendala', 'iya', 'kirim', 'pesan', 'biar', 'dicek', 'joan']</t>
  </si>
  <si>
    <t>['id', 'kalo', 'kakak', 'kendala', 'gak', 'sinyal', 'joan', 'nomor', 'hp', 'lokasi', 'kel', 'kec', 'kota', 'kalo', 'nomor', 'kendala', 'iya', 'kirim', 'pesan', 'biar', 'cek', 'joan']</t>
  </si>
  <si>
    <t>id sinyal kakak pagi</t>
  </si>
  <si>
    <t>@byu_id @telkomsel emang ga ada sinyal atau gimana ini teh duh dari subuh.</t>
  </si>
  <si>
    <t>id emang ga ada sinyal atau gimana ini teh duh dari subuh</t>
  </si>
  <si>
    <t>['id', 'emang', 'ga', 'ada', 'sinyal', 'atau', 'gimana', 'ini', 'teh', 'duh', 'dari', 'subuh']</t>
  </si>
  <si>
    <t>['id', 'memang', 'tidak', 'ada', 'sinyal', 'atau', 'bagaimana', 'ini', 'kakak', 'duh', 'dari', 'pagi']</t>
  </si>
  <si>
    <t>['id', 'sinyal', 'kakak', 'pagi']</t>
  </si>
  <si>
    <t>komplain tf kuota byu nih tf pulsa miin ya telkomsel miin</t>
  </si>
  <si>
    <t>@telkomsel saya mau komplain ga bsa tf kuota k byu nih.. tf pulsa juga ga bisa miin? knapa ya?? kan sama sama telkomsel miin</t>
  </si>
  <si>
    <t>saya mau komplain ga bsa tf kuota  byu nih tf pulsa juga ga bisa miin knapa ya kan sama sama telkomsel miin</t>
  </si>
  <si>
    <t>['saya', 'mau', 'komplain', 'ga', 'bsa', 'tf', 'kuota', 'byu', 'nih', 'tf', 'pulsa', 'juga', 'ga', 'bisa', 'miin', 'knapa', 'ya', 'kan', 'sama', 'sama', 'telkomsel', 'miin']</t>
  </si>
  <si>
    <t>['saya', 'mau', 'komplain', 'tidak', 'bisa', 'tf', 'kuota', 'byu', 'nih', 'tf', 'pulsa', 'juga', 'tidak', 'bisa', 'miin', 'kenapa', 'ya', 'kan', 'sama', 'sama', 'telkomsel', 'miin']</t>
  </si>
  <si>
    <t>['komplain', 'tf', 'kuota', 'byu', 'nih', 'tf', 'pulsa', 'miin', 'ya', 'telkomsel', 'miin']</t>
  </si>
  <si>
    <t>id min kouta masuk min orang kerja ganggu loh id kmu ngetweet selesai min id coba bantu</t>
  </si>
  <si>
    <t>@byu_id ini sudah 2 hari min tapi kouta blm masuk gimana min???? orang mau kerja jadi keganggu karena kalian loh! @byu_id kmu bisa nge-tweet tapi masalah ku ga di selesaikan gimana min? @byu_id coba dibantu dong @telkomsel https://t.co/0eitlgysva</t>
  </si>
  <si>
    <t>id ini sudah hari min tapi kouta blm masuk gimana min orang mau kerja jadi keganggu karena kalian loh id kmu bisa ngetweet tapi masalah ku ga di selesaikan gimana min id coba dibantu dong</t>
  </si>
  <si>
    <t>['id', 'ini', 'sudah', 'hari', 'min', 'tapi', 'kouta', 'blm', 'masuk', 'gimana', 'min', 'orang', 'mau', 'kerja', 'jadi', 'keganggu', 'karena', 'kalian', 'loh', 'id', 'kmu', 'bisa', 'ngetweet', 'tapi', 'masalah', 'ku', 'ga', 'di', 'selesaikan', 'gimana', 'min', 'id', 'coba', 'dibantu', 'dong']</t>
  </si>
  <si>
    <t>['id', 'ini', 'sudah', 'hari', 'min', 'tapi', 'kouta', 'belum', 'masuk', 'bagaimana', 'min', 'orang', 'mau', 'kerja', 'jadi', 'keganggu', 'karena', 'kalian', 'loh', 'id', 'kmu', 'bisa', 'ngetweet', 'tapi', 'masalah', 'aku', 'tidak', 'di', 'selesaikan', 'bagaimana', 'min', 'id', 'coba', 'dibantu', 'dong']</t>
  </si>
  <si>
    <t>['id', 'min', 'kouta', 'masuk', 'min', 'orang', 'kerja', 'keganggu', 'loh', 'id', 'kmu', 'ngetweet', 'selesaikan', 'min', 'id', 'coba', 'dibantu']</t>
  </si>
  <si>
    <t>['id', 'min', 'kouta', 'masuk', 'min', 'orang', 'kerja', 'ganggu', 'loh', 'id', 'kmu', 'ngetweet', 'selesai', 'min', 'id', 'coba', 'bantu']</t>
  </si>
  <si>
    <t>id sinyal internet stabil speed kalah parah banget id sisa gb gatau buka sosmed aja muter parah kontak cs jawab template ujung ujung tim lapang baik udab coba aja</t>
  </si>
  <si>
    <t>@telkomsel @satanblessyou1 @byu_id sinyalnya + internet (baik kestabilan sama speed) udah kalah ama @axisgsm . parah banget terutama @byu_id . ini sisa 100gb+ gatau buat apa, buka sosmed aja muter parah. kontak cs jawabannya template, ujung ujungnya tim lapangan akan perbaiki, udab ampe 2 bulan coba sama aja</t>
  </si>
  <si>
    <t>id sinyalnya internet baik kestabilan sama speed udah kalah ama parah banget terutama id ini sisa gb gatau buat apa buka sosmed aja muter parah kontak cs jawabannya template ujung ujungnya tim lapangan akan perbaiki udab ampe bulan coba sama aja</t>
  </si>
  <si>
    <t>['id', 'sinyalnya', 'internet', 'baik', 'kestabilan', 'sama', 'speed', 'udah', 'kalah', 'ama', 'parah', 'banget', 'terutama', 'id', 'ini', 'sisa', 'gb', 'gatau', 'buat', 'apa', 'buka', 'sosmed', 'aja', 'muter', 'parah', 'kontak', 'cs', 'jawabannya', 'template', 'ujung', 'ujungnya', 'tim', 'lapangan', 'akan', 'perbaiki', 'udab', 'ampe', 'bulan', 'coba', 'sama', 'aja']</t>
  </si>
  <si>
    <t>['id', 'sinyalnya', 'internet', 'baik', 'kestabilan', 'sama', 'speed', 'sudah', 'kalah', 'sama', 'parah', 'banget', 'terutama', 'id', 'ini', 'sisa', 'gb', 'gatau', 'buat', 'apa', 'buka', 'sosmed', 'aja', 'muter', 'parah', 'kontak', 'cs', 'jawabannya', 'template', 'ujung', 'ujungnya', 'tim', 'lapangan', 'akan', 'perbaiki', 'udab', 'sampai', 'bulan', 'coba', 'sama', 'aja']</t>
  </si>
  <si>
    <t>['id', 'sinyalnya', 'internet', 'kestabilan', 'speed', 'kalah', 'parah', 'banget', 'id', 'sisa', 'gb', 'gatau', 'buka', 'sosmed', 'aja', 'muter', 'parah', 'kontak', 'cs', 'jawabannya', 'template', 'ujung', 'ujungnya', 'tim', 'lapangan', 'perbaiki', 'udab', 'coba', 'aja']</t>
  </si>
  <si>
    <t>['id', 'sinyal', 'internet', 'stabil', 'speed', 'kalah', 'parah', 'banget', 'id', 'sisa', 'gb', 'gatau', 'buka', 'sosmed', 'aja', 'muter', 'parah', 'kontak', 'cs', 'jawab', 'template', 'ujung', 'ujung', 'tim', 'lapang', 'baik', 'udab', 'coba', 'aja']</t>
  </si>
  <si>
    <t>amp id min cek gak ganggu tower daerah ciracas jaktim sinyal ilangan</t>
  </si>
  <si>
    <t>@telkomsel &amp;amp  @byu_id min, bisa cek gak apakah ada gangguan tower di daerah ciracas jaktim kenapa sinyalnya ilang2an melulu?</t>
  </si>
  <si>
    <t>amp id min bisa cek gak apakah ada gangguan tower di daerah ciracas jaktim kenapa sinyalnya ilangan melulu</t>
  </si>
  <si>
    <t>['amp', 'id', 'min', 'bisa', 'cek', 'gak', 'apakah', 'ada', 'gangguan', 'tower', 'di', 'daerah', 'ciracas', 'jaktim', 'kenapa', 'sinyalnya', 'ilangan', 'melulu']</t>
  </si>
  <si>
    <t>['amp', 'id', 'min', 'bisa', 'cek', 'gak', 'apakah', 'ada', 'gangguan', 'tower', 'di', 'daerah', 'ciracas', 'jaktim', 'kenapa', 'sinyalnya', 'ilangan', 'selalu']</t>
  </si>
  <si>
    <t>['amp', 'id', 'min', 'cek', 'gak', 'gangguan', 'tower', 'daerah', 'ciracas', 'jaktim', 'sinyalnya', 'ilangan']</t>
  </si>
  <si>
    <t>['amp', 'id', 'min', 'cek', 'gak', 'ganggu', 'tower', 'daerah', 'ciracas', 'jaktim', 'sinyal', 'ilangan']</t>
  </si>
  <si>
    <t>io io maaf ya kakak andi kalo kendala putar byu kakak konfirmasi langsung direct message twitternya id ya kakak tangan resmi aplikasi byu terinstall hp kakak rai</t>
  </si>
  <si>
    <t>@ndil_io @ndil_io maaf ya kak andi. kalo ada kendala seputar by.u, kakak bisa konfirmasi langsung melalui direct message twitternya di @byu_id ya. kakak juga bisa mendapatkan penanganan resminya melalui aplikasi by.u yang terinstall di hp kakak :) -rai</t>
  </si>
  <si>
    <t>io io maaf ya kak andi kalo ada kendala seputar byu kakak bisa konfirmasi langsung melalui direct message twitternya di id ya kakak juga bisa mendapatkan penanganan resminya melalui aplikasi byu yang terinstall di hp kakak rai</t>
  </si>
  <si>
    <t>['io', 'io', 'maaf', 'ya', 'kak', 'andi', 'kalo', 'ada', 'kendala', 'seputar', 'byu', 'kakak', 'bisa', 'konfirmasi', 'langsung', 'melalui', 'direct', 'message', 'twitternya', 'di', 'id', 'ya', 'kakak', 'juga', 'bisa', 'mendapatkan', 'penanganan', 'resminya', 'melalui', 'aplikasi', 'byu', 'yang', 'terinstall', 'di', 'hp', 'kakak', 'rai']</t>
  </si>
  <si>
    <t>['io', 'io', 'maaf', 'ya', 'kakak', 'andi', 'kalo', 'ada', 'kendala', 'seputar', 'byu', 'kakak', 'bisa', 'konfirmasi', 'langsung', 'melalui', 'direct', 'message', 'twitternya', 'di', 'id', 'ya', 'kakak', 'juga', 'bisa', 'mendapatkan', 'penanganan', 'resminya', 'melalui', 'aplikasi', 'byu', 'yang', 'terinstall', 'di', 'hp', 'kakak', 'rai']</t>
  </si>
  <si>
    <t>['io', 'io', 'maaf', 'ya', 'kakak', 'andi', 'kalo', 'kendala', 'seputar', 'byu', 'kakak', 'konfirmasi', 'langsung', 'direct', 'message', 'twitternya', 'id', 'ya', 'kakak', 'penanganan', 'resminya', 'aplikasi', 'byu', 'terinstall', 'hp', 'kakak', 'rai']</t>
  </si>
  <si>
    <t>['io', 'io', 'maaf', 'ya', 'kakak', 'andi', 'kalo', 'kendala', 'putar', 'byu', 'kakak', 'konfirmasi', 'langsung', 'direct', 'message', 'twitternya', 'id', 'ya', 'kakak', 'tangan', 'resmi', 'aplikasi', 'byu', 'terinstall', 'hp', 'kakak', 'rai']</t>
  </si>
  <si>
    <t>kakak nya pakai byu yah kalo kendala putar byu kakak konfirmasi langsung direct message twitternya id ya kakak tangan resmi aplikasi byu terinstall hp kakak rai</t>
  </si>
  <si>
    <t>@haventale kakak nya pake by.u yah? kalo ada kendala seputar by.u, kakak bisa konfirmasi langsung melalui direct message twitternya di @byu_id ya. kakak juga bisa mendapatkan penanganan resminya melalui aplikasi by.u yang terinstall di hp kakak :) -rai</t>
  </si>
  <si>
    <t>kakak nya pake byu yah kalo ada kendala seputar byu kakak bisa konfirmasi langsung melalui direct message twitternya di id ya kakak juga bisa mendapatkan penanganan resminya melalui aplikasi byu yang terinstall di hp kakak rai</t>
  </si>
  <si>
    <t>['kakak', 'nya', 'pake', 'byu', 'yah', 'kalo', 'ada', 'kendala', 'seputar', 'byu', 'kakak', 'bisa', 'konfirmasi', 'langsung', 'melalui', 'direct', 'message', 'twitternya', 'di', 'id', 'ya', 'kakak', 'juga', 'bisa', 'mendapatkan', 'penanganan', 'resminya', 'melalui', 'aplikasi', 'byu', 'yang', 'terinstall', 'di', 'hp', 'kakak', 'rai']</t>
  </si>
  <si>
    <t>['kakak', 'nya', 'pakai', 'byu', 'yah', 'kalo', 'ada', 'kendala', 'seputar', 'byu', 'kakak', 'bisa', 'konfirmasi', 'langsung', 'melalui', 'direct', 'message', 'twitternya', 'di', 'id', 'ya', 'kakak', 'juga', 'bisa', 'mendapatkan', 'penanganan', 'resminya', 'melalui', 'aplikasi', 'byu', 'yang', 'terinstall', 'di', 'hp', 'kakak', 'rai']</t>
  </si>
  <si>
    <t>['kakak', 'nya', 'pakai', 'byu', 'yah', 'kalo', 'kendala', 'seputar', 'byu', 'kakak', 'konfirmasi', 'langsung', 'direct', 'message', 'twitternya', 'id', 'ya', 'kakak', 'penanganan', 'resminya', 'aplikasi', 'byu', 'terinstall', 'hp', 'kakak', 'rai']</t>
  </si>
  <si>
    <t>['kakak', 'nya', 'pakai', 'byu', 'yah', 'kalo', 'kendala', 'putar', 'byu', 'kakak', 'konfirmasi', 'langsung', 'direct', 'message', 'twitternya', 'id', 'ya', 'kakak', 'tangan', 'resmi', 'aplikasi', 'byu', 'terinstall', 'hp', 'kakak', 'rai']</t>
  </si>
  <si>
    <t>id id tolong min kouta masuk cs nya bilang jelasjelas masuk pending warning min id asa pakai</t>
  </si>
  <si>
    <t>@byu_id @byu_id tolong lah min kouta ku blm masuk kenapa ama cs nya di bilang udh  jelas-jelas blm masuk masih pending warning gtu gimana ini min @byu_id perasaan waktu pake @telkomsel ga gini😭😭😭😭 https://t.co/b8v8axrfcr</t>
  </si>
  <si>
    <t>id id tolong lah min kouta ku blm masuk kenapa ama cs nya di bilang udh jelasjelas blm masuk masih pending warning gtu gimana ini min id perasaan waktu pake ga gini</t>
  </si>
  <si>
    <t>['id', 'id', 'tolong', 'lah', 'min', 'kouta', 'ku', 'blm', 'masuk', 'kenapa', 'ama', 'cs', 'nya', 'di', 'bilang', 'udh', 'jelasjelas', 'blm', 'masuk', 'masih', 'pending', 'warning', 'gtu', 'gimana', 'ini', 'min', 'id', 'perasaan', 'waktu', 'pake', 'ga', 'gini']</t>
  </si>
  <si>
    <t>['id', 'id', 'tolong', 'lah', 'min', 'kouta', 'aku', 'belum', 'masuk', 'kenapa', 'sama', 'cs', 'nya', 'di', 'bilang', 'sudah', 'jelasjelas', 'belum', 'masuk', 'masih', 'pending', 'warning', 'begitu', 'bagaimana', 'ini', 'min', 'id', 'perasaan', 'waktu', 'pakai', 'tidak', 'begini']</t>
  </si>
  <si>
    <t>['id', 'id', 'tolong', 'min', 'kouta', 'masuk', 'cs', 'nya', 'bilang', 'jelasjelas', 'masuk', 'pending', 'warning', 'min', 'id', 'perasaan', 'pakai']</t>
  </si>
  <si>
    <t>['id', 'id', 'tolong', 'min', 'kouta', 'masuk', 'cs', 'nya', 'bilang', 'jelasjelas', 'masuk', 'pending', 'warning', 'min', 'id', 'asa', 'pakai']</t>
  </si>
  <si>
    <t>id ya pakai kartu byu nama byu nama telkomsel ya tau sihbyu pakai jaring telkomsel aneh aja pakai kartu byu</t>
  </si>
  <si>
    <t>@byu_id ini kenapa ya gw pake 2 kartu by.u tp yang 1 namanya by.u yang 1 lagi namanya telkomsel? ya tau sihby.u pake jaringan telkomsel cuma jadi aneh aja, padahal pakai kartu sama2 by.u dan berada di tempat yang sama https://t.co/nbp3nvojhz</t>
  </si>
  <si>
    <t>id ini kenapa ya gw pake kartu byu tp yang namanya byu yang lagi namanya telkomsel ya tau sihbyu pake jaringan telkomsel cuma jadi aneh aja padahal pakai kartu sama byu dan berada di tempat yang sama</t>
  </si>
  <si>
    <t>['id', 'ini', 'kenapa', 'ya', 'gw', 'pake', 'kartu', 'byu', 'tp', 'yang', 'namanya', 'byu', 'yang', 'lagi', 'namanya', 'telkomsel', 'ya', 'tau', 'sihbyu', 'pake', 'jaringan', 'telkomsel', 'cuma', 'jadi', 'aneh', 'aja', 'padahal', 'pakai', 'kartu', 'sama', 'byu', 'dan', 'berada', 'di', 'tempat', 'yang', 'sama']</t>
  </si>
  <si>
    <t>['id', 'ini', 'kenapa', 'ya', 'aku', 'pakai', 'kartu', 'byu', 'tapi', 'yang', 'namanya', 'byu', 'yang', 'lagi', 'namanya', 'telkomsel', 'ya', 'tau', 'sihbyu', 'pakai', 'jaringan', 'telkomsel', 'cuma', 'jadi', 'aneh', 'aja', 'padahal', 'pakai', 'kartu', 'sama', 'byu', 'dan', 'berada', 'di', 'tempat', 'yang', 'sama']</t>
  </si>
  <si>
    <t>['id', 'ya', 'pakai', 'kartu', 'byu', 'namanya', 'byu', 'namanya', 'telkomsel', 'ya', 'tau', 'sihbyu', 'pakai', 'jaringan', 'telkomsel', 'aneh', 'aja', 'pakai', 'kartu', 'byu']</t>
  </si>
  <si>
    <t>['id', 'ya', 'pakai', 'kartu', 'byu', 'nama', 'byu', 'nama', 'telkomsel', 'ya', 'tau', 'sihbyu', 'pakai', 'jaring', 'telkomsel', 'aneh', 'aja', 'pakai', 'kartu', 'byu']</t>
  </si>
  <si>
    <t>imron tbk id imron smartfren jaring luas harga paket variasi banget kakak sesuai butuh kakak ayo smartfrennya lokasi kakak jaring baik terima kasihvia</t>
  </si>
  <si>
    <t>@_4imron4_ @telkomsel @smartfrenworld @xlaxiata_tbk @axisgsm @byu_id @_4imron4_ smartfren jaringannya sudah luas dan harga paketnya juga bervariasi banget kak sesuai dengan kebutuhan kaka :) yuk gunakan smartfrennya di lokasi kakak dengan jaringan terbaik saat ini :) terima kasih-via</t>
  </si>
  <si>
    <t>imron tbk id imron smartfren jaringannya sudah luas dan harga paketnya juga bervariasi banget kak sesuai dengan kebutuhan kaka yuk gunakan smartfrennya di lokasi kakak dengan jaringan terbaik saat ini terima kasihvia</t>
  </si>
  <si>
    <t>['imron', 'tbk', 'id', 'imron', 'smartfren', 'jaringannya', 'sudah', 'luas', 'dan', 'harga', 'paketnya', 'juga', 'bervariasi', 'banget', 'kak', 'sesuai', 'dengan', 'kebutuhan', 'kaka', 'yuk', 'gunakan', 'smartfrennya', 'di', 'lokasi', 'kakak', 'dengan', 'jaringan', 'terbaik', 'saat', 'ini', 'terima', 'kasihvia']</t>
  </si>
  <si>
    <t>['imron', 'tbk', 'id', 'imron', 'smartfren', 'jaringannya', 'sudah', 'luas', 'dan', 'harga', 'paketnya', 'juga', 'bervariasi', 'banget', 'kakak', 'sesuai', 'dengan', 'kebutuhan', 'kakak', 'ayo', 'gunakan', 'smartfrennya', 'di', 'lokasi', 'kakak', 'dengan', 'jaringan', 'terbaik', 'saat', 'ini', 'terima', 'kasihvia']</t>
  </si>
  <si>
    <t>['imron', 'tbk', 'id', 'imron', 'smartfren', 'jaringannya', 'luas', 'harga', 'paketnya', 'bervariasi', 'banget', 'kakak', 'sesuai', 'kebutuhan', 'kakak', 'ayo', 'smartfrennya', 'lokasi', 'kakak', 'jaringan', 'terbaik', 'terima', 'kasihvia']</t>
  </si>
  <si>
    <t>['imron', 'tbk', 'id', 'imron', 'smartfren', 'jaring', 'luas', 'harga', 'paket', 'variasi', 'banget', 'kakak', 'sesuai', 'butuh', 'kakak', 'ayo', 'smartfrennya', 'lokasi', 'kakak', 'jaring', 'baik', 'terima', 'kasihvia']</t>
  </si>
  <si>
    <t>jelek byu korban pindah byu telkomsel prabayar</t>
  </si>
  <si>
    <t>@urrname__ tp jelekan byu kok, aku jg korban pindah dari byu ke telkomsel prabayar</t>
  </si>
  <si>
    <t>tp jelekan byu kok aku jg korban pindah dari byu ke telkomsel prabayar</t>
  </si>
  <si>
    <t>['tp', 'jelekan', 'byu', 'kok', 'aku', 'jg', 'korban', 'pindah', 'dari', 'byu', 'ke', 'telkomsel', 'prabayar']</t>
  </si>
  <si>
    <t>['tapi', 'jelekan', 'byu', 'kok', 'aku', 'juga', 'korban', 'pindah', 'dari', 'byu', 'ke', 'telkomsel', 'prabayar']</t>
  </si>
  <si>
    <t>['jelekan', 'byu', 'korban', 'pindah', 'byu', 'telkomsel', 'prabayar']</t>
  </si>
  <si>
    <t>['jelek', 'byu', 'korban', 'pindah', 'byu', 'telkomsel', 'prabayar']</t>
  </si>
  <si>
    <t>imron tbk id imron hai teman smartfren putar smartfren minfren bantu ya kakak ayo poin smartfren jaga sehat ya kakak terima kasih teman setia smartfren via</t>
  </si>
  <si>
    <t>@_4imron4_ @telkomsel @smartfrenworld @xlaxiata_tbk @axisgsm @byu_id @_4imron4_ hai teman smartfren, jika ada pertanyaan seputar smartfren, minfren siap membantu ya kak :) yuk kepoin smartfren di https://t.co/trn7qdsvz7 . tetap jaga kesehatan ya kak. terima kasih teman setia smartfren. via</t>
  </si>
  <si>
    <t>imron tbk id imron hai teman smartfren jika ada pertanyaan seputar smartfren minfren siap membantu ya kak yuk kepoin smartfren di tetap jaga kesehatan ya kak terima kasih teman setia smartfren via</t>
  </si>
  <si>
    <t>['imron', 'tbk', 'id', 'imron', 'hai', 'teman', 'smartfren', 'jika', 'ada', 'pertanyaan', 'seputar', 'smartfren', 'minfren', 'siap', 'membantu', 'ya', 'kak', 'yuk', 'kepoin', 'smartfren', 'di', 'tetap', 'jaga', 'kesehatan', 'ya', 'kak', 'terima', 'kasih', 'teman', 'setia', 'smartfren', 'via']</t>
  </si>
  <si>
    <t>['imron', 'tbk', 'id', 'imron', 'hai', 'teman', 'smartfren', 'jika', 'ada', 'pertanyaan', 'seputar', 'smartfren', 'minfren', 'siap', 'membantu', 'ya', 'kakak', 'ayo', 'kepoin', 'smartfren', 'di', 'tetap', 'jaga', 'kesehatan', 'ya', 'kakak', 'terima', 'kasih', 'teman', 'setia', 'smartfren', 'via']</t>
  </si>
  <si>
    <t>['imron', 'tbk', 'id', 'imron', 'hai', 'teman', 'smartfren', 'seputar', 'smartfren', 'minfren', 'membantu', 'ya', 'kakak', 'ayo', 'kepoin', 'smartfren', 'jaga', 'kesehatan', 'ya', 'kakak', 'terima', 'kasih', 'teman', 'setia', 'smartfren', 'via']</t>
  </si>
  <si>
    <t>['imron', 'tbk', 'id', 'imron', 'hai', 'teman', 'smartfren', 'putar', 'smartfren', 'minfren', 'bantu', 'ya', 'kakak', 'ayo', 'poin', 'smartfren', 'jaga', 'sehat', 'ya', 'kakak', 'terima', 'kasih', 'teman', 'setia', 'smartfren', 'via']</t>
  </si>
  <si>
    <t>id desa jaring ente jaring tumpang desa pikir</t>
  </si>
  <si>
    <t>@byu_id di desa saya jaringan ente belum ada karena jaringan yang lu tumpangi @telkomsel belum sampai ke desa saya jadi mikir</t>
  </si>
  <si>
    <t>id di desa saya jaringan ente belum ada karena jaringan yang lu tumpangi belum sampai ke desa saya jadi mikir</t>
  </si>
  <si>
    <t>['id', 'di', 'desa', 'saya', 'jaringan', 'ente', 'belum', 'ada', 'karena', 'jaringan', 'yang', 'lu', 'tumpangi', 'belum', 'sampai', 'ke', 'desa', 'saya', 'jadi', 'mikir']</t>
  </si>
  <si>
    <t>['id', 'di', 'desa', 'saya', 'jaringan', 'ente', 'belum', 'ada', 'karena', 'jaringan', 'yang', 'kamu', 'tumpangi', 'belum', 'sampai', 'ke', 'desa', 'saya', 'jadi', 'berpikir']</t>
  </si>
  <si>
    <t>['id', 'desa', 'jaringan', 'ente', 'jaringan', 'tumpangi', 'desa', 'berpikir']</t>
  </si>
  <si>
    <t>['id', 'desa', 'jaring', 'ente', 'jaring', 'tumpang', 'desa', 'pikir']</t>
  </si>
  <si>
    <t>maintenance jam jam aja eror beli paket data masuk parah id</t>
  </si>
  <si>
    <t>maintenance sampe berjam jam masih aja eror, beli paket data ga masuk2.. bener2 parah @byu_id @telkomsel</t>
  </si>
  <si>
    <t>maintenance sampe berjam jam masih aja eror beli paket data ga masuk bener parah id</t>
  </si>
  <si>
    <t>['maintenance', 'sampe', 'berjam', 'jam', 'masih', 'aja', 'eror', 'beli', 'paket', 'data', 'ga', 'masuk', 'bener', 'parah', 'id']</t>
  </si>
  <si>
    <t>['maintenance', 'sampai', 'berjam', 'jam', 'masih', 'aja', 'eror', 'beli', 'paket', 'data', 'tidak', 'masuk', 'benar', 'parah', 'id']</t>
  </si>
  <si>
    <t>['maintenance', 'berjam', 'jam', 'aja', 'eror', 'beli', 'paket', 'data', 'masuk', 'parah', 'id']</t>
  </si>
  <si>
    <t>['maintenance', 'jam', 'jam', 'aja', 'eror', 'beli', 'paket', 'data', 'masuk', 'parah', 'id']</t>
  </si>
  <si>
    <t>byu fuck telkomsel pascabayar aja hubung yu</t>
  </si>
  <si>
    <t>byu bangsat, paling bener emang telkomsel pascabayar, sampe disini aja hubungan kita yu! https://t.co/irtaeuy5fo</t>
  </si>
  <si>
    <t>byu bangsat paling bener emang telkomsel pascabayar sampe disini aja hubungan kita yu</t>
  </si>
  <si>
    <t>['byu', 'bangsat', 'paling', 'bener', 'emang', 'telkomsel', 'pascabayar', 'sampe', 'disini', 'aja', 'hubungan', 'kita', 'yu']</t>
  </si>
  <si>
    <t>['byu', 'fuck', 'paling', 'benar', 'memang', 'telkomsel', 'pascabayar', 'sampai', 'disini', 'aja', 'hubungan', 'kita', 'yu']</t>
  </si>
  <si>
    <t>['byu', 'fuck', 'telkomsel', 'pascabayar', 'aja', 'hubungan', 'yu']</t>
  </si>
  <si>
    <t>['byu', 'fuck', 'telkomsel', 'pascabayar', 'aja', 'hubung', 'yu']</t>
  </si>
  <si>
    <t>id kaya ibu telkomsel kakak parah telkomsel cepat abis</t>
  </si>
  <si>
    <t>@kwinbeesky @byu_id sama kaya ibunya telkomsel kak, tapi lebih parah telkomsel karena lebih cepet abisnya🥲</t>
  </si>
  <si>
    <t>id sama kaya ibunya telkomsel kak tapi lebih parah telkomsel karena lebih cepet abisnya</t>
  </si>
  <si>
    <t>['id', 'sama', 'kaya', 'ibunya', 'telkomsel', 'kak', 'tapi', 'lebih', 'parah', 'telkomsel', 'karena', 'lebih', 'cepet', 'abisnya']</t>
  </si>
  <si>
    <t>['id', 'sama', 'kaya', 'ibunya', 'telkomsel', 'kakak', 'tapi', 'lebih', 'parah', 'telkomsel', 'karena', 'lebih', 'cepat', 'abisnya']</t>
  </si>
  <si>
    <t>['id', 'kaya', 'ibunya', 'telkomsel', 'kakak', 'parah', 'telkomsel', 'cepat', 'abisnya']</t>
  </si>
  <si>
    <t>['id', 'kaya', 'ibu', 'telkomsel', 'kakak', 'parah', 'telkomsel', 'cepat', 'abis']</t>
  </si>
  <si>
    <t>tenang kakak kendala aktivasi paket kakak langsung hubung id yah amo</t>
  </si>
  <si>
    <t>@hiyubyu tenang, kak. untuk kendala tidak bisa aktivasi paket kakak bisa langsung hubungi @byu_id yah 😊-amo</t>
  </si>
  <si>
    <t>tenang kak untuk kendala tidak bisa aktivasi paket kakak bisa langsung hubungi id yah amo</t>
  </si>
  <si>
    <t>['tenang', 'kak', 'untuk', 'kendala', 'tidak', 'bisa', 'aktivasi', 'paket', 'kakak', 'bisa', 'langsung', 'hubungi', 'id', 'yah', 'amo']</t>
  </si>
  <si>
    <t>['tenang', 'kakak', 'untuk', 'kendala', 'tidak', 'bisa', 'aktivasi', 'paket', 'kakak', 'bisa', 'langsung', 'hubungi', 'id', 'yah', 'amo']</t>
  </si>
  <si>
    <t>['tenang', 'kakak', 'kendala', 'aktivasi', 'paket', 'kakak', 'langsung', 'hubungi', 'id', 'yah', 'amo']</t>
  </si>
  <si>
    <t>['tenang', 'kakak', 'kendala', 'aktivasi', 'paket', 'kakak', 'langsung', 'hubung', 'id', 'yah', 'amo']</t>
  </si>
  <si>
    <t>deh malas banget pakai byu min mohon sinyal bagus mahal</t>
  </si>
  <si>
    <t>udah deh malas banget pake byu. @telkomsel min plis dong, sinyalmu bagus tapi mahal kali.</t>
  </si>
  <si>
    <t>udah deh malas banget pake byu min plis dong sinyalmu bagus tapi mahal kali</t>
  </si>
  <si>
    <t>['udah', 'deh', 'malas', 'banget', 'pake', 'byu', 'min', 'plis', 'dong', 'sinyalmu', 'bagus', 'tapi', 'mahal', 'kali']</t>
  </si>
  <si>
    <t>['sudah', 'deh', 'malas', 'banget', 'pakai', 'byu', 'min', 'mohon', 'dong', 'sinyalmu', 'bagus', 'tapi', 'mahal', 'sepertinya']</t>
  </si>
  <si>
    <t>['deh', 'malas', 'banget', 'pakai', 'byu', 'min', 'mohon', 'sinyalmu', 'bagus', 'mahal']</t>
  </si>
  <si>
    <t>['deh', 'malas', 'banget', 'pakai', 'byu', 'min', 'mohon', 'sinyal', 'bagus', 'mahal']</t>
  </si>
  <si>
    <t>nih teman translatenya wkwkwkwk skin to all klo main negeri mesti pakai vpn ya pakai telkomsel roaming byu jaring china mobile ping selesai mending pakai wifi gapernah</t>
  </si>
  <si>
    <t>@tanyakanrl nih ges translatenya wkwkwkwk 1. kesampaian jg punya ini skin 2. nanya to all  klo main di luar negeri mesti pakai vpn ya? aku pakai telkomsel roaming byu jaringan china mobile terakhir dpt ping 120 sampai 200. aku selesai 3. ? 4. mending pakai wifi sana saja 5. gapernah…</t>
  </si>
  <si>
    <t>nih ges translatenya wkwkwkwk kesampaian jg punya ini skin nanya to all klo main di luar negeri mesti pakai vpn ya aku pakai telkomsel roaming byu jaringan china mobile terakhir dpt ping sampai aku selesai mending pakai wifi sana saja gapernah</t>
  </si>
  <si>
    <t>['nih', 'ges', 'translatenya', 'wkwkwkwk', 'kesampaian', 'jg', 'punya', 'ini', 'skin', 'nanya', 'to', 'all', 'klo', 'main', 'di', 'luar', 'negeri', 'mesti', 'pakai', 'vpn', 'ya', 'aku', 'pakai', 'telkomsel', 'roaming', 'byu', 'jaringan', 'china', 'mobile', 'terakhir', 'dpt', 'ping', 'sampai', 'aku', 'selesai', 'mending', 'pakai', 'wifi', 'sana', 'saja', 'gapernah']</t>
  </si>
  <si>
    <t>['nih', 'teman', 'translatenya', 'wkwkwkwk', 'kesampaian', 'juga', 'punya', 'ini', 'skin', 'bertanya', 'to', 'all', 'klo', 'main', 'di', 'luar', 'negeri', 'mesti', 'pakai', 'vpn', 'ya', 'aku', 'pakai', 'telkomsel', 'roaming', 'byu', 'jaringan', 'china', 'mobile', 'terakhir', 'dapat', 'ping', 'sampai', 'aku', 'selesai', 'mending', 'pakai', 'wifi', 'sana', 'saja', 'gapernah']</t>
  </si>
  <si>
    <t>['nih', 'teman', 'translatenya', 'wkwkwkwk', 'skin', 'to', 'all', 'klo', 'main', 'negeri', 'mesti', 'pakai', 'vpn', 'ya', 'pakai', 'telkomsel', 'roaming', 'byu', 'jaringan', 'china', 'mobile', 'ping', 'selesai', 'mending', 'pakai', 'wifi', 'gapernah']</t>
  </si>
  <si>
    <t>['nih', 'teman', 'translatenya', 'wkwkwkwk', 'skin', 'to', 'all', 'klo', 'main', 'negeri', 'mesti', 'pakai', 'vpn', 'ya', 'pakai', 'telkomsel', 'roaming', 'byu', 'jaring', 'china', 'mobile', 'ping', 'selesai', 'mending', 'pakai', 'wifi', 'gapernah']</t>
  </si>
  <si>
    <t>skin insert foto to all klo main negeri mesti pakai vpn ya pakai telkomsel roaming byu jaring china mobile coba ping solusi mending pakai wifi gapernah alam negeri</t>
  </si>
  <si>
    <t>@reminderjer - kesampaian juga punya ini skin (insert foto) - nanya to all klo main di luar negeri mesti pakai vpn ya?  aku pakai telkomsel roaming byu jaringan china mobile terakhir coba dpt ping 120 sampai 200. ada solusi?  - mending pakai wifi sana saja gapernah pengalaman ke luar negeri</t>
  </si>
  <si>
    <t>kesampaian juga punya ini skin insert foto nanya to all klo main di luar negeri mesti pakai vpn ya aku pakai telkomsel roaming byu jaringan china mobile terakhir coba dpt ping sampai ada solusi mending pakai wifi sana saja gapernah pengalaman ke luar negeri</t>
  </si>
  <si>
    <t>['kesampaian', 'juga', 'punya', 'ini', 'skin', 'insert', 'foto', 'nanya', 'to', 'all', 'klo', 'main', 'di', 'luar', 'negeri', 'mesti', 'pakai', 'vpn', 'ya', 'aku', 'pakai', 'telkomsel', 'roaming', 'byu', 'jaringan', 'china', 'mobile', 'terakhir', 'coba', 'dpt', 'ping', 'sampai', 'ada', 'solusi', 'mending', 'pakai', 'wifi', 'sana', 'saja', 'gapernah', 'pengalaman', 'ke', 'luar', 'negeri']</t>
  </si>
  <si>
    <t>['kesampaian', 'juga', 'punya', 'ini', 'skin', 'insert', 'foto', 'bertanya', 'to', 'all', 'klo', 'main', 'di', 'luar', 'negeri', 'mesti', 'pakai', 'vpn', 'ya', 'aku', 'pakai', 'telkomsel', 'roaming', 'byu', 'jaringan', 'china', 'mobile', 'terakhir', 'coba', 'dapat', 'ping', 'sampai', 'ada', 'solusi', 'mending', 'pakai', 'wifi', 'sana', 'saja', 'gapernah', 'pengalaman', 'ke', 'luar', 'negeri']</t>
  </si>
  <si>
    <t>['skin', 'insert', 'foto', 'to', 'all', 'klo', 'main', 'negeri', 'mesti', 'pakai', 'vpn', 'ya', 'pakai', 'telkomsel', 'roaming', 'byu', 'jaringan', 'china', 'mobile', 'coba', 'ping', 'solusi', 'mending', 'pakai', 'wifi', 'gapernah', 'pengalaman', 'negeri']</t>
  </si>
  <si>
    <t>['skin', 'insert', 'foto', 'to', 'all', 'klo', 'main', 'negeri', 'mesti', 'pakai', 'vpn', 'ya', 'pakai', 'telkomsel', 'roaming', 'byu', 'jaring', 'china', 'mobile', 'coba', 'ping', 'solusi', 'mending', 'pakai', 'wifi', 'gapernah', 'alam', 'negeri']</t>
  </si>
  <si>
    <t>ayo pakai id aja sinyal telkomsel harga murah kuota kebagibagi pakai kuota aplikasi</t>
  </si>
  <si>
    <t>@tanyarlfes ayo pake @byu_id aja sinyal telkomsel tapi harganya lebih murah... kuotanya ngga kebagi-bagi pula, tapi kalau mau pake kuota aplikasi bisa nambahin sendiri 😁👍</t>
  </si>
  <si>
    <t>ayo pake id aja sinyal telkomsel tapi harganya lebih murah kuotanya ngga kebagibagi pula tapi kalau mau pake kuota aplikasi bisa nambahin sendiri</t>
  </si>
  <si>
    <t>['ayo', 'pake', 'id', 'aja', 'sinyal', 'telkomsel', 'tapi', 'harganya', 'lebih', 'murah', 'kuotanya', 'ngga', 'kebagibagi', 'pula', 'tapi', 'kalau', 'mau', 'pake', 'kuota', 'aplikasi', 'bisa', 'nambahin', 'sendiri']</t>
  </si>
  <si>
    <t>['ayo', 'pakai', 'id', 'aja', 'sinyal', 'telkomsel', 'tapi', 'harganya', 'lebih', 'murah', 'kuotanya', 'tidak', 'kebagibagi', 'pula', 'tapi', 'kalau', 'mau', 'pakai', 'kuota', 'aplikasi', 'bisa', 'menambahkan', 'sendiri']</t>
  </si>
  <si>
    <t>['ayo', 'pakai', 'id', 'aja', 'sinyal', 'telkomsel', 'harganya', 'murah', 'kuotanya', 'kebagibagi', 'pakai', 'kuota', 'aplikasi']</t>
  </si>
  <si>
    <t>['ayo', 'pakai', 'id', 'aja', 'sinyal', 'telkomsel', 'harga', 'murah', 'kuota', 'kebagibagi', 'pakai', 'kuota', 'aplikasi']</t>
  </si>
  <si>
    <t>sumpah ya pakai byu bsd fuck banget jelek banget telkomsel bangsattt</t>
  </si>
  <si>
    <t>sumpah ya pake byu di bsd anjing banget jelek bangettttt telkomsel bangsattt</t>
  </si>
  <si>
    <t>['sumpah', 'ya', 'pake', 'byu', 'di', 'bsd', 'anjing', 'banget', 'jelek', 'bangettttt', 'telkomsel', 'bangsattt']</t>
  </si>
  <si>
    <t>['sumpah', 'ya', 'pakai', 'byu', 'di', 'bsd', 'fuck', 'banget', 'jelek', 'banget', 'telkomsel', 'bangsattt']</t>
  </si>
  <si>
    <t>['sumpah', 'ya', 'pakai', 'byu', 'bsd', 'fuck', 'banget', 'jelek', 'banget', 'telkomsel', 'bangsattt']</t>
  </si>
  <si>
    <t>pakai id aja nder beli masuk lapor langsung urus sinyal kenceng telkomsel aktif kalo isi pulsa no problem custom nomor beli gratis ongkir pulau jawa deh</t>
  </si>
  <si>
    <t>@tanyarlfes pake @byu_id aja nder, gw beli nggak masuk tapi lapor langsung diurus. mana sinyal kenceng lagi karena telkomsel, aktif selamanya kalo nggak diisi pulsa no problem lagi, bisa custom nomor dan pembelian gratis ongkir seluruh pulau jawa keknya deh</t>
  </si>
  <si>
    <t>pake id aja nder gw beli nggak masuk tapi lapor langsung diurus mana sinyal kenceng lagi karena telkomsel aktif selamanya kalo nggak diisi pulsa no problem lagi bisa custom nomor dan pembelian gratis ongkir seluruh pulau jawa keknya deh</t>
  </si>
  <si>
    <t>['pake', 'id', 'aja', 'nder', 'gw', 'beli', 'nggak', 'masuk', 'tapi', 'lapor', 'langsung', 'diurus', 'mana', 'sinyal', 'kenceng', 'lagi', 'karena', 'telkomsel', 'aktif', 'selamanya', 'kalo', 'nggak', 'diisi', 'pulsa', 'no', 'problem', 'lagi', 'bisa', 'custom', 'nomor', 'dan', 'pembelian', 'gratis', 'ongkir', 'seluruh', 'pulau', 'jawa', 'keknya', 'deh']</t>
  </si>
  <si>
    <t>['pakai', 'id', 'aja', 'nder', 'aku', 'beli', 'tidak', 'masuk', 'tapi', 'lapor', 'langsung', 'diurus', 'mana', 'sinyal', 'kenceng', 'lagi', 'karena', 'telkomsel', 'aktif', 'selamanya', 'kalo', 'tidak', 'diisi', 'pulsa', 'no', 'problem', 'lagi', 'bisa', 'custom', 'nomor', 'dan', 'pembelian', 'gratis', 'ongkir', 'seluruh', 'pulau', 'jawa', 'sepertinya', 'deh']</t>
  </si>
  <si>
    <t>['pakai', 'id', 'aja', 'nder', 'beli', 'masuk', 'lapor', 'langsung', 'diurus', 'sinyal', 'kenceng', 'telkomsel', 'aktif', 'kalo', 'diisi', 'pulsa', 'no', 'problem', 'custom', 'nomor', 'pembelian', 'gratis', 'ongkir', 'pulau', 'jawa', 'deh']</t>
  </si>
  <si>
    <t>['pakai', 'id', 'aja', 'nder', 'beli', 'masuk', 'lapor', 'langsung', 'urus', 'sinyal', 'kenceng', 'telkomsel', 'aktif', 'kalo', 'isi', 'pulsa', 'no', 'problem', 'custom', 'nomor', 'beli', 'gratis', 'ongkir', 'pulau', 'jawa', 'deh']</t>
  </si>
  <si>
    <t>id byu by telkomsel kakak bagus kadang kadang doanggg</t>
  </si>
  <si>
    <t>@arubiruru @byu_id ini juga byu by telkomsel ka, bagus kadang kadang doanggg</t>
  </si>
  <si>
    <t>id ini juga byu by telkomsel ka bagus kadang kadang doanggg</t>
  </si>
  <si>
    <t>['id', 'ini', 'juga', 'byu', 'by', 'telkomsel', 'ka', 'bagus', 'kadang', 'kadang', 'doanggg']</t>
  </si>
  <si>
    <t>['id', 'ini', 'juga', 'byu', 'by', 'telkomsel', 'kakak', 'bagus', 'kadang', 'kadang', 'doanggg']</t>
  </si>
  <si>
    <t>['id', 'byu', 'by', 'telkomsel', 'kakak', 'bagus', 'kadang', 'kadang', 'doanggg']</t>
  </si>
  <si>
    <t>pakai byu aja id sinyal kaya telkomsel</t>
  </si>
  <si>
    <t>@tanyarlfes pake by.u aja @byu_id sinyal sama kaya telkomsel</t>
  </si>
  <si>
    <t>pake byu aja id sinyal sama kaya telkomsel</t>
  </si>
  <si>
    <t>['pake', 'byu', 'aja', 'id', 'sinyal', 'sama', 'kaya', 'telkomsel']</t>
  </si>
  <si>
    <t>['pakai', 'byu', 'aja', 'id', 'sinyal', 'sama', 'kaya', 'telkomsel']</t>
  </si>
  <si>
    <t>['pakai', 'byu', 'aja', 'id', 'sinyal', 'kaya', 'telkomsel']</t>
  </si>
  <si>
    <t>byu mahal timur</t>
  </si>
  <si>
    <t>@hiyubyu @kungkangkyw @silumanpantat @tanyarlfes @telkomsel byu tetep mahal ditimur🥲</t>
  </si>
  <si>
    <t>byu tetep mahal ditimur</t>
  </si>
  <si>
    <t>['byu', 'tetep', 'mahal', 'ditimur']</t>
  </si>
  <si>
    <t>['byu', 'tetap', 'mahal', 'ditimur']</t>
  </si>
  <si>
    <t>['byu', 'mahal', 'ditimur']</t>
  </si>
  <si>
    <t>['byu', 'mahal', 'timur']</t>
  </si>
  <si>
    <t>id gak nyaman ya kakak zyad cek pesan kakak masuk antri tunggu interaksi pesan ya terimakasih zyad</t>
  </si>
  <si>
    <t>@har3336har @byu_id @har3336har duh jadi gak nyaman ya kak sono :( zyad cek dm kakak saat ini udah masuk antrian. ditunggu interaksi selanjutnya di dm ya. makasih :) -zyad</t>
  </si>
  <si>
    <t>id duh jadi gak nyaman ya kak sono zyad cek dm kakak saat ini udah masuk antrian ditunggu interaksi selanjutnya di dm ya makasih zyad</t>
  </si>
  <si>
    <t>['id', 'duh', 'jadi', 'gak', 'nyaman', 'ya', 'kak', 'sono', 'zyad', 'cek', 'dm', 'kakak', 'saat', 'ini', 'udah', 'masuk', 'antrian', 'ditunggu', 'interaksi', 'selanjutnya', 'di', 'dm', 'ya', 'makasih', 'zyad']</t>
  </si>
  <si>
    <t>['id', 'duh', 'jadi', 'gak', 'nyaman', 'ya', 'kakak', 'sana', 'zyad', 'cek', 'pesan', 'kakak', 'saat', 'ini', 'sudah', 'masuk', 'antrian', 'ditunggu', 'interaksi', 'selanjutnya', 'di', 'pesan', 'ya', 'terimakasih', 'zyad']</t>
  </si>
  <si>
    <t>['id', 'gak', 'nyaman', 'ya', 'kakak', 'zyad', 'cek', 'pesan', 'kakak', 'masuk', 'antrian', 'ditunggu', 'interaksi', 'pesan', 'ya', 'terimakasih', 'zyad']</t>
  </si>
  <si>
    <t>['id', 'gak', 'nyaman', 'ya', 'kakak', 'zyad', 'cek', 'pesan', 'kakak', 'masuk', 'antri', 'tunggu', 'interaksi', 'pesan', 'ya', 'terimakasih', 'zyad']</t>
  </si>
  <si>
    <t>id yah sinyal telkomsel kakak stabil coba infoin nomor hp lokasi detail lurah camat tanggal jadi nomor telkomsel kendala via pesan biar dibantuin sinyal ya zidane</t>
  </si>
  <si>
    <t>@har3336har @byu_id @har3336har yah sinyal telkomsel kak sono ga stabil? coba infoin nomor hp, lokasi detail (kelurahan, kecamatan), tanggal kejadian sama nomor telkomsel lain yang berkendala via dm biar dibantuin sinyalnya ya :) -zidane</t>
  </si>
  <si>
    <t>id yah sinyal telkomsel kak sono ga stabil coba infoin nomor hp lokasi detail kelurahan kecamatan tanggal kejadian sama nomor telkomsel lain yang berkendala via dm biar dibantuin sinyalnya ya zidane</t>
  </si>
  <si>
    <t>['id', 'yah', 'sinyal', 'telkomsel', 'kak', 'sono', 'ga', 'stabil', 'coba', 'infoin', 'nomor', 'hp', 'lokasi', 'detail', 'kelurahan', 'kecamatan', 'tanggal', 'kejadian', 'sama', 'nomor', 'telkomsel', 'lain', 'yang', 'berkendala', 'via', 'dm', 'biar', 'dibantuin', 'sinyalnya', 'ya', 'zidane']</t>
  </si>
  <si>
    <t>['id', 'yah', 'sinyal', 'telkomsel', 'kakak', 'sana', 'tidak', 'stabil', 'coba', 'infoin', 'nomor', 'hp', 'lokasi', 'detail', 'kelurahan', 'kecamatan', 'tanggal', 'kejadian', 'sama', 'nomor', 'telkomsel', 'lain', 'yang', 'berkendala', 'via', 'pesan', 'biar', 'dibantuin', 'sinyalnya', 'ya', 'zidane']</t>
  </si>
  <si>
    <t>['id', 'yah', 'sinyal', 'telkomsel', 'kakak', 'stabil', 'coba', 'infoin', 'nomor', 'hp', 'lokasi', 'detail', 'kelurahan', 'kecamatan', 'tanggal', 'kejadian', 'nomor', 'telkomsel', 'berkendala', 'via', 'pesan', 'biar', 'dibantuin', 'sinyalnya', 'ya', 'zidane']</t>
  </si>
  <si>
    <t>['id', 'yah', 'sinyal', 'telkomsel', 'kakak', 'stabil', 'coba', 'infoin', 'nomor', 'hp', 'lokasi', 'detail', 'lurah', 'camat', 'tanggal', 'jadi', 'nomor', 'telkomsel', 'kendala', 'via', 'pesan', 'biar', 'dibantuin', 'sinyal', 'ya', 'zidane']</t>
  </si>
  <si>
    <t>kartu perdana telkomsel byu kartu by kosong akun kartu byu bonus gb harga rp dapat shopee</t>
  </si>
  <si>
    <t>kartu perdana telkomsel by.u kartu by u kosongan tanpa akun kartu byu ada bonus 2gb dengan harga rp7.500. dapatkan di shopee sekarang! https://t.co/rtsca5idix https://t.co/9bx4wxx9hy</t>
  </si>
  <si>
    <t>kartu perdana telkomsel byu kartu by  kosongan tanpa akun kartu byu ada bonus gb dengan harga rp dapatkan di shopee sekarang</t>
  </si>
  <si>
    <t>['kartu', 'perdana', 'telkomsel', 'byu', 'kartu', 'by', 'kosongan', 'tanpa', 'akun', 'kartu', 'byu', 'ada', 'bonus', 'gb', 'dengan', 'harga', 'rp', 'dapatkan', 'di', 'shopee', 'sekarang']</t>
  </si>
  <si>
    <t>['kartu', 'perdana', 'telkomsel', 'byu', 'kartu', 'by', 'kosongan', 'akun', 'kartu', 'byu', 'bonus', 'gb', 'harga', 'rp', 'dapatkan', 'shopee']</t>
  </si>
  <si>
    <t>['kartu', 'perdana', 'telkomsel', 'byu', 'kartu', 'by', 'kosong', 'akun', 'kartu', 'byu', 'bonus', 'gb', 'harga', 'rp', 'dapat', 'shopee']</t>
  </si>
  <si>
    <t>woi id suruh komplain grapari telkomsel cek gabisa ya fuck cs minggu pecah</t>
  </si>
  <si>
    <t>woi @byu_id lu nyuruh gua komplain ke grapari telkomsel tapi pas di cek gabisa ya anjir. cs lu gimana udah mau seminggu gada pemecahan masalah</t>
  </si>
  <si>
    <t>woi id lu nyuruh gua komplain ke grapari telkomsel tapi pas di cek gabisa ya anjir cs lu gimana udah mau seminggu gada pemecahan masalah</t>
  </si>
  <si>
    <t>['woi', 'id', 'lu', 'nyuruh', 'gua', 'komplain', 'ke', 'grapari', 'telkomsel', 'tapi', 'pas', 'di', 'cek', 'gabisa', 'ya', 'anjir', 'cs', 'lu', 'gimana', 'udah', 'mau', 'seminggu', 'gada', 'pemecahan', 'masalah']</t>
  </si>
  <si>
    <t>['woi', 'id', 'kamu', 'menyuruh', 'aku', 'komplain', 'ke', 'grapari', 'telkomsel', 'tapi', 'saat', 'di', 'cek', 'gabisa', 'ya', 'fuck', 'cs', 'kamu', 'bagaimana', 'sudah', 'mau', 'seminggu', 'tidak', 'pemecahan', 'masalah']</t>
  </si>
  <si>
    <t>['woi', 'id', 'menyuruh', 'komplain', 'grapari', 'telkomsel', 'cek', 'gabisa', 'ya', 'fuck', 'cs', 'seminggu', 'pemecahan']</t>
  </si>
  <si>
    <t>['woi', 'id', 'suruh', 'komplain', 'grapari', 'telkomsel', 'cek', 'gabisa', 'ya', 'fuck', 'cs', 'minggu', 'pecah']</t>
  </si>
  <si>
    <t>yes telkomsel byu aja rampok sampah</t>
  </si>
  <si>
    <t>@taegurl_ @indosatcare @indosat @indosatim3 yes ga telkomsel byu sama aja perampok sampah</t>
  </si>
  <si>
    <t>yes ga telkomsel byu sama aja perampok sampah</t>
  </si>
  <si>
    <t>['yes', 'ga', 'telkomsel', 'byu', 'sama', 'aja', 'perampok', 'sampah']</t>
  </si>
  <si>
    <t>['yes', 'tidak', 'telkomsel', 'byu', 'sama', 'aja', 'perampok', 'sampah']</t>
  </si>
  <si>
    <t>['yes', 'telkomsel', 'byu', 'aja', 'perampok', 'sampah']</t>
  </si>
  <si>
    <t>['yes', 'telkomsel', 'byu', 'aja', 'rampok', 'sampah']</t>
  </si>
  <si>
    <t>murah kalo gak beli paket serius dehtsel rajin beli paket harga paket kalo gak beli paket harga lumayan murah makenya byu</t>
  </si>
  <si>
    <t>@telkomsel murahnya kalo udh gak pernah beli paket lg. serius deh.....tsel rajin beli paket makin naik harga paketannya. kalo udh 6 bulan gak beli paket harganya lumayan dapet murah.  tp gue skrng makenya byu wkwkwkwkwkwk🙂</t>
  </si>
  <si>
    <t>murahnya kalo udh gak pernah beli paket lg serius dehtsel rajin beli paket makin naik harga paketannya kalo udh bulan gak beli paket harganya lumayan dapet murah tp gue skrng makenya byu wkwkwkwkwkwk</t>
  </si>
  <si>
    <t>['murahnya', 'kalo', 'udh', 'gak', 'pernah', 'beli', 'paket', 'lg', 'serius', 'dehtsel', 'rajin', 'beli', 'paket', 'makin', 'naik', 'harga', 'paketannya', 'kalo', 'udh', 'bulan', 'gak', 'beli', 'paket', 'harganya', 'lumayan', 'dapet', 'murah', 'tp', 'gue', 'skrng', 'makenya', 'byu', 'wkwkwkwkwkwk']</t>
  </si>
  <si>
    <t>['murahnya', 'kalo', 'sudah', 'gak', 'pernah', 'beli', 'paket', 'lagi', 'serius', 'dehtsel', 'rajin', 'beli', 'paket', 'makin', 'naik', 'harga', 'paketannya', 'kalo', 'sudah', 'bulan', 'gak', 'beli', 'paket', 'harganya', 'lumayan', 'dapat', 'murah', 'tapi', 'aku', 'sekarang', 'makenya', 'byu', 'wkwkwkwkwkwk']</t>
  </si>
  <si>
    <t>['murahnya', 'kalo', 'gak', 'beli', 'paket', 'serius', 'dehtsel', 'rajin', 'beli', 'paket', 'harga', 'paketannya', 'kalo', 'gak', 'beli', 'paket', 'harganya', 'lumayan', 'murah', 'makenya', 'byu']</t>
  </si>
  <si>
    <t>['murah', 'kalo', 'gak', 'beli', 'paket', 'serius', 'dehtsel', 'rajin', 'beli', 'paket', 'harga', 'paket', 'kalo', 'gak', 'beli', 'paket', 'harga', 'lumayan', 'murah', 'makenya', 'byu']</t>
  </si>
  <si>
    <t>useful min tambahin paket gak bagi murce kalah byu adeknya</t>
  </si>
  <si>
    <t>@telkomsel @nnmeeay @remadja_useful @lollipoppp17_ min tambahin kek paket yang gak dibagi2 murce, masa kalah sama byu adeknya</t>
  </si>
  <si>
    <t>useful min tambahin kek paket yang gak dibagi murce masa kalah sama byu adeknya</t>
  </si>
  <si>
    <t>['useful', 'min', 'tambahin', 'kek', 'paket', 'yang', 'gak', 'dibagi', 'murce', 'masa', 'kalah', 'sama', 'byu', 'adeknya']</t>
  </si>
  <si>
    <t>['useful', 'min', 'tambahin', 'seperti', 'paket', 'yang', 'gak', 'dibagi', 'murce', 'masa', 'kalah', 'sama', 'byu', 'adeknya']</t>
  </si>
  <si>
    <t>['useful', 'min', 'tambahin', 'paket', 'gak', 'dibagi', 'murce', 'kalah', 'byu', 'adeknya']</t>
  </si>
  <si>
    <t>['useful', 'min', 'tambahin', 'paket', 'gak', 'bagi', 'murce', 'kalah', 'byu', 'adeknya']</t>
  </si>
  <si>
    <t>pakai byu</t>
  </si>
  <si>
    <t>@telkomsel @adwleee aku pke byu</t>
  </si>
  <si>
    <t>aku pke byu</t>
  </si>
  <si>
    <t>['aku', 'pke', 'byu']</t>
  </si>
  <si>
    <t>['aku', 'pakai', 'byu']</t>
  </si>
  <si>
    <t>['pakai', 'byu']</t>
  </si>
  <si>
    <t>byu min deng telkomsel zaman dipake setia coba</t>
  </si>
  <si>
    <t>@telkomsel @infoxwor_ kalau byu boleh ga min? eh saya juga ada deng telkomsel dari zaman 7 tahun lalu masih dipake. kurang setia apa coba😌</t>
  </si>
  <si>
    <t>kalau byu boleh ga min eh saya juga ada deng telkomsel dari zaman tahun lalu masih dipake kurang setia apa coba</t>
  </si>
  <si>
    <t>['kalau', 'byu', 'boleh', 'ga', 'min', 'eh', 'saya', 'juga', 'ada', 'deng', 'telkomsel', 'dari', 'zaman', 'tahun', 'lalu', 'masih', 'dipake', 'kurang', 'setia', 'apa', 'coba']</t>
  </si>
  <si>
    <t>['kalau', 'byu', 'boleh', 'tidak', 'min', 'malah', 'saya', 'juga', 'ada', 'deng', 'telkomsel', 'dari', 'zaman', 'tahun', 'lalu', 'masih', 'dipake', 'kurang', 'setia', 'apa', 'coba']</t>
  </si>
  <si>
    <t>['byu', 'min', 'deng', 'telkomsel', 'zaman', 'dipake', 'setia', 'coba']</t>
  </si>
  <si>
    <t>id jaring internet telkomselnya stabil kah maaf ya biar kendala jaring tangan ayo infoin nomor telkomselnya pesan infoin jadi lokasi lengkap nomor telkomsel kendala ya tunggu rai</t>
  </si>
  <si>
    <t>@paklurah___ @kerangaaajaib @galihtengil @byu_id @paklurah___ jaringan internet telkomselnya ga stabil kah? maaf ya :( biar kendala jaringannya bisa ditangani, yuk infoin nomor telkomselnya ke dm. infoin juga waktu kejadian, lokasi lengkap, dan nomor telkomsel lain yg berkendala sama jika ada ya. ditunggu :) -rai</t>
  </si>
  <si>
    <t>id jaringan internet telkomselnya ga stabil kah maaf ya biar kendala jaringannya bisa ditangani yuk infoin nomor telkomselnya ke dm infoin juga waktu kejadian lokasi lengkap dan nomor telkomsel lain yg berkendala sama jika ada ya ditunggu rai</t>
  </si>
  <si>
    <t>['id', 'jaringan', 'internet', 'telkomselnya', 'ga', 'stabil', 'kah', 'maaf', 'ya', 'biar', 'kendala', 'jaringannya', 'bisa', 'ditangani', 'yuk', 'infoin', 'nomor', 'telkomselnya', 'ke', 'dm', 'infoin', 'juga', 'waktu', 'kejadian', 'lokasi', 'lengkap', 'dan', 'nomor', 'telkomsel', 'lain', 'yg', 'berkendala', 'sama', 'jika', 'ada', 'ya', 'ditunggu', 'rai']</t>
  </si>
  <si>
    <t>['id', 'jaringan', 'internet', 'telkomselnya', 'tidak', 'stabil', 'kah', 'maaf', 'ya', 'biar', 'kendala', 'jaringannya', 'bisa', 'ditangani', 'ayo', 'infoin', 'nomor', 'telkomselnya', 'ke', 'pesan', 'infoin', 'juga', 'waktu', 'kejadian', 'lokasi', 'lengkap', 'dan', 'nomor', 'telkomsel', 'lain', 'yg', 'berkendala', 'sama', 'jika', 'ada', 'ya', 'ditunggu', 'rai']</t>
  </si>
  <si>
    <t>['id', 'jaringan', 'internet', 'telkomselnya', 'stabil', 'kah', 'maaf', 'ya', 'biar', 'kendala', 'jaringannya', 'ditangani', 'ayo', 'infoin', 'nomor', 'telkomselnya', 'pesan', 'infoin', 'kejadian', 'lokasi', 'lengkap', 'nomor', 'telkomsel', 'berkendala', 'ya', 'ditunggu', 'rai']</t>
  </si>
  <si>
    <t>['id', 'jaring', 'internet', 'telkomselnya', 'stabil', 'kah', 'maaf', 'ya', 'biar', 'kendala', 'jaring', 'tangan', 'ayo', 'infoin', 'nomor', 'telkomselnya', 'pesan', 'infoin', 'jadi', 'lokasi', 'lengkap', 'nomor', 'telkomsel', 'kendala', 'ya', 'tunggu', 'rai']</t>
  </si>
  <si>
    <t>id coba ikut elek</t>
  </si>
  <si>
    <t>@kerangaaajaib @galihtengil lah @telkomsel @byu_id kenapa coba ikutan elek?</t>
  </si>
  <si>
    <t>lah id kenapa coba ikutan elek</t>
  </si>
  <si>
    <t>['lah', 'id', 'kenapa', 'coba', 'ikutan', 'elek']</t>
  </si>
  <si>
    <t>['lah', 'id', 'kenapa', 'coba', 'mengikuti', 'elek']</t>
  </si>
  <si>
    <t>['id', 'coba', 'mengikuti', 'elek']</t>
  </si>
  <si>
    <t>['id', 'coba', 'ikut', 'elek']</t>
  </si>
  <si>
    <t>id beda saudara</t>
  </si>
  <si>
    <t>@lagikosongnih @telkomsel @syaripova @infoxwor_ @byu_id beda bapak ibu. saudara dari mana?</t>
  </si>
  <si>
    <t>id beda bapak ibu saudara dari mana</t>
  </si>
  <si>
    <t>['id', 'beda', 'bapak', 'ibu', 'saudara', 'dari', 'mana']</t>
  </si>
  <si>
    <t>['id', 'beda', 'saudara']</t>
  </si>
  <si>
    <t>id kakak basara byu telkomsel kalo kendala layan byu langsung konfirmasi id ya kakak nesya</t>
  </si>
  <si>
    <t>@satanblessyou1 @byu_id @satanblessyou1  kak basara by.u bagian dari telkomsel juga kok. kalo ada kendala layanan by.u bisa langsung konfirmasi ke @byu_id ya kak 😊 -nesya</t>
  </si>
  <si>
    <t>id kak basara byu bagian dari telkomsel juga kok kalo ada kendala layanan byu bisa langsung konfirmasi ke id ya kak nesya</t>
  </si>
  <si>
    <t>['id', 'kak', 'basara', 'byu', 'bagian', 'dari', 'telkomsel', 'juga', 'kok', 'kalo', 'ada', 'kendala', 'layanan', 'byu', 'bisa', 'langsung', 'konfirmasi', 'ke', 'id', 'ya', 'kak', 'nesya']</t>
  </si>
  <si>
    <t>['id', 'kakak', 'basara', 'byu', 'bagian', 'dari', 'telkomsel', 'juga', 'kok', 'kalo', 'ada', 'kendala', 'layanan', 'byu', 'bisa', 'langsung', 'konfirmasi', 'ke', 'id', 'ya', 'kakak', 'nesya']</t>
  </si>
  <si>
    <t>['id', 'kakak', 'basara', 'byu', 'telkomsel', 'kalo', 'kendala', 'layanan', 'byu', 'langsung', 'konfirmasi', 'id', 'ya', 'kakak', 'nesya']</t>
  </si>
  <si>
    <t>['id', 'kakak', 'basara', 'byu', 'telkomsel', 'kalo', 'kendala', 'layan', 'byu', 'langsung', 'konfirmasi', 'id', 'ya', 'kakak', 'nesya']</t>
  </si>
  <si>
    <t>id saudara min</t>
  </si>
  <si>
    <t>@telkomsel @syaripova @infoxwor_ @byu_id kan masih sodara min</t>
  </si>
  <si>
    <t>id kan masih sodara min</t>
  </si>
  <si>
    <t>['id', 'kan', 'masih', 'sodara', 'min']</t>
  </si>
  <si>
    <t>['id', 'kan', 'masih', 'saudara', 'min']</t>
  </si>
  <si>
    <t>['id', 'saudara', 'min']</t>
  </si>
  <si>
    <t>provider internet byu telkomsel sih id</t>
  </si>
  <si>
    <t>provider internet by.u itu sebenernya bagian dari telkomsel bukan sih? @telkomsel @byu_id</t>
  </si>
  <si>
    <t>provider internet byu itu sebenernya bagian dari telkomsel bukan sih id</t>
  </si>
  <si>
    <t>['provider', 'internet', 'byu', 'itu', 'sebenernya', 'bagian', 'dari', 'telkomsel', 'bukan', 'sih', 'id']</t>
  </si>
  <si>
    <t>['provider', 'internet', 'byu', 'itu', 'sebenarnya', 'bagian', 'dari', 'telkomsel', 'bukan', 'sih', 'id']</t>
  </si>
  <si>
    <t>['provider', 'internet', 'byu', 'telkomsel', 'sih', 'id']</t>
  </si>
  <si>
    <t>coba modusin nindy id ya</t>
  </si>
  <si>
    <t>@syaripova @infoxwor_ coba modusin nindy @byu_id ya..</t>
  </si>
  <si>
    <t>['coba', 'modusin', 'nindy', 'id', 'ya']</t>
  </si>
  <si>
    <t>lot banget minn kirim gambar wa telpon reconnecting kali pakai byu lancar gatau deh</t>
  </si>
  <si>
    <t>@telkomsel lemot banget minn, kirim gambar di wa lama, telponan reconnecting berkali kali, tapi pake byu lancar, gatau deh</t>
  </si>
  <si>
    <t>lemot banget minn kirim gambar di wa lama telponan reconnecting berkali kali tapi pake byu lancar gatau deh</t>
  </si>
  <si>
    <t>['lemot', 'banget', 'minn', 'kirim', 'gambar', 'di', 'wa', 'lama', 'telponan', 'reconnecting', 'berkali', 'kali', 'tapi', 'pake', 'byu', 'lancar', 'gatau', 'deh']</t>
  </si>
  <si>
    <t>['lemot', 'banget', 'minn', 'kirim', 'gambar', 'di', 'wa', 'lama', 'telponan', 'reconnecting', 'berkali', 'sepertinya', 'tapi', 'pakai', 'byu', 'lancar', 'gatau', 'deh']</t>
  </si>
  <si>
    <t>['lemot', 'banget', 'minn', 'kirim', 'gambar', 'wa', 'telponan', 'reconnecting', 'berkali', 'pakai', 'byu', 'lancar', 'gatau', 'deh']</t>
  </si>
  <si>
    <t>['lot', 'banget', 'minn', 'kirim', 'gambar', 'wa', 'telpon', 'reconnecting', 'kali', 'pakai', 'byu', 'lancar', 'gatau', 'deh']</t>
  </si>
  <si>
    <t>rekomendasi nih kuota bulan byu klo sinyal telkomsel smartfren mahal sinyal waduu</t>
  </si>
  <si>
    <t>sangat direkomendasikan nih kuota bulanan dari byu klo ada sinyal telkomsel di tempat mu, daripada smartfren makin lama makin mahal sedangkan sinyalnya waduu wkw. https://t.co/c8kxnu4rai</t>
  </si>
  <si>
    <t>sangat direkomendasikan nih kuota bulanan dari byu klo ada sinyal telkomsel di tempat mu daripada smartfren makin lama makin mahal sedangkan sinyalnya waduu wkw</t>
  </si>
  <si>
    <t>['sangat', 'direkomendasikan', 'nih', 'kuota', 'bulanan', 'dari', 'byu', 'klo', 'ada', 'sinyal', 'telkomsel', 'di', 'tempat', 'mu', 'daripada', 'smartfren', 'makin', 'lama', 'makin', 'mahal', 'sedangkan', 'sinyalnya', 'waduu', 'wkw']</t>
  </si>
  <si>
    <t>['sangat', 'direkomendasikan', 'nih', 'kuota', 'bulanan', 'dari', 'byu', 'klo', 'ada', 'sinyal', 'telkomsel', 'di', 'tempat', 'kamu', 'daripada', 'smartfren', 'makin', 'lama', 'makin', 'mahal', 'sedangkan', 'sinyalnya', 'waduu', 'wkw']</t>
  </si>
  <si>
    <t>['direkomendasikan', 'nih', 'kuota', 'bulanan', 'byu', 'klo', 'sinyal', 'telkomsel', 'smartfren', 'mahal', 'sinyalnya', 'waduu']</t>
  </si>
  <si>
    <t>['rekomendasi', 'nih', 'kuota', 'bulan', 'byu', 'klo', 'sinyal', 'telkomsel', 'smartfren', 'mahal', 'sinyal', 'waduu']</t>
  </si>
  <si>
    <t>@pengabdimochi @telkomsel @nokchasubak hai kak! maaf ya udah bikin gak nyaman 🥲 keluhan kakak boleh dm-in lagi ke nindy ya, nindy coba bantu cek lagi sama tim ya, makasih kak</t>
  </si>
  <si>
    <t>id kakak coba mention pesan rekan id akun kakak pastiin follow akun id nya ya terimakasih emmy</t>
  </si>
  <si>
    <t>@pengabdimochi @byu_id @nokchasubak @pengabdimochi kakak bisa coba mention dan dm kembali rekan @byu_id menggunakan akun yang ini, kak 😉 pastiin udah follow dulu akun @byu_id -nya ya.  makasih 😊 -emmy</t>
  </si>
  <si>
    <t>id kakak bisa coba mention dan dm kembali rekan id menggunakan akun yang ini kak pastiin udah follow dulu akun id nya ya makasih emmy</t>
  </si>
  <si>
    <t>['id', 'kakak', 'bisa', 'coba', 'mention', 'dan', 'dm', 'kembali', 'rekan', 'id', 'menggunakan', 'akun', 'yang', 'ini', 'kak', 'pastiin', 'udah', 'follow', 'dulu', 'akun', 'id', 'nya', 'ya', 'makasih', 'emmy']</t>
  </si>
  <si>
    <t>['id', 'kakak', 'bisa', 'coba', 'mention', 'dan', 'pesan', 'kembali', 'rekan', 'id', 'menggunakan', 'akun', 'yang', 'ini', 'kakak', 'pastiin', 'sudah', 'follow', 'dulu', 'akun', 'id', 'nya', 'ya', 'terimakasih', 'emmy']</t>
  </si>
  <si>
    <t>['id', 'kakak', 'coba', 'mention', 'pesan', 'rekan', 'id', 'akun', 'kakak', 'pastiin', 'follow', 'akun', 'id', 'nya', 'ya', 'terimakasih', 'emmy']</t>
  </si>
  <si>
    <t>id byu telkomsel baik sih tolol banget provider nya</t>
  </si>
  <si>
    <t>@byu_id byu telkomsel lagi perbaikan apa sih kok e terus 2 hari tolol bgt provider nya</t>
  </si>
  <si>
    <t>id byu telkomsel lagi perbaikan apa sih kok  terus hari tolol bgt provider nya</t>
  </si>
  <si>
    <t>['id', 'byu', 'telkomsel', 'lagi', 'perbaikan', 'apa', 'sih', 'kok', 'terus', 'hari', 'tolol', 'bgt', 'provider', 'nya']</t>
  </si>
  <si>
    <t>['id', 'byu', 'telkomsel', 'lagi', 'perbaikan', 'apa', 'sih', 'kok', 'terus', 'hari', 'tolol', 'banget', 'provider', 'nya']</t>
  </si>
  <si>
    <t>['id', 'byu', 'telkomsel', 'perbaikan', 'sih', 'tolol', 'banget', 'provider', 'nya']</t>
  </si>
  <si>
    <t>['id', 'byu', 'telkomsel', 'baik', 'sih', 'tolol', 'banget', 'provider', 'nya']</t>
  </si>
  <si>
    <t>id maaf ya kakak kendala byu kalo pesan id kakak cakap live cakap aplikasi byu terinstall hp kakak ya dita</t>
  </si>
  <si>
    <t>@nokchasubak @byu_id @nokchasubak maaf ya kak buat kendala by.u, kalo ga bisa dm ke @byu_id kakak bisa juga chat melalui live chat di dalam aplikasi by.u yang terinstall di hp kakak ya :) -dita</t>
  </si>
  <si>
    <t>id maaf ya kak buat kendala byu kalo ga bisa dm ke id kakak bisa juga chat melalui live chat di dalam aplikasi byu yang terinstall di hp kakak ya dita</t>
  </si>
  <si>
    <t>['id', 'maaf', 'ya', 'kak', 'buat', 'kendala', 'byu', 'kalo', 'ga', 'bisa', 'dm', 'ke', 'id', 'kakak', 'bisa', 'juga', 'chat', 'melalui', 'live', 'chat', 'di', 'dalam', 'aplikasi', 'byu', 'yang', 'terinstall', 'di', 'hp', 'kakak', 'ya', 'dita']</t>
  </si>
  <si>
    <t>['id', 'maaf', 'ya', 'kakak', 'buat', 'kendala', 'byu', 'kalo', 'tidak', 'bisa', 'pesan', 'ke', 'id', 'kakak', 'bisa', 'juga', 'percakapan', 'melalui', 'live', 'percakapan', 'di', 'dalam', 'aplikasi', 'byu', 'yang', 'terinstall', 'di', 'hp', 'kakak', 'ya', 'dita']</t>
  </si>
  <si>
    <t>['id', 'maaf', 'ya', 'kakak', 'kendala', 'byu', 'kalo', 'pesan', 'id', 'kakak', 'percakapan', 'live', 'percakapan', 'aplikasi', 'byu', 'terinstall', 'hp', 'kakak', 'ya', 'dita']</t>
  </si>
  <si>
    <t>['id', 'maaf', 'ya', 'kakak', 'kendala', 'byu', 'kalo', 'pesan', 'id', 'kakak', 'cakap', 'live', 'cakap', 'aplikasi', 'byu', 'terinstall', 'hp', 'kakak', 'ya', 'dita']</t>
  </si>
  <si>
    <t>paket topping kuota umroh amp haji id gbribu akses kemarin tweet mention pesan akun id gak kirim akun bodoh</t>
  </si>
  <si>
    <t>@telkomsel paket topping kuota umroh &amp;amp  haji @byu_id (10gb/375ribu) saya masih belum bisa di akses sampai hari ini (hari ke 4). saya kemaren sudah tweet dan mention + dm akun @byu_id tapi gak bisa kekirim karena akun saya di blok.</t>
  </si>
  <si>
    <t>paket topping kuota umroh amp haji id gbribu saya masih belum bisa di akses sampai hari ini hari ke saya kemaren sudah tweet dan mention dm akun id tapi gak bisa kekirim karena akun saya di blok</t>
  </si>
  <si>
    <t>['paket', 'topping', 'kuota', 'umroh', 'amp', 'haji', 'id', 'gbribu', 'saya', 'masih', 'belum', 'bisa', 'di', 'akses', 'sampai', 'hari', 'ini', 'hari', 'ke', 'saya', 'kemaren', 'sudah', 'tweet', 'dan', 'mention', 'dm', 'akun', 'id', 'tapi', 'gak', 'bisa', 'kekirim', 'karena', 'akun', 'saya', 'di', 'blok']</t>
  </si>
  <si>
    <t>['paket', 'topping', 'kuota', 'umroh', 'amp', 'haji', 'id', 'gbribu', 'saya', 'masih', 'belum', 'bisa', 'di', 'akses', 'sampai', 'hari', 'ini', 'hari', 'ke', 'saya', 'kemarin', 'sudah', 'tweet', 'dan', 'mention', 'pesan', 'akun', 'id', 'tapi', 'gak', 'bisa', 'kekirim', 'karena', 'akun', 'saya', 'di', 'bodoh']</t>
  </si>
  <si>
    <t>['paket', 'topping', 'kuota', 'umroh', 'amp', 'haji', 'id', 'gbribu', 'akses', 'kemarin', 'tweet', 'mention', 'pesan', 'akun', 'id', 'gak', 'kekirim', 'akun', 'bodoh']</t>
  </si>
  <si>
    <t>['paket', 'topping', 'kuota', 'umroh', 'amp', 'haji', 'id', 'gbribu', 'akses', 'kemarin', 'tweet', 'mention', 'pesan', 'akun', 'id', 'gak', 'kirim', 'akun', 'bodoh']</t>
  </si>
  <si>
    <t>id min telkomsel by iya</t>
  </si>
  <si>
    <t>@byu_id min ini telkomsel dapet 4g tapi kenapa by u cuma e yak?</t>
  </si>
  <si>
    <t>id min ini telkomsel dapet  tapi kenapa by  cuma  yak</t>
  </si>
  <si>
    <t>['id', 'min', 'ini', 'telkomsel', 'dapet', 'tapi', 'kenapa', 'by', 'cuma', 'yak']</t>
  </si>
  <si>
    <t>['id', 'min', 'ini', 'telkomsel', 'dapat', 'tapi', 'kenapa', 'by', 'cuma', 'iya']</t>
  </si>
  <si>
    <t>['id', 'min', 'telkomsel', 'by', 'iya']</t>
  </si>
  <si>
    <t>id byu under telkomsel ya pakai jejaringsinyal telkomsel</t>
  </si>
  <si>
    <t>@byu_id byu ini under telkomsel kan ya? jadi harusnya pakai jejaring/sinyal telkomsel?</t>
  </si>
  <si>
    <t>id byu ini under telkomsel kan ya jadi harusnya pakai jejaringsinyal telkomsel</t>
  </si>
  <si>
    <t>['id', 'byu', 'ini', 'under', 'telkomsel', 'kan', 'ya', 'jadi', 'harusnya', 'pakai', 'jejaringsinyal', 'telkomsel']</t>
  </si>
  <si>
    <t>['id', 'byu', 'under', 'telkomsel', 'ya', 'pakai', 'jejaringsinyal', 'telkomsel']</t>
  </si>
  <si>
    <t>pulsa uang telkomsel tsel byu indosat isat im three tri xl axis saldo ewallet amp bank rekening ovo gopay dana shopeepay bca bni bri btn mandiri seabank dll fast prosestesti cek pinned iya</t>
  </si>
  <si>
    <t>pulsa jadi uang 💸  ✅telkomsel tsel byu ✅indosat isat im3 ✅three tri 3 ✅xl axis  ke : saldo ewallet &amp;amp  bank rekening ovo gopay dana shopeepay bca bni bri btn mandiri seabank dll.  fast proses,testi cek pinned yap #zonauang #zonabaᅠᅠᅠ</t>
  </si>
  <si>
    <t>pulsa jadi uang telkomsel tsel byu indosat isat im three tri xl axis ke saldo ewallet amp bank rekening ovo gopay dana shopeepay bca bni bri btn mandiri seabank dll fast prosestesti cek pinned yap</t>
  </si>
  <si>
    <t>['pulsa', 'jadi', 'uang', 'telkomsel', 'tsel', 'byu', 'indosat', 'isat', 'im', 'three', 'tri', 'xl', 'axis', 'ke', 'saldo', 'ewallet', 'amp', 'bank', 'rekening', 'ovo', 'gopay', 'dana', 'shopeepay', 'bca', 'bni', 'bri', 'btn', 'mandiri', 'seabank', 'dll', 'fast', 'prosestesti', 'cek', 'pinned', 'yap']</t>
  </si>
  <si>
    <t>['pulsa', 'jadi', 'uang', 'telkomsel', 'tsel', 'byu', 'indosat', 'isat', 'im', 'three', 'tri', 'xl', 'axis', 'ke', 'saldo', 'ewallet', 'amp', 'bank', 'rekening', 'ovo', 'gopay', 'dana', 'shopeepay', 'bca', 'bni', 'bri', 'btn', 'mandiri', 'seabank', 'dll', 'fast', 'prosestesti', 'cek', 'pinned', 'iya']</t>
  </si>
  <si>
    <t>['pulsa', 'uang', 'telkomsel', 'tsel', 'byu', 'indosat', 'isat', 'im', 'three', 'tri', 'xl', 'axis', 'saldo', 'ewallet', 'amp', 'bank', 'rekening', 'ovo', 'gopay', 'dana', 'shopeepay', 'bca', 'bni', 'bri', 'btn', 'mandiri', 'seabank', 'dll', 'fast', 'prosestesti', 'cek', 'pinned', 'iya']</t>
  </si>
  <si>
    <t>pulsa uang telkomsel tsel byu indosat isat im three tri xl axis saldo ewallet amp bank rekening ovo gopay dana shopeepay bca bni bri btn mandiri seabank dll fast prosestesti cek pinned ya</t>
  </si>
  <si>
    <t>pulsa jadi uang 💸  ✅telkomsel tsel byu ✅indosat isat im3 ✅three tri 3 ✅xl axis  ke : saldo ewallet &amp;amp  bank rekening ovo gopay dana shopeepay bca bni bri btn mandiri seabank dll.  fast proses,testi cek pinned ya #zonauang #zonabaᅠᅠᅠ</t>
  </si>
  <si>
    <t>pulsa jadi uang telkomsel tsel byu indosat isat im three tri xl axis ke saldo ewallet amp bank rekening ovo gopay dana shopeepay bca bni bri btn mandiri seabank dll fast prosestesti cek pinned ya</t>
  </si>
  <si>
    <t>['pulsa', 'jadi', 'uang', 'telkomsel', 'tsel', 'byu', 'indosat', 'isat', 'im', 'three', 'tri', 'xl', 'axis', 'ke', 'saldo', 'ewallet', 'amp', 'bank', 'rekening', 'ovo', 'gopay', 'dana', 'shopeepay', 'bca', 'bni', 'bri', 'btn', 'mandiri', 'seabank', 'dll', 'fast', 'prosestesti', 'cek', 'pinned', 'ya']</t>
  </si>
  <si>
    <t>['pulsa', 'uang', 'telkomsel', 'tsel', 'byu', 'indosat', 'isat', 'im', 'three', 'tri', 'xl', 'axis', 'saldo', 'ewallet', 'amp', 'bank', 'rekening', 'ovo', 'gopay', 'dana', 'shopeepay', 'bca', 'bni', 'bri', 'btn', 'mandiri', 'seabank', 'dll', 'fast', 'prosestesti', 'cek', 'pinned', 'ya']</t>
  </si>
  <si>
    <t>murah id</t>
  </si>
  <si>
    <t>@tanyakanrl kapan lu bisa semurah yang lain? @telkomsel @byu_id</t>
  </si>
  <si>
    <t>kapan lu bisa semurah yang lain id</t>
  </si>
  <si>
    <t>['kapan', 'lu', 'bisa', 'semurah', 'yang', 'lain', 'id']</t>
  </si>
  <si>
    <t>['kapan', 'kamu', 'bisa', 'semurah', 'yang', 'lain', 'id']</t>
  </si>
  <si>
    <t>['semurah', 'id']</t>
  </si>
  <si>
    <t>['murah', 'id']</t>
  </si>
  <si>
    <t>temu dapat kartu perdana byu gb telkomsel nasional murah rp shopee</t>
  </si>
  <si>
    <t>temukan dan dapatkan kartu perdana byu 4gb | telkomsel nasional- murah hanya rp16.950 di shopee sekarang juga! https://t.co/yh5a8mlj5k #shopeeid https://t.co/cp2d5ll2pu</t>
  </si>
  <si>
    <t>temukan dan dapatkan kartu perdana byu gb telkomsel nasional murah hanya rp di shopee sekarang juga</t>
  </si>
  <si>
    <t>['temukan', 'dan', 'dapatkan', 'kartu', 'perdana', 'byu', 'gb', 'telkomsel', 'nasional', 'murah', 'hanya', 'rp', 'di', 'shopee', 'sekarang', 'juga']</t>
  </si>
  <si>
    <t>['temukan', 'dapatkan', 'kartu', 'perdana', 'byu', 'gb', 'telkomsel', 'nasional', 'murah', 'rp', 'shopee']</t>
  </si>
  <si>
    <t>['temu', 'dapat', 'kartu', 'perdana', 'byu', 'gb', 'telkomsel', 'nasional', 'murah', 'rp', 'shopee']</t>
  </si>
  <si>
    <t>id lihat nih gak malu id benerin jaring klaim saudara telkomsel jaring dipake main game jeblok nih kuota mahal poin gabisa tuker kuota alesanya langgan prabayar</t>
  </si>
  <si>
    <t>@tanyakanrl @byu_id @telkomsel liat nih, apa gak malu. @byu_id benerin jaringan klaim sodara telkomsel jaringan dipake main game jeblok. @telkomsel nih juga kuota pada mahal, dapet poin banyak gabisa di tuker kuota alesanya harus jadi pelanggan prabayar 👎🏼</t>
  </si>
  <si>
    <t>id liat nih apa gak malu id benerin jaringan klaim sodara telkomsel jaringan dipake main game jeblok nih juga kuota pada mahal dapet poin banyak gabisa di tuker kuota alesanya harus jadi pelanggan prabayar</t>
  </si>
  <si>
    <t>['id', 'liat', 'nih', 'apa', 'gak', 'malu', 'id', 'benerin', 'jaringan', 'klaim', 'sodara', 'telkomsel', 'jaringan', 'dipake', 'main', 'game', 'jeblok', 'nih', 'juga', 'kuota', 'pada', 'mahal', 'dapet', 'poin', 'banyak', 'gabisa', 'di', 'tuker', 'kuota', 'alesanya', 'harus', 'jadi', 'pelanggan', 'prabayar']</t>
  </si>
  <si>
    <t>['id', 'lihat', 'nih', 'apa', 'gak', 'malu', 'id', 'benerin', 'jaringan', 'klaim', 'saudara', 'telkomsel', 'jaringan', 'dipake', 'main', 'game', 'jeblok', 'nih', 'juga', 'kuota', 'pada', 'mahal', 'dapat', 'poin', 'banyak', 'gabisa', 'di', 'tuker', 'kuota', 'alesanya', 'harus', 'jadi', 'pelanggan', 'prabayar']</t>
  </si>
  <si>
    <t>['id', 'lihat', 'nih', 'gak', 'malu', 'id', 'benerin', 'jaringan', 'klaim', 'saudara', 'telkomsel', 'jaringan', 'dipake', 'main', 'game', 'jeblok', 'nih', 'kuota', 'mahal', 'poin', 'gabisa', 'tuker', 'kuota', 'alesanya', 'pelanggan', 'prabayar']</t>
  </si>
  <si>
    <t>['id', 'lihat', 'nih', 'gak', 'malu', 'id', 'benerin', 'jaring', 'klaim', 'saudara', 'telkomsel', 'jaring', 'dipake', 'main', 'game', 'jeblok', 'nih', 'kuota', 'mahal', 'poin', 'gabisa', 'tuker', 'kuota', 'alesanya', 'langgan', 'prabayar']</t>
  </si>
  <si>
    <t>id us akses aplikasi kakak rivan ayo infoin nomor hp tanggal jadi lokasi detail nomor telkomsel kendala via pesan biar dibantuin cek ya zidane</t>
  </si>
  <si>
    <t>@v3locius @byu_id @gojekindonesia @tiktok_us @v3locius kalau akses aplikasi lainnya gimana kak rivan? yuk infoin nomor hp, tanggal kejadian, lokasi detail sama nomor telkomsel lain yang berkendala via dm biar dibantuin cek ya :) -zidane</t>
  </si>
  <si>
    <t>id us kalau akses aplikasi lainnya gimana kak rivan yuk infoin nomor hp tanggal kejadian lokasi detail sama nomor telkomsel lain yang berkendala via dm biar dibantuin cek ya zidane</t>
  </si>
  <si>
    <t>['id', 'us', 'kalau', 'akses', 'aplikasi', 'lainnya', 'gimana', 'kak', 'rivan', 'yuk', 'infoin', 'nomor', 'hp', 'tanggal', 'kejadian', 'lokasi', 'detail', 'sama', 'nomor', 'telkomsel', 'lain', 'yang', 'berkendala', 'via', 'dm', 'biar', 'dibantuin', 'cek', 'ya', 'zidane']</t>
  </si>
  <si>
    <t>['id', 'us', 'kalau', 'akses', 'aplikasi', 'lainnya', 'bagaimana', 'kakak', 'rivan', 'ayo', 'infoin', 'nomor', 'hp', 'tanggal', 'kejadian', 'lokasi', 'detail', 'sama', 'nomor', 'telkomsel', 'lain', 'yang', 'berkendala', 'via', 'pesan', 'biar', 'dibantuin', 'cek', 'ya', 'zidane']</t>
  </si>
  <si>
    <t>['id', 'us', 'akses', 'aplikasi', 'kakak', 'rivan', 'ayo', 'infoin', 'nomor', 'hp', 'tanggal', 'kejadian', 'lokasi', 'detail', 'nomor', 'telkomsel', 'berkendala', 'via', 'pesan', 'biar', 'dibantuin', 'cek', 'ya', 'zidane']</t>
  </si>
  <si>
    <t>['id', 'us', 'akses', 'aplikasi', 'kakak', 'rivan', 'ayo', 'infoin', 'nomor', 'hp', 'tanggal', 'jadi', 'lokasi', 'detail', 'nomor', 'telkomsel', 'kendala', 'via', 'pesan', 'biar', 'dibantuin', 'cek', 'ya', 'zidane']</t>
  </si>
  <si>
    <t>buka tiktok gojek ya id us</t>
  </si>
  <si>
    <t>ini mau buka tiktok n gojek koq g bisa ya? gimana ni @byu_id @telkomsel @gojekindonesia  @tiktok_us  🤣</t>
  </si>
  <si>
    <t>ini mau buka tiktok  gojek koq  bisa ya gimana ni id us</t>
  </si>
  <si>
    <t>['ini', 'mau', 'buka', 'tiktok', 'gojek', 'koq', 'bisa', 'ya', 'gimana', 'ni', 'id', 'us']</t>
  </si>
  <si>
    <t>['ini', 'mau', 'buka', 'tiktok', 'gojek', 'koq', 'bisa', 'ya', 'bagaimana', 'ini', 'id', 'us']</t>
  </si>
  <si>
    <t>['buka', 'tiktok', 'gojek', 'ya', 'id', 'us']</t>
  </si>
  <si>
    <t>@mahardikov @telkomsel hai kak! maaf ya udah bikin gak nyaman 🥲 keluhan kakak boleh dm-in lagi ke nindy ya, nindy coba bantu cek lagi sama tim ya, makasih kak</t>
  </si>
  <si>
    <t>id testing uat nyebrang prod</t>
  </si>
  <si>
    <t>@mahardikov @telkomsel @byu_id testing uat nyebrang prod paling</t>
  </si>
  <si>
    <t>id testing uat nyebrang prod paling</t>
  </si>
  <si>
    <t>['id', 'testing', 'uat', 'nyebrang', 'prod', 'paling']</t>
  </si>
  <si>
    <t>['id', 'testing', 'uat', 'nyebrang', 'prod']</t>
  </si>
  <si>
    <t>id iya bro pakai signal telkomsel</t>
  </si>
  <si>
    <t>@ongpanda13 @byu_id iya bro pake signal telkomsel wkwk</t>
  </si>
  <si>
    <t>id iya bro pake signal telkomsel wkwk</t>
  </si>
  <si>
    <t>['id', 'iya', 'bro', 'pake', 'signal', 'telkomsel', 'wkwk']</t>
  </si>
  <si>
    <t>['id', 'iya', 'bro', 'pakai', 'signal', 'telkomsel', 'wkwk']</t>
  </si>
  <si>
    <t>['id', 'iya', 'bro', 'pakai', 'signal', 'telkomsel']</t>
  </si>
  <si>
    <t>id aplikasi kakak aplikasi telkomsel kode unik link verifikasi akses kakak terimakasih dero</t>
  </si>
  <si>
    <t>@mahardikov @byu_id @mahardikov untuk aplikasi yang dimaksud belum dapat dipastikan kak. karena setiap aplikasi telkomsel menggunakan kode unik atau link verifikasi untuk aksesnya kak. makasih :) -dero</t>
  </si>
  <si>
    <t>id untuk aplikasi yang dimaksud belum dapat dipastikan kak karena setiap aplikasi telkomsel menggunakan kode unik atau link verifikasi untuk aksesnya kak makasih dero</t>
  </si>
  <si>
    <t>['id', 'untuk', 'aplikasi', 'yang', 'dimaksud', 'belum', 'dapat', 'dipastikan', 'kak', 'karena', 'setiap', 'aplikasi', 'telkomsel', 'menggunakan', 'kode', 'unik', 'atau', 'link', 'verifikasi', 'untuk', 'aksesnya', 'kak', 'makasih', 'dero']</t>
  </si>
  <si>
    <t>['id', 'untuk', 'aplikasi', 'yang', 'dimaksud', 'belum', 'dapat', 'dipastikan', 'kakak', 'karena', 'setiap', 'aplikasi', 'telkomsel', 'menggunakan', 'kode', 'unik', 'atau', 'link', 'verifikasi', 'untuk', 'aksesnya', 'kakak', 'terimakasih', 'dero']</t>
  </si>
  <si>
    <t>['id', 'aplikasi', 'kakak', 'aplikasi', 'telkomsel', 'kode', 'unik', 'link', 'verifikasi', 'aksesnya', 'kakak', 'terimakasih', 'dero']</t>
  </si>
  <si>
    <t>['id', 'aplikasi', 'kakak', 'aplikasi', 'telkomsel', 'kode', 'unik', 'link', 'verifikasi', 'akses', 'kakak', 'terimakasih', 'dero']</t>
  </si>
  <si>
    <t>id iya kode verifikasi telkomsel ya</t>
  </si>
  <si>
    <t>@telkomsel @byu_id iya, yang saya tanyakan ini jika ada kode verifikasi dari telkomsel itu untuk apa ya?</t>
  </si>
  <si>
    <t>id iya yang saya tanyakan ini jika ada kode verifikasi dari telkomsel itu untuk apa ya</t>
  </si>
  <si>
    <t>['id', 'iya', 'yang', 'saya', 'tanyakan', 'ini', 'jika', 'ada', 'kode', 'verifikasi', 'dari', 'telkomsel', 'itu', 'untuk', 'apa', 'ya']</t>
  </si>
  <si>
    <t>['id', 'iya', 'kode', 'verifikasi', 'telkomsel', 'ya']</t>
  </si>
  <si>
    <t>id waduhh pasti kode otp orang kenal hindar indikasi tipu ya kakak terimakasih stay safe dero</t>
  </si>
  <si>
    <t>@mahardikov @byu_id @mahardikov waduhh. pastikan tidak memberikan kode otp tersebut kepada orang tidak dikenal atau pihak ke 3 untuk menghindari indikasi penipuan ya kak. makasih dan stay safe :) -dero</t>
  </si>
  <si>
    <t>id waduhh pastikan tidak memberikan kode otp tersebut kepada orang tidak dikenal atau pihak ke untuk menghindari indikasi penipuan ya kak makasih dan stay safe dero</t>
  </si>
  <si>
    <t>['id', 'waduhh', 'pastikan', 'tidak', 'memberikan', 'kode', 'otp', 'tersebut', 'kepada', 'orang', 'tidak', 'dikenal', 'atau', 'pihak', 'ke', 'untuk', 'menghindari', 'indikasi', 'penipuan', 'ya', 'kak', 'makasih', 'dan', 'stay', 'safe', 'dero']</t>
  </si>
  <si>
    <t>['id', 'waduhh', 'pastikan', 'tidak', 'memberikan', 'kode', 'otp', 'tersebut', 'kepada', 'orang', 'tidak', 'dikenal', 'atau', 'pihak', 'ke', 'untuk', 'menghindari', 'indikasi', 'penipuan', 'ya', 'kakak', 'terimakasih', 'dan', 'stay', 'safe', 'dero']</t>
  </si>
  <si>
    <t>['id', 'waduhh', 'pastikan', 'kode', 'otp', 'orang', 'dikenal', 'menghindari', 'indikasi', 'penipuan', 'ya', 'kakak', 'terimakasih', 'stay', 'safe', 'dero']</t>
  </si>
  <si>
    <t>['id', 'waduhh', 'pasti', 'kode', 'otp', 'orang', 'kenal', 'hindar', 'indikasi', 'tipu', 'ya', 'kakak', 'terimakasih', 'stay', 'safe', 'dero']</t>
  </si>
  <si>
    <t>hai id siang terima sms isi kode verifikasi verifikasi apa</t>
  </si>
  <si>
    <t>hai @telkomsel dan @byu_id  sejak tadi siang saya menerima sms berisi kode verifikasi tetapi saya tidak merasa sedang melakukan verifikasi apapun https://t.co/9lxnp8vhfp</t>
  </si>
  <si>
    <t>hai dan id sejak tadi siang saya menerima sms berisi kode verifikasi tetapi saya tidak merasa sedang melakukan verifikasi apapun</t>
  </si>
  <si>
    <t>['hai', 'dan', 'id', 'sejak', 'tadi', 'siang', 'saya', 'menerima', 'sms', 'berisi', 'kode', 'verifikasi', 'tetapi', 'saya', 'tidak', 'merasa', 'sedang', 'melakukan', 'verifikasi', 'apapun']</t>
  </si>
  <si>
    <t>['hai', 'id', 'siang', 'menerima', 'sms', 'berisi', 'kode', 'verifikasi', 'verifikasi', 'apapun']</t>
  </si>
  <si>
    <t>['hai', 'id', 'siang', 'terima', 'sms', 'isi', 'kode', 'verifikasi', 'verifikasi', 'apa']</t>
  </si>
  <si>
    <t>min id jaring byu no service ya jaring byu teman aman aman ajamohon responnya</t>
  </si>
  <si>
    <t>min @byu_id @telkomsel ini kok jaringan byu saya “no service” ya? padahal jaringan byu temen saya aman aman aja,mohon responnya🙏🏻</t>
  </si>
  <si>
    <t>min id ini kok jaringan byu saya no service ya padahal jaringan byu temen saya aman aman ajamohon responnya</t>
  </si>
  <si>
    <t>['min', 'id', 'ini', 'kok', 'jaringan', 'byu', 'saya', 'no', 'service', 'ya', 'padahal', 'jaringan', 'byu', 'temen', 'saya', 'aman', 'aman', 'ajamohon', 'responnya']</t>
  </si>
  <si>
    <t>['min', 'id', 'ini', 'kok', 'jaringan', 'byu', 'saya', 'no', 'service', 'ya', 'padahal', 'jaringan', 'byu', 'teman', 'saya', 'aman', 'aman', 'ajamohon', 'responnya']</t>
  </si>
  <si>
    <t>['min', 'id', 'jaringan', 'byu', 'no', 'service', 'ya', 'jaringan', 'byu', 'teman', 'aman', 'aman', 'ajamohon', 'responnya']</t>
  </si>
  <si>
    <t>['min', 'id', 'jaring', 'byu', 'no', 'service', 'ya', 'jaring', 'byu', 'teman', 'aman', 'aman', 'ajamohon', 'responnya']</t>
  </si>
  <si>
    <t>pulsa uang telkomsel tsel byu indosat isat im three tri xl axis saldo ewallet amp bank rekening ovo gopay dana shopeepay bca bni bri btn mandiri seabank dll fast prosestesti cek pinned ya kakak</t>
  </si>
  <si>
    <t>pulsa jadi uang 💸  ✅telkomsel tsel byu ✅indosat isat im3 ✅three tri 3 ✅xl axis  ke : saldo ewallet &amp;amp  bank rekening ovo gopay dana shopeepay bca bni bri btn mandiri seabank dll.  fast proses,testi cek pinned ya kak  #zonauang #zonabaᅠᅠᅠ</t>
  </si>
  <si>
    <t>pulsa jadi uang telkomsel tsel byu indosat isat im three tri xl axis ke saldo ewallet amp bank rekening ovo gopay dana shopeepay bca bni bri btn mandiri seabank dll fast prosestesti cek pinned ya kak</t>
  </si>
  <si>
    <t>['pulsa', 'jadi', 'uang', 'telkomsel', 'tsel', 'byu', 'indosat', 'isat', 'im', 'three', 'tri', 'xl', 'axis', 'ke', 'saldo', 'ewallet', 'amp', 'bank', 'rekening', 'ovo', 'gopay', 'dana', 'shopeepay', 'bca', 'bni', 'bri', 'btn', 'mandiri', 'seabank', 'dll', 'fast', 'prosestesti', 'cek', 'pinned', 'ya', 'kak']</t>
  </si>
  <si>
    <t>['pulsa', 'jadi', 'uang', 'telkomsel', 'tsel', 'byu', 'indosat', 'isat', 'im', 'three', 'tri', 'xl', 'axis', 'ke', 'saldo', 'ewallet', 'amp', 'bank', 'rekening', 'ovo', 'gopay', 'dana', 'shopeepay', 'bca', 'bni', 'bri', 'btn', 'mandiri', 'seabank', 'dll', 'fast', 'prosestesti', 'cek', 'pinned', 'ya', 'kakak']</t>
  </si>
  <si>
    <t>['pulsa', 'uang', 'telkomsel', 'tsel', 'byu', 'indosat', 'isat', 'im', 'three', 'tri', 'xl', 'axis', 'saldo', 'ewallet', 'amp', 'bank', 'rekening', 'ovo', 'gopay', 'dana', 'shopeepay', 'bca', 'bni', 'bri', 'btn', 'mandiri', 'seabank', 'dll', 'fast', 'prosestesti', 'cek', 'pinned', 'ya', 'kakak']</t>
  </si>
  <si>
    <t>min gak transfer pulsa nomor byu mytelkomsel ya</t>
  </si>
  <si>
    <t>@telkomsel min kok aku gak bisa transfer pulsa ke nomor byu dari mytelkomsel ya?</t>
  </si>
  <si>
    <t>min kok aku gak bisa transfer pulsa ke nomor byu dari mytelkomsel ya</t>
  </si>
  <si>
    <t>['min', 'kok', 'aku', 'gak', 'bisa', 'transfer', 'pulsa', 'ke', 'nomor', 'byu', 'dari', 'mytelkomsel', 'ya']</t>
  </si>
  <si>
    <t>['min', 'gak', 'transfer', 'pulsa', 'nomor', 'byu', 'mytelkomsel', 'ya']</t>
  </si>
  <si>
    <t>hadap paket ribu xl tags racunbelanja smartfren byu telkomsel im murah tokopedia toped tokped tiket discountfess voucher shopee live wts diskon pulsa wtb war blibli poin gofood grabfood shopeefood cashback kuota akrab</t>
  </si>
  <si>
    <t>siap menghadapi 2024 dengan paket 50rb per bulan dari xl 😅  ✳️  ✳️  tags : racunbelanja 3 smartfren byu telkomsel im3 murah tokopedia toped tokped tiket discountfess voucher shopee live wts diskon pulsa wtb war blibli poin gofood grabfood shopeefood cashback kuota akrab https://t.co/8rkdfdbhcz</t>
  </si>
  <si>
    <t>siap menghadapi dengan paket rb per bulan dari xl tags racunbelanja smartfren byu telkomsel im murah tokopedia toped tokped tiket discountfess voucher shopee live wts diskon pulsa wtb war blibli poin gofood grabfood shopeefood cashback kuota akrab</t>
  </si>
  <si>
    <t>['siap', 'menghadapi', 'dengan', 'paket', 'rb', 'per', 'bulan', 'dari', 'xl', 'tags', 'racunbelanja', 'smartfren', 'byu', 'telkomsel', 'im', 'murah', 'tokopedia', 'toped', 'tokped', 'tiket', 'discountfess', 'voucher', 'shopee', 'live', 'wts', 'diskon', 'pulsa', 'wtb', 'war', 'blibli', 'poin', 'gofood', 'grabfood', 'shopeefood', 'cashback', 'kuota', 'akrab']</t>
  </si>
  <si>
    <t>['siap', 'menghadapi', 'dengan', 'paket', 'ribu', 'per', 'bulan', 'dari', 'xl', 'tags', 'racunbelanja', 'smartfren', 'byu', 'telkomsel', 'im', 'murah', 'tokopedia', 'toped', 'tokped', 'tiket', 'discountfess', 'voucher', 'shopee', 'live', 'wts', 'diskon', 'pulsa', 'wtb', 'war', 'blibli', 'poin', 'gofood', 'grabfood', 'shopeefood', 'cashback', 'kuota', 'akrab']</t>
  </si>
  <si>
    <t>['menghadapi', 'paket', 'ribu', 'xl', 'tags', 'racunbelanja', 'smartfren', 'byu', 'telkomsel', 'im', 'murah', 'tokopedia', 'toped', 'tokped', 'tiket', 'discountfess', 'voucher', 'shopee', 'live', 'wts', 'diskon', 'pulsa', 'wtb', 'war', 'blibli', 'poin', 'gofood', 'grabfood', 'shopeefood', 'cashback', 'kuota', 'akrab']</t>
  </si>
  <si>
    <t>['hadap', 'paket', 'ribu', 'xl', 'tags', 'racunbelanja', 'smartfren', 'byu', 'telkomsel', 'im', 'murah', 'tokopedia', 'toped', 'tokped', 'tiket', 'discountfess', 'voucher', 'shopee', 'live', 'wts', 'diskon', 'pulsa', 'wtb', 'war', 'blibli', 'poin', 'gofood', 'grabfood', 'shopeefood', 'cashback', 'kuota', 'akrab']</t>
  </si>
  <si>
    <t>id oke kakak tungguin balesan pesan ya terimakasih zidane</t>
  </si>
  <si>
    <t>@nametostr @byu_id @nametostr okey siap kak. tungguin balesan dari kami di dm ya. makasih :) -zidane</t>
  </si>
  <si>
    <t>id okey siap kak tungguin balesan dari kami di dm ya makasih zidane</t>
  </si>
  <si>
    <t>['id', 'okey', 'siap', 'kak', 'tungguin', 'balesan', 'dari', 'kami', 'di', 'dm', 'ya', 'makasih', 'zidane']</t>
  </si>
  <si>
    <t>['id', 'oke', 'siap', 'kakak', 'tungguin', 'balesan', 'dari', 'kami', 'di', 'pesan', 'ya', 'terimakasih', 'zidane']</t>
  </si>
  <si>
    <t>['id', 'oke', 'kakak', 'tungguin', 'balesan', 'pesan', 'ya', 'terimakasih', 'zidane']</t>
  </si>
  <si>
    <t>id pesan kakak</t>
  </si>
  <si>
    <t>@telkomsel @byu_id udh ku dm kak</t>
  </si>
  <si>
    <t>id udh ku dm kak</t>
  </si>
  <si>
    <t>['id', 'udh', 'ku', 'dm', 'kak']</t>
  </si>
  <si>
    <t>['id', 'sudah', 'aku', 'pesan', 'kakak']</t>
  </si>
  <si>
    <t>['id', 'pesan', 'kakak']</t>
  </si>
  <si>
    <t>id yah internetnya lambat tanggal kakak ayo infoin nomor hp lokasi detail nomor telkomsel kendala via pesan biar dibantuin ya zidane</t>
  </si>
  <si>
    <t>@nametostr @byu_id @nametostr yah internetnya lambat dari tanggal berapa kak? yuk infoin juga nomor hp, lokasi detail sama nomor telkomsel lain yang berkendala via dm biar dibantuin ya :) -zidane</t>
  </si>
  <si>
    <t>id yah internetnya lambat dari tanggal berapa kak yuk infoin juga nomor hp lokasi detail sama nomor telkomsel lain yang berkendala via dm biar dibantuin ya zidane</t>
  </si>
  <si>
    <t>['id', 'yah', 'internetnya', 'lambat', 'dari', 'tanggal', 'berapa', 'kak', 'yuk', 'infoin', 'juga', 'nomor', 'hp', 'lokasi', 'detail', 'sama', 'nomor', 'telkomsel', 'lain', 'yang', 'berkendala', 'via', 'dm', 'biar', 'dibantuin', 'ya', 'zidane']</t>
  </si>
  <si>
    <t>['id', 'yah', 'internetnya', 'lambat', 'dari', 'tanggal', 'berapa', 'kakak', 'ayo', 'infoin', 'juga', 'nomor', 'hp', 'lokasi', 'detail', 'sama', 'nomor', 'telkomsel', 'lain', 'yang', 'berkendala', 'via', 'pesan', 'biar', 'dibantuin', 'ya', 'zidane']</t>
  </si>
  <si>
    <t>['id', 'yah', 'internetnya', 'lambat', 'tanggal', 'kakak', 'ayo', 'infoin', 'nomor', 'hp', 'lokasi', 'detail', 'nomor', 'telkomsel', 'berkendala', 'via', 'pesan', 'biar', 'dibantuin', 'ya', 'zidane']</t>
  </si>
  <si>
    <t>['id', 'yah', 'internetnya', 'lambat', 'tanggal', 'kakak', 'ayo', 'infoin', 'nomor', 'hp', 'lokasi', 'detail', 'nomor', 'telkomsel', 'kendala', 'via', 'pesan', 'biar', 'dibantuin', 'ya', 'zidane']</t>
  </si>
  <si>
    <t>jaring id amp lot</t>
  </si>
  <si>
    <t>jaringan @byu_id &amp;amp  @telkomsel emang lagi lemot ini?</t>
  </si>
  <si>
    <t>jaringan id amp emang lagi lemot ini</t>
  </si>
  <si>
    <t>['jaringan', 'id', 'amp', 'emang', 'lagi', 'lemot', 'ini']</t>
  </si>
  <si>
    <t>['jaringan', 'id', 'amp', 'memang', 'lagi', 'lemot', 'ini']</t>
  </si>
  <si>
    <t>['jaringan', 'id', 'amp', 'lemot']</t>
  </si>
  <si>
    <t>['jaring', 'id', 'amp', 'lot']</t>
  </si>
  <si>
    <t>kakak sinyal suka ilang ilangan sih kakak ya allah jam loh kadang hari jadwal makan sih cerita id</t>
  </si>
  <si>
    <t>bang.. ni kenapa sinyalnya suka ilang ilangan sih bang ya allah sampe dua jam loh kadang.. dua kali sehari lu kayak jadwal gw makan dah.. kenapa sih? ada masalah?? cerita.. @byu_id @telkomsel</t>
  </si>
  <si>
    <t>bang ni kenapa sinyalnya suka ilang ilangan sih bang ya allah sampe dua jam loh kadang dua kali sehari lu kayak jadwal gw makan dah kenapa sih ada masalah cerita id</t>
  </si>
  <si>
    <t>['bang', 'ni', 'kenapa', 'sinyalnya', 'suka', 'ilang', 'ilangan', 'sih', 'bang', 'ya', 'allah', 'sampe', 'dua', 'jam', 'loh', 'kadang', 'dua', 'kali', 'sehari', 'lu', 'kayak', 'jadwal', 'gw', 'makan', 'dah', 'kenapa', 'sih', 'ada', 'masalah', 'cerita', 'id']</t>
  </si>
  <si>
    <t>['kakak', 'ini', 'kenapa', 'sinyalnya', 'suka', 'ilang', 'ilangan', 'sih', 'kakak', 'ya', 'allah', 'sampai', 'dua', 'jam', 'loh', 'kadang', 'dua', 'sepertinya', 'sehari', 'kamu', 'seperti', 'jadwal', 'aku', 'makan', 'sudah', 'kenapa', 'sih', 'ada', 'masalah', 'cerita', 'id']</t>
  </si>
  <si>
    <t>['kakak', 'sinyalnya', 'suka', 'ilang', 'ilangan', 'sih', 'kakak', 'ya', 'allah', 'jam', 'loh', 'kadang', 'sehari', 'jadwal', 'makan', 'sih', 'cerita', 'id']</t>
  </si>
  <si>
    <t>['kakak', 'sinyal', 'suka', 'ilang', 'ilangan', 'sih', 'kakak', 'ya', 'allah', 'jam', 'loh', 'kadang', 'hari', 'jadwal', 'makan', 'sih', 'cerita', 'id']</t>
  </si>
  <si>
    <t>id cepat byu lambat buka aplikasi byu kayak faktor sengaja layak tinggal bakar aja lapor gak ubah</t>
  </si>
  <si>
    <t>@byu_id kecepatan byu sangat lambat, bahkan untuk membuka aplikasi byu saja tidak bisa. kayaknya ini faktor di sengaja oleh pihak @telkomsel , bagi saya tidak masalah, jika sudah tidak layak untuk digunakan tinggal bakar aja tidak perlu lapor sana sini karena gak bakalan ada perubahan.</t>
  </si>
  <si>
    <t>id kecepatan byu sangat lambat bahkan untuk membuka aplikasi byu saja tidak bisa kayaknya ini faktor di sengaja oleh pihak bagi saya tidak masalah jika sudah tidak layak untuk digunakan tinggal bakar aja tidak perlu lapor sana sini karena gak bakalan ada perubahan</t>
  </si>
  <si>
    <t>['id', 'kecepatan', 'byu', 'sangat', 'lambat', 'bahkan', 'untuk', 'membuka', 'aplikasi', 'byu', 'saja', 'tidak', 'bisa', 'kayaknya', 'ini', 'faktor', 'di', 'sengaja', 'oleh', 'pihak', 'bagi', 'saya', 'tidak', 'masalah', 'jika', 'sudah', 'tidak', 'layak', 'untuk', 'digunakan', 'tinggal', 'bakar', 'aja', 'tidak', 'perlu', 'lapor', 'sana', 'sini', 'karena', 'gak', 'bakalan', 'ada', 'perubahan']</t>
  </si>
  <si>
    <t>['id', 'kecepatan', 'byu', 'lambat', 'membuka', 'aplikasi', 'byu', 'kayaknya', 'faktor', 'sengaja', 'layak', 'tinggal', 'bakar', 'aja', 'lapor', 'gak', 'perubahan']</t>
  </si>
  <si>
    <t>['id', 'cepat', 'byu', 'lambat', 'buka', 'aplikasi', 'byu', 'kayak', 'faktor', 'sengaja', 'layak', 'tinggal', 'bakar', 'aja', 'lapor', 'gak', 'ubah']</t>
  </si>
  <si>
    <t>id share nya pesan ayo kakak biar bantu cari solusi sehat rasya</t>
  </si>
  <si>
    <t>@ifanotaku @byu_id @ifanotaku lanjut share nya di dm yuk, kak biar segera dibantu cari solusi. sehat selalu :) -rasya</t>
  </si>
  <si>
    <t>id lanjut share nya di dm yuk kak biar segera dibantu cari solusi sehat selalu rasya</t>
  </si>
  <si>
    <t>['id', 'lanjut', 'share', 'nya', 'di', 'dm', 'yuk', 'kak', 'biar', 'segera', 'dibantu', 'cari', 'solusi', 'sehat', 'selalu', 'rasya']</t>
  </si>
  <si>
    <t>['id', 'lanjut', 'share', 'nya', 'di', 'pesan', 'ayo', 'kakak', 'biar', 'segera', 'dibantu', 'cari', 'solusi', 'sehat', 'selalu', 'rasya']</t>
  </si>
  <si>
    <t>['id', 'share', 'nya', 'pesan', 'ayo', 'kakak', 'biar', 'dibantu', 'cari', 'solusi', 'sehat', 'rasya']</t>
  </si>
  <si>
    <t>['id', 'share', 'nya', 'pesan', 'ayo', 'kakak', 'biar', 'bantu', 'cari', 'solusi', 'sehat', 'rasya']</t>
  </si>
  <si>
    <t>id sinyal say hilang pagi ganggu lokasi kampung rakyat kota pinang labuh batu selatan sumatra utara</t>
  </si>
  <si>
    <t>@telkomsel @byu_id sinyal say hilang dari sejak pagi, apakah sedang ada gangguan? lokasi kampung rakyat, kota pinang, labuhan batu selatan, sumatra utara.</t>
  </si>
  <si>
    <t>id sinyal say hilang dari sejak pagi apakah sedang ada gangguan lokasi kampung rakyat kota pinang labuhan batu selatan sumatra utara</t>
  </si>
  <si>
    <t>['id', 'sinyal', 'say', 'hilang', 'dari', 'sejak', 'pagi', 'apakah', 'sedang', 'ada', 'gangguan', 'lokasi', 'kampung', 'rakyat', 'kota', 'pinang', 'labuhan', 'batu', 'selatan', 'sumatra', 'utara']</t>
  </si>
  <si>
    <t>['id', 'sinyal', 'say', 'hilang', 'pagi', 'gangguan', 'lokasi', 'kampung', 'rakyat', 'kota', 'pinang', 'labuhan', 'batu', 'selatan', 'sumatra', 'utara']</t>
  </si>
  <si>
    <t>['id', 'sinyal', 'say', 'hilang', 'pagi', 'ganggu', 'lokasi', 'kampung', 'rakyat', 'kota', 'pinang', 'labuh', 'batu', 'selatan', 'sumatra', 'utara']</t>
  </si>
  <si>
    <t>id rasya bantu cari solusi biar sinyal kakak pesan in nomor hp nomor kendala kalo ayo kendala byu rasya saranin senggol langsung via pesan rekan id yah sehat rasya</t>
  </si>
  <si>
    <t>@ifanotaku @byu_id @ifanotaku rasya bantu cari solusi biar sinyal ada lagi, kak. dm in nomor hp sama nomor lain berkendala sama kalo ada yuk. untuk kendala by.u, rasya saranin senggol langsung via dm rekan kami @byu_id yah. sehat selalu :) -rasya</t>
  </si>
  <si>
    <t>id rasya bantu cari solusi biar sinyal ada lagi kak dm in nomor hp sama nomor lain berkendala sama kalo ada yuk untuk kendala byu rasya saranin senggol langsung via dm rekan kami id yah sehat selalu rasya</t>
  </si>
  <si>
    <t>['id', 'rasya', 'bantu', 'cari', 'solusi', 'biar', 'sinyal', 'ada', 'lagi', 'kak', 'dm', 'in', 'nomor', 'hp', 'sama', 'nomor', 'lain', 'berkendala', 'sama', 'kalo', 'ada', 'yuk', 'untuk', 'kendala', 'byu', 'rasya', 'saranin', 'senggol', 'langsung', 'via', 'dm', 'rekan', 'kami', 'id', 'yah', 'sehat', 'selalu', 'rasya']</t>
  </si>
  <si>
    <t>['id', 'rasya', 'bantu', 'cari', 'solusi', 'biar', 'sinyal', 'ada', 'lagi', 'kakak', 'pesan', 'in', 'nomor', 'hp', 'sama', 'nomor', 'lain', 'berkendala', 'sama', 'kalo', 'ada', 'ayo', 'untuk', 'kendala', 'byu', 'rasya', 'saranin', 'senggol', 'langsung', 'via', 'pesan', 'rekan', 'kami', 'id', 'yah', 'sehat', 'selalu', 'rasya']</t>
  </si>
  <si>
    <t>['id', 'rasya', 'bantu', 'cari', 'solusi', 'biar', 'sinyal', 'kakak', 'pesan', 'in', 'nomor', 'hp', 'nomor', 'berkendala', 'kalo', 'ayo', 'kendala', 'byu', 'rasya', 'saranin', 'senggol', 'langsung', 'via', 'pesan', 'rekan', 'id', 'yah', 'sehat', 'rasya']</t>
  </si>
  <si>
    <t>['id', 'rasya', 'bantu', 'cari', 'solusi', 'biar', 'sinyal', 'kakak', 'pesan', 'in', 'nomor', 'hp', 'nomor', 'kendala', 'kalo', 'ayo', 'kendala', 'byu', 'rasya', 'saranin', 'senggol', 'langsung', 'via', 'pesan', 'rekan', 'id', 'yah', 'sehat', 'rasya']</t>
  </si>
  <si>
    <t>id sinyal provider dua hilang telan bumi min kampung rakyat labuh batu selatan sumatra utara ganggu hilang jam pagi mohon jelas min</t>
  </si>
  <si>
    <t>@telkomsel @byu_id sinyal provider kalian berdua hilang di telan bumi min, di kampung rakyat, labuhan batu selatan, sumatra utara, apakah sedang gangguan? ini hilang dari jam 10 pagi sampe sekarang lo... mohon penjelasannya min.</t>
  </si>
  <si>
    <t>id sinyal provider kalian berdua hilang di telan bumi min di kampung rakyat labuhan batu selatan sumatra utara apakah sedang gangguan ini hilang dari jam pagi sampe sekarang lo mohon penjelasannya min</t>
  </si>
  <si>
    <t>['id', 'sinyal', 'provider', 'kalian', 'berdua', 'hilang', 'di', 'telan', 'bumi', 'min', 'di', 'kampung', 'rakyat', 'labuhan', 'batu', 'selatan', 'sumatra', 'utara', 'apakah', 'sedang', 'gangguan', 'ini', 'hilang', 'dari', 'jam', 'pagi', 'sampe', 'sekarang', 'lo', 'mohon', 'penjelasannya', 'min']</t>
  </si>
  <si>
    <t>['id', 'sinyal', 'provider', 'kalian', 'berdua', 'hilang', 'di', 'telan', 'bumi', 'min', 'di', 'kampung', 'rakyat', 'labuhan', 'batu', 'selatan', 'sumatra', 'utara', 'apakah', 'sedang', 'gangguan', 'ini', 'hilang', 'dari', 'jam', 'pagi', 'sampai', 'sekarang', 'kamu', 'mohon', 'penjelasannya', 'min']</t>
  </si>
  <si>
    <t>['id', 'sinyal', 'provider', 'berdua', 'hilang', 'telan', 'bumi', 'min', 'kampung', 'rakyat', 'labuhan', 'batu', 'selatan', 'sumatra', 'utara', 'gangguan', 'hilang', 'jam', 'pagi', 'mohon', 'penjelasannya', 'min']</t>
  </si>
  <si>
    <t>['id', 'sinyal', 'provider', 'dua', 'hilang', 'telan', 'bumi', 'min', 'kampung', 'rakyat', 'labuh', 'batu', 'selatan', 'sumatra', 'utara', 'ganggu', 'hilang', 'jam', 'pagi', 'mohon', 'jelas', 'min']</t>
  </si>
  <si>
    <t>sih id gak tukar coin prime</t>
  </si>
  <si>
    <t>kenapa sih @byu_id gak ada penukaran coin buat prime kayak @telkomsel</t>
  </si>
  <si>
    <t>kenapa sih id gak ada penukaran coin buat prime kayak</t>
  </si>
  <si>
    <t>['kenapa', 'sih', 'id', 'gak', 'ada', 'penukaran', 'coin', 'buat', 'prime', 'kayak']</t>
  </si>
  <si>
    <t>['kenapa', 'sih', 'id', 'gak', 'ada', 'penukaran', 'coin', 'buat', 'prime', 'seperti']</t>
  </si>
  <si>
    <t>['sih', 'id', 'gak', 'penukaran', 'coin', 'prime']</t>
  </si>
  <si>
    <t>['sih', 'id', 'gak', 'tukar', 'coin', 'prime']</t>
  </si>
  <si>
    <t>id sinyal masalah kuota bar penuh buka no akses tolong kendala jaring dibenerin bawah naung telkomsel jelek banget</t>
  </si>
  <si>
    <t>@byu_id kenapa setiap hari sinyal bermasalah padahal kuota ada, bar penuh 4g+ juga, tapi setiap mau buka apa² no akses. tolong lah kalau ada kendala jaringan dibenerin padahal dibawah naungan telkomsel tpi kenapa jelek bgt</t>
  </si>
  <si>
    <t>id kenapa setiap hari sinyal bermasalah padahal kuota ada bar penuh  juga tapi setiap mau buka apa no akses tolong lah kalau ada kendala jaringan dibenerin padahal dibawah naungan telkomsel tpi kenapa jelek bgt</t>
  </si>
  <si>
    <t>['id', 'kenapa', 'setiap', 'hari', 'sinyal', 'bermasalah', 'padahal', 'kuota', 'ada', 'bar', 'penuh', 'juga', 'tapi', 'setiap', 'mau', 'buka', 'apa', 'no', 'akses', 'tolong', 'lah', 'kalau', 'ada', 'kendala', 'jaringan', 'dibenerin', 'padahal', 'dibawah', 'naungan', 'telkomsel', 'tpi', 'kenapa', 'jelek', 'bgt']</t>
  </si>
  <si>
    <t>['id', 'kenapa', 'setiap', 'hari', 'sinyal', 'bermasalah', 'padahal', 'kuota', 'ada', 'bar', 'penuh', 'juga', 'tapi', 'setiap', 'mau', 'buka', 'apa', 'no', 'akses', 'tolong', 'lah', 'kalau', 'ada', 'kendala', 'jaringan', 'dibenerin', 'padahal', 'dibawah', 'naungan', 'telkomsel', 'tapi', 'kenapa', 'jelek', 'banget']</t>
  </si>
  <si>
    <t>['id', 'sinyal', 'bermasalah', 'kuota', 'bar', 'penuh', 'buka', 'no', 'akses', 'tolong', 'kendala', 'jaringan', 'dibenerin', 'dibawah', 'naungan', 'telkomsel', 'jelek', 'banget']</t>
  </si>
  <si>
    <t>['id', 'sinyal', 'masalah', 'kuota', 'bar', 'penuh', 'buka', 'no', 'akses', 'tolong', 'kendala', 'jaring', 'dibenerin', 'bawah', 'naung', 'telkomsel', 'jelek', 'banget']</t>
  </si>
  <si>
    <t>id oke kakak moon tungguin balesan rekan pesan ya terimakasih sakia</t>
  </si>
  <si>
    <t>@winxkimjin @byu_id @winxkimjin oke, kak moon. tungguin balesan dari rekan di dm ya. makasih :) -sakia</t>
  </si>
  <si>
    <t>id oke kak moon tungguin balesan dari rekan di dm ya makasih sakia</t>
  </si>
  <si>
    <t>['id', 'oke', 'kak', 'moon', 'tungguin', 'balesan', 'dari', 'rekan', 'di', 'dm', 'ya', 'makasih', 'sakia']</t>
  </si>
  <si>
    <t>['id', 'oke', 'kakak', 'moon', 'tungguin', 'balesan', 'dari', 'rekan', 'di', 'pesan', 'ya', 'terimakasih', 'sakia']</t>
  </si>
  <si>
    <t>['id', 'oke', 'kakak', 'moon', 'tungguin', 'balesan', 'rekan', 'pesan', 'ya', 'terimakasih', 'sakia']</t>
  </si>
  <si>
    <t>id sila cek tolong proses cepat</t>
  </si>
  <si>
    <t>@telkomsel @byu_id udah silahkan dicek dan tolong diproses secepatnya</t>
  </si>
  <si>
    <t>id udah silahkan dicek dan tolong diproses secepatnya</t>
  </si>
  <si>
    <t>['id', 'udah', 'silahkan', 'dicek', 'dan', 'tolong', 'diproses', 'secepatnya']</t>
  </si>
  <si>
    <t>['id', 'sudah', 'silakan', 'dicek', 'dan', 'tolong', 'diproses', 'secepatnya']</t>
  </si>
  <si>
    <t>['id', 'silakan', 'dicek', 'tolong', 'diproses', 'secepatnya']</t>
  </si>
  <si>
    <t>['id', 'sila', 'cek', 'tolong', 'proses', 'cepat']</t>
  </si>
  <si>
    <t>id emmy bantu jaring lancar ya kakak pesan nomor telkomsel tanggal jadi lokasi detail lurah camat kota nomor telkomsel kendala terimakasih emmy</t>
  </si>
  <si>
    <t>@winxkimjin @byu_id @winxkimjin emmy bantu supaya jaringannya lancar lagi ya, kak. boleh dm nomor telkomsel yg digunakan, tanggal dan waktu kejadian, lokasi detail (kelurahan, kecamatan, kota ) serta nomor telkomsel lain yang berkendala sama. makasih 😊 -emmy</t>
  </si>
  <si>
    <t>id emmy bantu supaya jaringannya lancar lagi ya kak boleh dm nomor telkomsel yg digunakan tanggal dan waktu kejadian lokasi detail kelurahan kecamatan kota serta nomor telkomsel lain yang berkendala sama makasih emmy</t>
  </si>
  <si>
    <t>['id', 'emmy', 'bantu', 'supaya', 'jaringannya', 'lancar', 'lagi', 'ya', 'kak', 'boleh', 'dm', 'nomor', 'telkomsel', 'yg', 'digunakan', 'tanggal', 'dan', 'waktu', 'kejadian', 'lokasi', 'detail', 'kelurahan', 'kecamatan', 'kota', 'serta', 'nomor', 'telkomsel', 'lain', 'yang', 'berkendala', 'sama', 'makasih', 'emmy']</t>
  </si>
  <si>
    <t>['id', 'emmy', 'bantu', 'supaya', 'jaringannya', 'lancar', 'lagi', 'ya', 'kakak', 'boleh', 'pesan', 'nomor', 'telkomsel', 'yg', 'digunakan', 'tanggal', 'dan', 'waktu', 'kejadian', 'lokasi', 'detail', 'kelurahan', 'kecamatan', 'kota', 'serta', 'nomor', 'telkomsel', 'lain', 'yang', 'berkendala', 'sama', 'terimakasih', 'emmy']</t>
  </si>
  <si>
    <t>['id', 'emmy', 'bantu', 'jaringannya', 'lancar', 'ya', 'kakak', 'pesan', 'nomor', 'telkomsel', 'tanggal', 'kejadian', 'lokasi', 'detail', 'kelurahan', 'kecamatan', 'kota', 'nomor', 'telkomsel', 'berkendala', 'terimakasih', 'emmy']</t>
  </si>
  <si>
    <t>['id', 'emmy', 'bantu', 'jaring', 'lancar', 'ya', 'kakak', 'pesan', 'nomor', 'telkomsel', 'tanggal', 'jadi', 'lokasi', 'detail', 'lurah', 'camat', 'kota', 'nomor', 'telkomsel', 'kendala', 'terimakasih', 'emmy']</t>
  </si>
  <si>
    <t>id jaring sih bapuk banget gak ngapin</t>
  </si>
  <si>
    <t>@byu_id @telkomsel jaringan kalian pada kenapa sih? bapuk banget gak bisa ngapa ngapin</t>
  </si>
  <si>
    <t>id jaringan kalian pada kenapa sih bapuk banget gak bisa ngapa ngapin</t>
  </si>
  <si>
    <t>['id', 'jaringan', 'kalian', 'pada', 'kenapa', 'sih', 'bapuk', 'banget', 'gak', 'bisa', 'ngapa', 'ngapin']</t>
  </si>
  <si>
    <t>['id', 'jaringan', 'kalian', 'pada', 'kenapa', 'sih', 'bapuk', 'banget', 'gak', 'bisa', 'kenapa', 'ngapin']</t>
  </si>
  <si>
    <t>['id', 'jaringan', 'sih', 'bapuk', 'banget', 'gak', 'ngapin']</t>
  </si>
  <si>
    <t>['id', 'jaring', 'sih', 'bapuk', 'banget', 'gak', 'ngapin']</t>
  </si>
  <si>
    <t>nomor nomor byu kakak langsung konfirmasi id ya nomor telkomsel langsung pesan nomor telkomsel lokasi detail lurah camat kota nomor telkomsel kendala terimakasih emmy</t>
  </si>
  <si>
    <t>@azrstr @azrstr kalau nomor yang digunakan nomor by.u, kakak bisa langsung konfirmasi ke @byu_id ya. kalau nomor telkomsel bisa langsung dm nomor telkomsel yg digunakan, lokasi detail (kelurahan, kecamatan, kota ) serta nomor telkomsel lain yang berkendala sama. makasih 😊 -emmy</t>
  </si>
  <si>
    <t>kalau nomor yang digunakan nomor byu kakak bisa langsung konfirmasi ke id ya kalau nomor telkomsel bisa langsung dm nomor telkomsel yg digunakan lokasi detail kelurahan kecamatan kota serta nomor telkomsel lain yang berkendala sama makasih emmy</t>
  </si>
  <si>
    <t>['kalau', 'nomor', 'yang', 'digunakan', 'nomor', 'byu', 'kakak', 'bisa', 'langsung', 'konfirmasi', 'ke', 'id', 'ya', 'kalau', 'nomor', 'telkomsel', 'bisa', 'langsung', 'dm', 'nomor', 'telkomsel', 'yg', 'digunakan', 'lokasi', 'detail', 'kelurahan', 'kecamatan', 'kota', 'serta', 'nomor', 'telkomsel', 'lain', 'yang', 'berkendala', 'sama', 'makasih', 'emmy']</t>
  </si>
  <si>
    <t>['kalau', 'nomor', 'yang', 'digunakan', 'nomor', 'byu', 'kakak', 'bisa', 'langsung', 'konfirmasi', 'ke', 'id', 'ya', 'kalau', 'nomor', 'telkomsel', 'bisa', 'langsung', 'pesan', 'nomor', 'telkomsel', 'yg', 'digunakan', 'lokasi', 'detail', 'kelurahan', 'kecamatan', 'kota', 'serta', 'nomor', 'telkomsel', 'lain', 'yang', 'berkendala', 'sama', 'terimakasih', 'emmy']</t>
  </si>
  <si>
    <t>['nomor', 'nomor', 'byu', 'kakak', 'langsung', 'konfirmasi', 'id', 'ya', 'nomor', 'telkomsel', 'langsung', 'pesan', 'nomor', 'telkomsel', 'lokasi', 'detail', 'kelurahan', 'kecamatan', 'kota', 'nomor', 'telkomsel', 'berkendala', 'terimakasih', 'emmy']</t>
  </si>
  <si>
    <t>['nomor', 'nomor', 'byu', 'kakak', 'langsung', 'konfirmasi', 'id', 'ya', 'nomor', 'telkomsel', 'langsung', 'pesan', 'nomor', 'telkomsel', 'lokasi', 'detail', 'lurah', 'camat', 'kota', 'nomor', 'telkomsel', 'kendala', 'terimakasih', 'emmy']</t>
  </si>
  <si>
    <t>id gila gila telkomsel</t>
  </si>
  <si>
    <t>@byu_id cuma kamu yg bisa. membuat aku tergila gila. telkomsel</t>
  </si>
  <si>
    <t>id cuma kamu yg bisa membuat aku tergila gila telkomsel</t>
  </si>
  <si>
    <t>['id', 'cuma', 'kamu', 'yg', 'bisa', 'membuat', 'aku', 'tergila', 'gila', 'telkomsel']</t>
  </si>
  <si>
    <t>['id', 'tergila', 'gila', 'telkomsel']</t>
  </si>
  <si>
    <t>['id', 'gila', 'gila', 'telkomsel']</t>
  </si>
  <si>
    <t>cv convert pulsa trusted amp fast transfer telkomsel tsel byu indosat isat xl axis tri three menit proses testi pinned wa</t>
  </si>
  <si>
    <t>@chev3lure ️️cv convert pulsa trusted &amp;amp  fast transfer    - telkomsel tsel byu : 0,81-0,83   - indosat isat : 0,84   - xl axis : 0,81   - tri three   ⏱ 1-2 menit proses 🧾 10,000+ testi di pinned 📲 wa https://t.co/byirooyx94</t>
  </si>
  <si>
    <t>cv convert pulsa trusted amp fast transfer telkomsel tsel byu indosat isat xl axis tri three menit proses testi di pinned wa</t>
  </si>
  <si>
    <t>['cv', 'convert', 'pulsa', 'trusted', 'amp', 'fast', 'transfer', 'telkomsel', 'tsel', 'byu', 'indosat', 'isat', 'xl', 'axis', 'tri', 'three', 'menit', 'proses', 'testi', 'di', 'pinned', 'wa']</t>
  </si>
  <si>
    <t>['cv', 'convert', 'pulsa', 'trusted', 'amp', 'fast', 'transfer', 'telkomsel', 'tsel', 'byu', 'indosat', 'isat', 'xl', 'axis', 'tri', 'three', 'menit', 'proses', 'testi', 'pinned', 'wa']</t>
  </si>
  <si>
    <t>orbit tsel providernya tsel only byuu min</t>
  </si>
  <si>
    <t>@telkomsel orbit tsel providernya tsel only atau bisa byu.u jg min?</t>
  </si>
  <si>
    <t>orbit tsel providernya tsel only atau bisa byuu jg min</t>
  </si>
  <si>
    <t>['orbit', 'tsel', 'providernya', 'tsel', 'only', 'atau', 'bisa', 'byuu', 'jg', 'min']</t>
  </si>
  <si>
    <t>['orbit', 'tsel', 'providernya', 'tsel', 'only', 'atau', 'bisa', 'byuu', 'juga', 'min']</t>
  </si>
  <si>
    <t>['orbit', 'tsel', 'providernya', 'tsel', 'only', 'byuu', 'min']</t>
  </si>
  <si>
    <t>id kartu si id</t>
  </si>
  <si>
    <t>@telkomsel @byu_id ini sekarang kartu saya yg lagi masalah si @byu_id</t>
  </si>
  <si>
    <t>id ini sekarang kartu saya yg lagi masalah si id</t>
  </si>
  <si>
    <t>['id', 'ini', 'sekarang', 'kartu', 'saya', 'yg', 'lagi', 'masalah', 'si', 'id']</t>
  </si>
  <si>
    <t>['id', 'kartu', 'si', 'id']</t>
  </si>
  <si>
    <t>id lokasi detail mana kakak khawatir ya kakak syaroni dita bantu biar jaring nya stabil ayo infoin nomor hp tanggal jadi no kendala via pesan ya kakak biar dita bantu cek terimakasih dita</t>
  </si>
  <si>
    <t>@jugul17r @byu_id @jugul17r lokasi detailnya dimana kak? jangan khawatir ya kak sya'roni, dita siap bantu biar jaringan nya stabil lagi. yuk infoin dulu nomor hp, tgl waktu kejadian dan no lain yg berkendala sama via dm ya kak biar dita bantu cek. makasih -dita</t>
  </si>
  <si>
    <t>id lokasi detailnya dimana kak jangan khawatir ya kak syaroni dita siap bantu biar jaringan nya stabil lagi yuk infoin dulu nomor hp tgl waktu kejadian dan no lain yg berkendala sama via dm ya kak biar dita bantu cek makasih dita</t>
  </si>
  <si>
    <t>['id', 'lokasi', 'detailnya', 'dimana', 'kak', 'jangan', 'khawatir', 'ya', 'kak', 'syaroni', 'dita', 'siap', 'bantu', 'biar', 'jaringan', 'nya', 'stabil', 'lagi', 'yuk', 'infoin', 'dulu', 'nomor', 'hp', 'tgl', 'waktu', 'kejadian', 'dan', 'no', 'lain', 'yg', 'berkendala', 'sama', 'via', 'dm', 'ya', 'kak', 'biar', 'dita', 'bantu', 'cek', 'makasih', 'dita']</t>
  </si>
  <si>
    <t>['id', 'lokasi', 'detailnya', 'dimana', 'kakak', 'jangan', 'khawatir', 'ya', 'kakak', 'syaroni', 'dita', 'siap', 'bantu', 'biar', 'jaringan', 'nya', 'stabil', 'lagi', 'ayo', 'infoin', 'dulu', 'nomor', 'hp', 'tanggal', 'waktu', 'kejadian', 'dan', 'no', 'lain', 'yg', 'berkendala', 'sama', 'via', 'pesan', 'ya', 'kakak', 'biar', 'dita', 'bantu', 'cek', 'terimakasih', 'dita']</t>
  </si>
  <si>
    <t>['id', 'lokasi', 'detailnya', 'dimana', 'kakak', 'khawatir', 'ya', 'kakak', 'syaroni', 'dita', 'bantu', 'biar', 'jaringan', 'nya', 'stabil', 'ayo', 'infoin', 'nomor', 'hp', 'tanggal', 'kejadian', 'no', 'berkendala', 'via', 'pesan', 'ya', 'kakak', 'biar', 'dita', 'bantu', 'cek', 'terimakasih', 'dita']</t>
  </si>
  <si>
    <t>['id', 'lokasi', 'detail', 'mana', 'kakak', 'khawatir', 'ya', 'kakak', 'syaroni', 'dita', 'bantu', 'biar', 'jaring', 'nya', 'stabil', 'ayo', 'infoin', 'nomor', 'hp', 'tanggal', 'jadi', 'no', 'kendala', 'via', 'pesan', 'ya', 'kakak', 'biar', 'dita', 'bantu', 'cek', 'terimakasih', 'dita']</t>
  </si>
  <si>
    <t>id jaring aneh banget tai</t>
  </si>
  <si>
    <t>ga @byu_id ga @telkomsel jaringan pada kenapa dah aneh bgt taik</t>
  </si>
  <si>
    <t>ga id ga jaringan pada kenapa dah aneh bgt taik</t>
  </si>
  <si>
    <t>['ga', 'id', 'ga', 'jaringan', 'pada', 'kenapa', 'dah', 'aneh', 'bgt', 'taik']</t>
  </si>
  <si>
    <t>['tidak', 'id', 'tidak', 'jaringan', 'pada', 'kenapa', 'sudah', 'aneh', 'banget', 'tai']</t>
  </si>
  <si>
    <t>['id', 'jaringan', 'aneh', 'banget', 'tai']</t>
  </si>
  <si>
    <t>['id', 'jaring', 'aneh', 'banget', 'tai']</t>
  </si>
  <si>
    <t>kimjongunch id kimjongunch nih kakak kim coba infoin detail ya kendala biar bantu solusi terimakasih zyad</t>
  </si>
  <si>
    <t>@__kimjongunch @jakiary13 @byu_id @__kimjongunch duh, kenapa nih kak kim? coba infoin lebih detail lagi ya pertanyaan atau kendalanya. biar bisa dibantu solusi yang tepat. makasih :) -zyad</t>
  </si>
  <si>
    <t>kimjongunch id kimjongunch duh kenapa nih kak kim coba infoin lebih detail lagi ya pertanyaan atau kendalanya biar bisa dibantu solusi yang tepat makasih zyad</t>
  </si>
  <si>
    <t>['kimjongunch', 'id', 'kimjongunch', 'duh', 'kenapa', 'nih', 'kak', 'kim', 'coba', 'infoin', 'lebih', 'detail', 'lagi', 'ya', 'pertanyaan', 'atau', 'kendalanya', 'biar', 'bisa', 'dibantu', 'solusi', 'yang', 'tepat', 'makasih', 'zyad']</t>
  </si>
  <si>
    <t>['kimjongunch', 'id', 'kimjongunch', 'duh', 'kenapa', 'nih', 'kakak', 'kim', 'coba', 'infoin', 'lebih', 'detail', 'lagi', 'ya', 'pertanyaan', 'atau', 'kendalanya', 'biar', 'bisa', 'dibantu', 'solusi', 'yang', 'tepat', 'terimakasih', 'zyad']</t>
  </si>
  <si>
    <t>['kimjongunch', 'id', 'kimjongunch', 'nih', 'kakak', 'kim', 'coba', 'infoin', 'detail', 'ya', 'kendalanya', 'biar', 'dibantu', 'solusi', 'terimakasih', 'zyad']</t>
  </si>
  <si>
    <t>['kimjongunch', 'id', 'kimjongunch', 'nih', 'kakak', 'kim', 'coba', 'infoin', 'detail', 'ya', 'kendala', 'biar', 'bantu', 'solusi', 'terimakasih', 'zyad']</t>
  </si>
  <si>
    <t>id id sih jgn teman sedih baik service loe</t>
  </si>
  <si>
    <t>@jakiary13 @telkomsel @byu_id @telkomsel @byu_id heh gimana sih kalian ini jgn sampe temen gw sedih dong perbaiki service loe!!!!</t>
  </si>
  <si>
    <t>id id heh gimana sih kalian ini jgn sampe temen gw sedih dong perbaiki service loe</t>
  </si>
  <si>
    <t>['id', 'id', 'heh', 'gimana', 'sih', 'kalian', 'ini', 'jgn', 'sampe', 'temen', 'gw', 'sedih', 'dong', 'perbaiki', 'service', 'loe']</t>
  </si>
  <si>
    <t>['id', 'id', 'heh', 'bagaimana', 'sih', 'kalian', 'ini', 'jgn', 'sampai', 'teman', 'aku', 'sedih', 'dong', 'perbaiki', 'service', 'loe']</t>
  </si>
  <si>
    <t>['id', 'id', 'sih', 'jgn', 'teman', 'sedih', 'perbaiki', 'service', 'loe']</t>
  </si>
  <si>
    <t>['id', 'id', 'sih', 'jgn', 'teman', 'sedih', 'baik', 'service', 'loe']</t>
  </si>
  <si>
    <t>rasya bantu cari solusi biar jaring stabil yah kakak pesan in nomor hp tanggal jadi lokasi detail ayo kalo kendala byu senggol langsung via pesan rekan id yah sehat rasya</t>
  </si>
  <si>
    <t>@pacarlisa27 @pacarlisa27 rasya bantu cari solusi biar jaringan stabil lagi yah, kak. dm in nomor hp, tgl kejadian, sama lokasi detail yuk. kalo untuk kendala by.u, senggol langsung via dm rekan kami @byu_id yah. sehat selalu :) -rasya</t>
  </si>
  <si>
    <t>rasya bantu cari solusi biar jaringan stabil lagi yah kak dm in nomor hp tgl kejadian sama lokasi detail yuk kalo untuk kendala byu senggol langsung via dm rekan kami id yah sehat selalu rasya</t>
  </si>
  <si>
    <t>['rasya', 'bantu', 'cari', 'solusi', 'biar', 'jaringan', 'stabil', 'lagi', 'yah', 'kak', 'dm', 'in', 'nomor', 'hp', 'tgl', 'kejadian', 'sama', 'lokasi', 'detail', 'yuk', 'kalo', 'untuk', 'kendala', 'byu', 'senggol', 'langsung', 'via', 'dm', 'rekan', 'kami', 'id', 'yah', 'sehat', 'selalu', 'rasya']</t>
  </si>
  <si>
    <t>['rasya', 'bantu', 'cari', 'solusi', 'biar', 'jaringan', 'stabil', 'lagi', 'yah', 'kakak', 'pesan', 'in', 'nomor', 'hp', 'tanggal', 'kejadian', 'sama', 'lokasi', 'detail', 'ayo', 'kalo', 'untuk', 'kendala', 'byu', 'senggol', 'langsung', 'via', 'pesan', 'rekan', 'kami', 'id', 'yah', 'sehat', 'selalu', 'rasya']</t>
  </si>
  <si>
    <t>['rasya', 'bantu', 'cari', 'solusi', 'biar', 'jaringan', 'stabil', 'yah', 'kakak', 'pesan', 'in', 'nomor', 'hp', 'tanggal', 'kejadian', 'lokasi', 'detail', 'ayo', 'kalo', 'kendala', 'byu', 'senggol', 'langsung', 'via', 'pesan', 'rekan', 'id', 'yah', 'sehat', 'rasya']</t>
  </si>
  <si>
    <t>['rasya', 'bantu', 'cari', 'solusi', 'biar', 'jaring', 'stabil', 'yah', 'kakak', 'pesan', 'in', 'nomor', 'hp', 'tanggal', 'jadi', 'lokasi', 'detail', 'ayo', 'kalo', 'kendala', 'byu', 'senggol', 'langsung', 'via', 'pesan', 'rekan', 'id', 'yah', 'sehat', 'rasya']</t>
  </si>
  <si>
    <t>byu by jaring telkomsel omong kosong ya geys ya</t>
  </si>
  <si>
    <t>@convomf byu by jaringan telkomsel itu omong kosong ya geys ya</t>
  </si>
  <si>
    <t>byu by jaringan telkomsel itu omong kosong ya geys ya</t>
  </si>
  <si>
    <t>['byu', 'by', 'jaringan', 'telkomsel', 'itu', 'omong', 'kosong', 'ya', 'geys', 'ya']</t>
  </si>
  <si>
    <t>['byu', 'by', 'jaringan', 'telkomsel', 'omong', 'kosong', 'ya', 'geys', 'ya']</t>
  </si>
  <si>
    <t>['byu', 'by', 'jaring', 'telkomsel', 'omong', 'kosong', 'ya', 'geys', 'ya']</t>
  </si>
  <si>
    <t>pakai hp satu telkomsel satu byu wkkwkw</t>
  </si>
  <si>
    <t>@convomf aku yg pake 2 hp , satunya telkomsel satunya byu wkkwkw</t>
  </si>
  <si>
    <t>aku yg pake hp satunya telkomsel satunya byu wkkwkw</t>
  </si>
  <si>
    <t>['aku', 'yg', 'pake', 'hp', 'satunya', 'telkomsel', 'satunya', 'byu', 'wkkwkw']</t>
  </si>
  <si>
    <t>['aku', 'yg', 'pakai', 'hp', 'satunya', 'telkomsel', 'satunya', 'byu', 'wkkwkw']</t>
  </si>
  <si>
    <t>['pakai', 'hp', 'satunya', 'telkomsel', 'satunya', 'byu', 'wkkwkw']</t>
  </si>
  <si>
    <t>['pakai', 'hp', 'satu', 'telkomsel', 'satu', 'byu', 'wkkwkw']</t>
  </si>
  <si>
    <t>coba langsung pesan id biar langsung bantu cek eri</t>
  </si>
  <si>
    <t>@fifi_93x55 coba langsung dm ke @byu_id biar bisa langsung dibantu cek 🙂-eri</t>
  </si>
  <si>
    <t xml:space="preserve"> coba langsung dm ke id biar bisa langsung dibantu cek eri</t>
  </si>
  <si>
    <t>['coba', 'langsung', 'dm', 'ke', 'id', 'biar', 'bisa', 'langsung', 'dibantu', 'cek', 'eri']</t>
  </si>
  <si>
    <t>['coba', 'langsung', 'pesan', 'ke', 'id', 'biar', 'bisa', 'langsung', 'dibantu', 'cek', 'eri']</t>
  </si>
  <si>
    <t>['coba', 'langsung', 'pesan', 'id', 'biar', 'langsung', 'dibantu', 'cek', 'eri']</t>
  </si>
  <si>
    <t>['coba', 'langsung', 'pesan', 'id', 'biar', 'langsung', 'bantu', 'cek', 'eri']</t>
  </si>
  <si>
    <t>id oke kakak fatma tunggu teman micha balas ya micha</t>
  </si>
  <si>
    <t>@fatmahani @byu_id @fatmahani  okey kak fatma, tunggu temen micha bales ya 😊 -micha</t>
  </si>
  <si>
    <t>id okey kak fatma tunggu temen micha bales ya micha</t>
  </si>
  <si>
    <t>['id', 'okey', 'kak', 'fatma', 'tunggu', 'temen', 'micha', 'bales', 'ya', 'micha']</t>
  </si>
  <si>
    <t>['id', 'oke', 'kakak', 'fatma', 'tunggu', 'teman', 'micha', 'balas', 'ya', 'micha']</t>
  </si>
  <si>
    <t>id nih kakak fatmahani ayo infoin nomor telkomsel tanggal jadi lokasi detail lurah camat kota nomor telkomsel kendala via pesan biar dibantuin ya zidane</t>
  </si>
  <si>
    <t>@fatmahani @byu_id @fatmahani ga bisa apa nih kak fatmahani? yuk infoin nomor telkomsel yang digunakan, tanggal kejadian, lokasi detail (kelurahan, kecamatan, kota) sama nomor telkomsel lain yang berkendala via dm biar dibantuin ya :) -zidane</t>
  </si>
  <si>
    <t>id ga bisa apa nih kak fatmahani yuk infoin nomor telkomsel yang digunakan tanggal kejadian lokasi detail kelurahan kecamatan kota sama nomor telkomsel lain yang berkendala via dm biar dibantuin ya zidane</t>
  </si>
  <si>
    <t>['id', 'ga', 'bisa', 'apa', 'nih', 'kak', 'fatmahani', 'yuk', 'infoin', 'nomor', 'telkomsel', 'yang', 'digunakan', 'tanggal', 'kejadian', 'lokasi', 'detail', 'kelurahan', 'kecamatan', 'kota', 'sama', 'nomor', 'telkomsel', 'lain', 'yang', 'berkendala', 'via', 'dm', 'biar', 'dibantuin', 'ya', 'zidane']</t>
  </si>
  <si>
    <t>['id', 'tidak', 'bisa', 'apa', 'nih', 'kakak', 'fatmahani', 'ayo', 'infoin', 'nomor', 'telkomsel', 'yang', 'digunakan', 'tanggal', 'kejadian', 'lokasi', 'detail', 'kelurahan', 'kecamatan', 'kota', 'sama', 'nomor', 'telkomsel', 'lain', 'yang', 'berkendala', 'via', 'pesan', 'biar', 'dibantuin', 'ya', 'zidane']</t>
  </si>
  <si>
    <t>['id', 'nih', 'kakak', 'fatmahani', 'ayo', 'infoin', 'nomor', 'telkomsel', 'tanggal', 'kejadian', 'lokasi', 'detail', 'kelurahan', 'kecamatan', 'kota', 'nomor', 'telkomsel', 'berkendala', 'via', 'pesan', 'biar', 'dibantuin', 'ya', 'zidane']</t>
  </si>
  <si>
    <t>['id', 'nih', 'kakak', 'fatmahani', 'ayo', 'infoin', 'nomor', 'telkomsel', 'tanggal', 'jadi', 'lokasi', 'detail', 'lurah', 'camat', 'kota', 'nomor', 'telkomsel', 'kendala', 'via', 'pesan', 'biar', 'dibantuin', 'ya', 'zidane']</t>
  </si>
  <si>
    <t>pesan nya masuk kakak tunggu teman sabil balas pesan ya kakak hubung rekan byu id moga bantu sabil</t>
  </si>
  <si>
    <t>@maulydew @maulydew dm nya udah masuk, kak. tunggu temen sabil balas dm ya, kakak juga bisa hubungi rekan by.u melalui @byu_id , semoga membantu😊 -sabil</t>
  </si>
  <si>
    <t>dm nya udah masuk kak tunggu temen sabil balas dm ya kakak juga bisa hubungi rekan byu melalui id semoga membantu sabil</t>
  </si>
  <si>
    <t>['dm', 'nya', 'udah', 'masuk', 'kak', 'tunggu', 'temen', 'sabil', 'balas', 'dm', 'ya', 'kakak', 'juga', 'bisa', 'hubungi', 'rekan', 'byu', 'melalui', 'id', 'semoga', 'membantu', 'sabil']</t>
  </si>
  <si>
    <t>['pesan', 'nya', 'sudah', 'masuk', 'kakak', 'tunggu', 'teman', 'sabil', 'balas', 'pesan', 'ya', 'kakak', 'juga', 'bisa', 'hubungi', 'rekan', 'byu', 'melalui', 'id', 'semoga', 'membantu', 'sabil']</t>
  </si>
  <si>
    <t>['pesan', 'nya', 'masuk', 'kakak', 'tunggu', 'teman', 'sabil', 'balas', 'pesan', 'ya', 'kakak', 'hubungi', 'rekan', 'byu', 'id', 'semoga', 'membantu', 'sabil']</t>
  </si>
  <si>
    <t>['pesan', 'nya', 'masuk', 'kakak', 'tunggu', 'teman', 'sabil', 'balas', 'pesan', 'ya', 'kakak', 'hubung', 'rekan', 'byu', 'id', 'moga', 'bantu', 'sabil']</t>
  </si>
  <si>
    <t>id maapin ya kakak bikin gak nyaman konfirmasi pesan biar bantu follow up kendala internet lambat terimakasih dero</t>
  </si>
  <si>
    <t>@anfalriarr @byu_id @anfalriarr maapin ya kak kalau sebelumnya udah bikin gak nyaman :( boleh dong konfirmasi ke dm biar dibantu follow up lebih lanjut kendala internet lambatnya. makasih :) -dero</t>
  </si>
  <si>
    <t>id maapin ya kak kalau sebelumnya udah bikin gak nyaman boleh dong konfirmasi ke dm biar dibantu follow up lebih lanjut kendala internet lambatnya makasih dero</t>
  </si>
  <si>
    <t>['id', 'maapin', 'ya', 'kak', 'kalau', 'sebelumnya', 'udah', 'bikin', 'gak', 'nyaman', 'boleh', 'dong', 'konfirmasi', 'ke', 'dm', 'biar', 'dibantu', 'follow', 'up', 'lebih', 'lanjut', 'kendala', 'internet', 'lambatnya', 'makasih', 'dero']</t>
  </si>
  <si>
    <t>['id', 'maapin', 'ya', 'kakak', 'kalau', 'sebelumnya', 'sudah', 'bikin', 'gak', 'nyaman', 'boleh', 'dong', 'konfirmasi', 'ke', 'pesan', 'biar', 'dibantu', 'follow', 'up', 'lebih', 'lanjut', 'kendala', 'internet', 'lambatnya', 'terimakasih', 'dero']</t>
  </si>
  <si>
    <t>['id', 'maapin', 'ya', 'kakak', 'bikin', 'gak', 'nyaman', 'konfirmasi', 'pesan', 'biar', 'dibantu', 'follow', 'up', 'kendala', 'internet', 'lambatnya', 'terimakasih', 'dero']</t>
  </si>
  <si>
    <t>['id', 'maapin', 'ya', 'kakak', 'bikin', 'gak', 'nyaman', 'konfirmasi', 'pesan', 'biar', 'bantu', 'follow', 'up', 'kendala', 'internet', 'lambat', 'terimakasih', 'dero']</t>
  </si>
  <si>
    <t>gak indihome gak byu aja ganggu produk telkomsel</t>
  </si>
  <si>
    <t>@572moroll gak indihome gak byu ada2 aja gangguan produk telkomsel ini 😭</t>
  </si>
  <si>
    <t>gak indihome gak byu ada aja gangguan produk telkomsel ini</t>
  </si>
  <si>
    <t>['gak', 'indihome', 'gak', 'byu', 'ada', 'aja', 'gangguan', 'produk', 'telkomsel', 'ini']</t>
  </si>
  <si>
    <t>['gak', 'indihome', 'gak', 'byu', 'aja', 'gangguan', 'produk', 'telkomsel']</t>
  </si>
  <si>
    <t>['gak', 'indihome', 'gak', 'byu', 'aja', 'ganggu', 'produk', 'telkomsel']</t>
  </si>
  <si>
    <t>id tunggu ya kakak rochanto rekan respon cakap kakak terimakasih zyad</t>
  </si>
  <si>
    <t>@rochanto @byu_id @rochanto ditunggu ya kak rochanto. nanti rekan kami respon chat dari kakak. makasih :) -zyad</t>
  </si>
  <si>
    <t>id ditunggu ya kak rochanto nanti rekan kami respon chat dari kakak makasih zyad</t>
  </si>
  <si>
    <t>['id', 'ditunggu', 'ya', 'kak', 'rochanto', 'nanti', 'rekan', 'kami', 'respon', 'chat', 'dari', 'kakak', 'makasih', 'zyad']</t>
  </si>
  <si>
    <t>['id', 'ditunggu', 'ya', 'kakak', 'rochanto', 'nanti', 'rekan', 'kami', 'respon', 'percakapan', 'dari', 'kakak', 'terimakasih', 'zyad']</t>
  </si>
  <si>
    <t>['id', 'ditunggu', 'ya', 'kakak', 'rochanto', 'rekan', 'respon', 'percakapan', 'kakak', 'terimakasih', 'zyad']</t>
  </si>
  <si>
    <t>['id', 'tunggu', 'ya', 'kakak', 'rochanto', 'rekan', 'respon', 'cakap', 'kakak', 'terimakasih', 'zyad']</t>
  </si>
  <si>
    <t>id kakak rochanto keluh putar byu kakak langsung konfirmasi rekan id ya biar bantu solusi terimakasih sehat zyad</t>
  </si>
  <si>
    <t>@rochanto @byu_id @rochanto kak rochanto. mengenai pertanyaan atau keluhan seputar by.u. kakak bisa langsung konfirmasi rekan kami di @byu_id ya. biar dibantu solusi yang tepat. makasih, sehat selalu :) -zyad</t>
  </si>
  <si>
    <t>id kak rochanto mengenai pertanyaan atau keluhan seputar byu kakak bisa langsung konfirmasi rekan kami di id ya biar dibantu solusi yang tepat makasih sehat selalu zyad</t>
  </si>
  <si>
    <t>['id', 'kak', 'rochanto', 'mengenai', 'pertanyaan', 'atau', 'keluhan', 'seputar', 'byu', 'kakak', 'bisa', 'langsung', 'konfirmasi', 'rekan', 'kami', 'di', 'id', 'ya', 'biar', 'dibantu', 'solusi', 'yang', 'tepat', 'makasih', 'sehat', 'selalu', 'zyad']</t>
  </si>
  <si>
    <t>['id', 'kakak', 'rochanto', 'mengenai', 'pertanyaan', 'atau', 'keluhan', 'seputar', 'byu', 'kakak', 'bisa', 'langsung', 'konfirmasi', 'rekan', 'kami', 'di', 'id', 'ya', 'biar', 'dibantu', 'solusi', 'yang', 'tepat', 'terimakasih', 'sehat', 'selalu', 'zyad']</t>
  </si>
  <si>
    <t>['id', 'kakak', 'rochanto', 'keluhan', 'seputar', 'byu', 'kakak', 'langsung', 'konfirmasi', 'rekan', 'id', 'ya', 'biar', 'dibantu', 'solusi', 'terimakasih', 'sehat', 'zyad']</t>
  </si>
  <si>
    <t>['id', 'kakak', 'rochanto', 'keluh', 'putar', 'byu', 'kakak', 'langsung', 'konfirmasi', 'rekan', 'id', 'ya', 'biar', 'bantu', 'solusi', 'terimakasih', 'sehat', 'zyad']</t>
  </si>
  <si>
    <t>jual online khawatir isi provider xl telkomsel indosat smartfren tri byu omah pulsa paket murah promo butuh internetmu penuh</t>
  </si>
  <si>
    <t>kamu jualan online?  jangan khawatir, kamu bisa isi semua provider yang kamu perlu... mulai dari xl, telkomsel, indosat, smartfren, tri dan byu semua ada di omah pulsa 😍 ada paket termurah dan promo buat semua kebutuhanmu internetmu terpenuhi 🥳 https://t.co/w4odypxbiu</t>
  </si>
  <si>
    <t>kamu jualan online jangan khawatir kamu bisa isi semua provider yang kamu perlu mulai dari xl telkomsel indosat smartfren tri dan byu semua ada di omah pulsa ada paket termurah dan promo buat semua kebutuhanmu internetmu terpenuhi</t>
  </si>
  <si>
    <t>['kamu', 'jualan', 'online', 'jangan', 'khawatir', 'kamu', 'bisa', 'isi', 'semua', 'provider', 'yang', 'kamu', 'perlu', 'mulai', 'dari', 'xl', 'telkomsel', 'indosat', 'smartfren', 'tri', 'dan', 'byu', 'semua', 'ada', 'di', 'omah', 'pulsa', 'ada', 'paket', 'termurah', 'dan', 'promo', 'buat', 'semua', 'kebutuhanmu', 'internetmu', 'terpenuhi']</t>
  </si>
  <si>
    <t>['jualan', 'online', 'khawatir', 'isi', 'provider', 'xl', 'telkomsel', 'indosat', 'smartfren', 'tri', 'byu', 'omah', 'pulsa', 'paket', 'termurah', 'promo', 'kebutuhanmu', 'internetmu', 'terpenuhi']</t>
  </si>
  <si>
    <t>['jual', 'online', 'khawatir', 'isi', 'provider', 'xl', 'telkomsel', 'indosat', 'smartfren', 'tri', 'byu', 'omah', 'pulsa', 'paket', 'murah', 'promo', 'butuh', 'internetmu', 'penuh']</t>
  </si>
  <si>
    <t>id bantu kakak rochanto khawatir ya coba deh infoin data jovan</t>
  </si>
  <si>
    <t>@rochanto @byu_id @telkomindonesia @rochanto  pasti dibantu kok kak rochanto. ga perlu khawatir ya, coba deh infoin datanya yang diminta :) -jovan</t>
  </si>
  <si>
    <t>id pasti dibantu kok kak rochanto ga perlu khawatir ya coba deh infoin datanya yang diminta jovan</t>
  </si>
  <si>
    <t>['id', 'pasti', 'dibantu', 'kok', 'kak', 'rochanto', 'ga', 'perlu', 'khawatir', 'ya', 'coba', 'deh', 'infoin', 'datanya', 'yang', 'diminta', 'jovan']</t>
  </si>
  <si>
    <t>['id', 'pasti', 'dibantu', 'kok', 'kakak', 'rochanto', 'tidak', 'perlu', 'khawatir', 'ya', 'coba', 'deh', 'infoin', 'datanya', 'yang', 'diminta', 'jovan']</t>
  </si>
  <si>
    <t>['id', 'dibantu', 'kakak', 'rochanto', 'khawatir', 'ya', 'coba', 'deh', 'infoin', 'datanya', 'jovan']</t>
  </si>
  <si>
    <t>['id', 'bantu', 'kakak', 'rochanto', 'khawatir', 'ya', 'coba', 'deh', 'infoin', 'data', 'jovan']</t>
  </si>
  <si>
    <t>id tangan gak cuma nny mcem prubahan capek nangepinya buang</t>
  </si>
  <si>
    <t>@telkomsel @byu_id @telkomindonesia bakal ditangani gak ni, apa cm nny mcem2 tp g ada prubahan ??? capek nangepinya, buang2 wktu</t>
  </si>
  <si>
    <t>id bakal ditangani gak ni apa cm nny mcem tp  ada prubahan capek nangepinya buang wktu</t>
  </si>
  <si>
    <t>['id', 'bakal', 'ditangani', 'gak', 'ni', 'apa', 'cm', 'nny', 'mcem', 'tp', 'ada', 'prubahan', 'capek', 'nangepinya', 'buang', 'wktu']</t>
  </si>
  <si>
    <t>['id', 'bakal', 'ditangani', 'gak', 'ini', 'apa', 'Cuma', 'nny', 'mcem', 'tapi', 'ada', 'prubahan', 'capek', 'nangepinya', 'buang', 'waktu']</t>
  </si>
  <si>
    <t>['id', 'ditangani', 'gak', 'Cuma', 'nny', 'mcem', 'prubahan', 'capek', 'nangepinya', 'buang']</t>
  </si>
  <si>
    <t>['id', 'tangan', 'gak', 'cuma', 'nny', 'mcem', 'prubahan', 'capek', 'nangepinya', 'buang']</t>
  </si>
  <si>
    <t>id akses internetnya kendala kakak rochanto coba infoin nomer nomer kendala pesan jovan</t>
  </si>
  <si>
    <t>@rochanto @byu_id @telkomindonesia @rochanto dari kapan akses internetnya berkendala kak rochanto? coba infoin nomer sama nomer lain yang berkendala sama jika ada ke dm :) -jovan</t>
  </si>
  <si>
    <t>id dari kapan akses internetnya berkendala kak rochanto coba infoin nomer sama nomer lain yang berkendala sama jika ada ke dm jovan</t>
  </si>
  <si>
    <t>['id', 'dari', 'kapan', 'akses', 'internetnya', 'berkendala', 'kak', 'rochanto', 'coba', 'infoin', 'nomer', 'sama', 'nomer', 'lain', 'yang', 'berkendala', 'sama', 'jika', 'ada', 'ke', 'dm', 'jovan']</t>
  </si>
  <si>
    <t>['id', 'dari', 'kapan', 'akses', 'internetnya', 'berkendala', 'kakak', 'rochanto', 'coba', 'infoin', 'nomer', 'sama', 'nomer', 'lain', 'yang', 'berkendala', 'sama', 'jika', 'ada', 'ke', 'pesan', 'jovan']</t>
  </si>
  <si>
    <t>['id', 'akses', 'internetnya', 'berkendala', 'kakak', 'rochanto', 'coba', 'infoin', 'nomer', 'nomer', 'berkendala', 'pesan', 'jovan']</t>
  </si>
  <si>
    <t>['id', 'akses', 'internetnya', 'kendala', 'kakak', 'rochanto', 'coba', 'infoin', 'nomer', 'nomer', 'kendala', 'pesan', 'jovan']</t>
  </si>
  <si>
    <t>id jaring telkomsel min burik banget jaring buka browser aja buka sosmed lancar nya</t>
  </si>
  <si>
    <t>@byu_id https://t.co/p8jhcd2xl0 katanya jaringan telkomsel min, kok burik bgt jaringannya 🗿🗿🗿sy buka browser aja ga bisa, masa pas buka sosmed doang lancar nya 🗿</t>
  </si>
  <si>
    <t>id katanya jaringan telkomsel min kok burik bgt jaringannya sy buka browser aja ga bisa masa pas buka sosmed doang lancar nya</t>
  </si>
  <si>
    <t>['id', 'katanya', 'jaringan', 'telkomsel', 'min', 'kok', 'burik', 'bgt', 'jaringannya', 'sy', 'buka', 'browser', 'aja', 'ga', 'bisa', 'masa', 'pas', 'buka', 'sosmed', 'doang', 'lancar', 'nya']</t>
  </si>
  <si>
    <t>['id', 'katanya', 'jaringan', 'telkomsel', 'min', 'kok', 'burik', 'banget', 'jaringannya', 'saya', 'buka', 'browser', 'aja', 'tidak', 'bisa', 'masa', 'saat', 'buka', 'sosmed', 'hanya', 'lancar', 'nya']</t>
  </si>
  <si>
    <t>['id', 'jaringan', 'telkomsel', 'min', 'burik', 'banget', 'jaringannya', 'buka', 'browser', 'aja', 'buka', 'sosmed', 'lancar', 'nya']</t>
  </si>
  <si>
    <t>['id', 'jaring', 'telkomsel', 'min', 'burik', 'banget', 'jaring', 'buka', 'browser', 'aja', 'buka', 'sosmed', 'lancar', 'nya']</t>
  </si>
  <si>
    <t>id bgung mksdya notif btas pnggunaan wajar klo sdh kena fup isi quota notif internet koneksi aktf januari pelnggan dbkin pusing id</t>
  </si>
  <si>
    <t>@telkomsel @byu_id ini kan bgung apa mksdya, biasanya ada notif btas pnggunaan wajar itu klo sdh kena fup. ini kan baru diisi quota tp ada notif ini dn internet sm skli g ada koneksi.  aktf msh smpe 6 januari 2024. pelnggan dbkin mumet ma @telkomsel @byu_id https://t.co/j73is4oxmd</t>
  </si>
  <si>
    <t>id ini kan bgung apa mksdya biasanya ada notif btas pnggunaan wajar itu klo sdh kena fup ini kan baru diisi quota tp ada notif ini dn internet sm skli  ada koneksi aktf msh smpe januari pelnggan dbkin mumet ma id</t>
  </si>
  <si>
    <t>['id', 'ini', 'kan', 'bgung', 'apa', 'mksdya', 'biasanya', 'ada', 'notif', 'btas', 'pnggunaan', 'wajar', 'itu', 'klo', 'sdh', 'kena', 'fup', 'ini', 'kan', 'baru', 'diisi', 'quota', 'tp', 'ada', 'notif', 'ini', 'dn', 'internet', 'sm', 'skli', 'ada', 'koneksi', 'aktf', 'msh', 'smpe', 'januari', 'pelnggan', 'dbkin', 'mumet', 'ma', 'id']</t>
  </si>
  <si>
    <t>['id', 'ini', 'kan', 'bgung', 'apa', 'mksdya', 'biasanya', 'ada', 'notif', 'btas', 'pnggunaan', 'wajar', 'itu', 'klo', 'sdh', 'kena', 'fup', 'ini', 'kan', 'baru', 'diisi', 'quota', 'tapi', 'ada', 'notif', 'ini', 'dan', 'internet', 'sama', 'sekali', 'ada', 'koneksi', 'aktf', 'masih', 'sampai', 'januari', 'pelnggan', 'dbkin', 'pusing', 'sama', 'id']</t>
  </si>
  <si>
    <t>['id', 'bgung', 'mksdya', 'notif', 'btas', 'pnggunaan', 'wajar', 'klo', 'sdh', 'kena', 'fup', 'diisi', 'quota', 'notif', 'internet', 'koneksi', 'aktf', 'januari', 'pelnggan', 'dbkin', 'pusing', 'id']</t>
  </si>
  <si>
    <t>['id', 'bgung', 'mksdya', 'notif', 'btas', 'pnggunaan', 'wajar', 'klo', 'sdh', 'kena', 'fup', 'isi', 'quota', 'notif', 'internet', 'koneksi', 'aktf', 'januari', 'pelnggan', 'dbkin', 'pusing', 'id']</t>
  </si>
  <si>
    <t>id huhu maafin ya kakak kalo kendala akses internetnya kakak rochanto tunggu balesan teman joan id proses kece joan</t>
  </si>
  <si>
    <t>@rochanto @byu_id @rochanto huhu maafin ya kak kalo ada kendala akses internetnya, kak rochanto boleh tunggu balesan dari temen joan di @byu_id buat proses pengecekan :) -joan</t>
  </si>
  <si>
    <t>id huhu maafin ya kak kalo ada kendala akses internetnya kak rochanto boleh tunggu balesan dari temen joan di id buat proses pengecekan joan</t>
  </si>
  <si>
    <t>['id', 'huhu', 'maafin', 'ya', 'kak', 'kalo', 'ada', 'kendala', 'akses', 'internetnya', 'kak', 'rochanto', 'boleh', 'tunggu', 'balesan', 'dari', 'temen', 'joan', 'di', 'id', 'buat', 'proses', 'pengecekan', 'joan']</t>
  </si>
  <si>
    <t>['id', 'huhu', 'maafin', 'ya', 'kakak', 'kalo', 'ada', 'kendala', 'akses', 'internetnya', 'kakak', 'rochanto', 'boleh', 'tunggu', 'balesan', 'dari', 'teman', 'joan', 'di', 'id', 'buat', 'proses', 'pengecekan', 'joan']</t>
  </si>
  <si>
    <t>['id', 'huhu', 'maafin', 'ya', 'kakak', 'kalo', 'kendala', 'akses', 'internetnya', 'kakak', 'rochanto', 'tunggu', 'balesan', 'teman', 'joan', 'id', 'proses', 'pengecekan', 'joan']</t>
  </si>
  <si>
    <t>['id', 'huhu', 'maafin', 'ya', 'kakak', 'kalo', 'kendala', 'akses', 'internetnya', 'kakak', 'rochanto', 'tunggu', 'balesan', 'teman', 'joan', 'id', 'proses', 'kece', 'joan']</t>
  </si>
  <si>
    <t>id woii minn ayolahhhh undang move</t>
  </si>
  <si>
    <t>@telkomsel @byu_id woii minn ayolahhhh undang saya untuk move</t>
  </si>
  <si>
    <t>id woii minn ayolahhhh undang saya untuk move</t>
  </si>
  <si>
    <t>['id', 'woii', 'minn', 'ayolahhhh', 'undang', 'saya', 'untuk', 'move']</t>
  </si>
  <si>
    <t>['id', 'woii', 'minn', 'ayolahhhh', 'undang', 'move']</t>
  </si>
  <si>
    <t>id tawarin bosen nih nomer byu jelek hafal nomer gituan</t>
  </si>
  <si>
    <t>@telkomsel @byu_id tawarin dong 🥺 bosen nih nomer byu jelek semua masa 085 apaan saya kaga bisa hafal nomer gituan 😌.</t>
  </si>
  <si>
    <t>id tawarin dong bosen nih nomer byu jelek semua masa apaan saya kaga bisa hafal nomer gituan</t>
  </si>
  <si>
    <t>['id', 'tawarin', 'dong', 'bosen', 'nih', 'nomer', 'byu', 'jelek', 'semua', 'masa', 'apaan', 'saya', 'kaga', 'bisa', 'hafal', 'nomer', 'gituan']</t>
  </si>
  <si>
    <t>['id', 'tawarin', 'dong', 'bosen', 'nih', 'nomer', 'byu', 'jelek', 'semua', 'masa', 'apaan', 'saya', 'tidak', 'bisa', 'hafal', 'nomer', 'gituan']</t>
  </si>
  <si>
    <t>['id', 'tawarin', 'bosen', 'nih', 'nomer', 'byu', 'jelek', 'hafal', 'nomer', 'gituan']</t>
  </si>
  <si>
    <t>kahfiwhite id kahfiwhite nomer kakak migrasi byu sms tawar ya nerima sms tawar nih aktif beli kakak jovan</t>
  </si>
  <si>
    <t>@_kahfiwhite47 @byu_id @_kahfiwhite47  nomer kakak bisa migrasi ke by.u, namun harus mendapatkan sms penawaran ya. kalau ga nerima sms penawaran berarti ga bisa nih. masa aktif juga ga harus beli kok kak :) -jovan</t>
  </si>
  <si>
    <t>kahfiwhite id kahfiwhite nomer kakak bisa migrasi ke byu namun harus mendapatkan sms penawaran ya kalau ga nerima sms penawaran berarti ga bisa nih masa aktif juga ga harus beli kok kak jovan</t>
  </si>
  <si>
    <t>['kahfiwhite', 'id', 'kahfiwhite', 'nomer', 'kakak', 'bisa', 'migrasi', 'ke', 'byu', 'namun', 'harus', 'mendapatkan', 'sms', 'penawaran', 'ya', 'kalau', 'ga', 'nerima', 'sms', 'penawaran', 'berarti', 'ga', 'bisa', 'nih', 'masa', 'aktif', 'juga', 'ga', 'harus', 'beli', 'kok', 'kak', 'jovan']</t>
  </si>
  <si>
    <t>['kahfiwhite', 'id', 'kahfiwhite', 'nomer', 'kakak', 'bisa', 'migrasi', 'ke', 'byu', 'namun', 'harus', 'mendapatkan', 'sms', 'penawaran', 'ya', 'kalau', 'tidak', 'nerima', 'sms', 'penawaran', 'berarti', 'tidak', 'bisa', 'nih', 'masa', 'aktif', 'juga', 'tidak', 'harus', 'beli', 'kok', 'kakak', 'jovan']</t>
  </si>
  <si>
    <t>['kahfiwhite', 'id', 'kahfiwhite', 'nomer', 'kakak', 'migrasi', 'byu', 'sms', 'penawaran', 'ya', 'nerima', 'sms', 'penawaran', 'nih', 'aktif', 'beli', 'kakak', 'jovan']</t>
  </si>
  <si>
    <t>['kahfiwhite', 'id', 'kahfiwhite', 'nomer', 'kakak', 'migrasi', 'byu', 'sms', 'tawar', 'ya', 'nerima', 'sms', 'tawar', 'nih', 'aktif', 'beli', 'kakak', 'jovan']</t>
  </si>
  <si>
    <t>nomer move kat id malas bah beli aktif</t>
  </si>
  <si>
    <t>@telkomsel bisa tak nomer kalian di move kat @byu_id ? malas kali aku bah beli masa aktif 😌</t>
  </si>
  <si>
    <t>bisa tak nomer kalian di move kat id malas kali aku bah beli masa aktif</t>
  </si>
  <si>
    <t>['bisa', 'tak', 'nomer', 'kalian', 'di', 'move', 'kat', 'id', 'malas', 'kali', 'aku', 'bah', 'beli', 'masa', 'aktif']</t>
  </si>
  <si>
    <t>['bisa', 'tak', 'nomer', 'kalian', 'di', 'move', 'kat', 'id', 'malas', 'sepertinya', 'aku', 'bah', 'beli', 'masa', 'aktif']</t>
  </si>
  <si>
    <t>['nomer', 'move', 'kat', 'id', 'malas', 'bah', 'beli', 'aktif']</t>
  </si>
  <si>
    <t>coba langsung pesan id kakak biar bantu cek eri</t>
  </si>
  <si>
    <t>@lynuxstore coba langsung dm ke @byu_id  kak, biar bisa dibantu cek 🙂 -eri</t>
  </si>
  <si>
    <t>coba langsung dm ke id kak biar bisa dibantu cek eri</t>
  </si>
  <si>
    <t>['coba', 'langsung', 'dm', 'ke', 'id', 'kak', 'biar', 'bisa', 'dibantu', 'cek', 'eri']</t>
  </si>
  <si>
    <t>['coba', 'langsung', 'pesan', 'ke', 'id', 'kakak', 'biar', 'bisa', 'dibantu', 'cek', 'eri']</t>
  </si>
  <si>
    <t>['coba', 'langsung', 'pesan', 'id', 'kakak', 'biar', 'dibantu', 'cek', 'eri']</t>
  </si>
  <si>
    <t>['coba', 'langsung', 'pesan', 'id', 'kakak', 'biar', 'bantu', 'cek', 'eri']</t>
  </si>
  <si>
    <t>bantu providermobile data dukung kartu isat byu smartfren telkomsel daerah jabodetabek mudah room data seluler wifi room draft pick</t>
  </si>
  <si>
    <t>• dengan bantuan provider/mobile data kalian, beberapa yg support untuk saat ini kartu isat, 3, byu, smartfren, telkomsel (luar daerah jabodetabek)  • caranya cukup mudah, hanya buat room menggunakan data seluler, jangan menggunakan wifi saat membuat room sampai draft pick</t>
  </si>
  <si>
    <t>dengan bantuan providermobile data kalian beberapa yg support untuk saat ini kartu isat byu smartfren telkomsel luar daerah jabodetabek caranya cukup mudah hanya buat room menggunakan data seluler jangan menggunakan wifi saat membuat room sampai draft pick</t>
  </si>
  <si>
    <t>['dengan', 'bantuan', 'providermobile', 'data', 'kalian', 'beberapa', 'yg', 'support', 'untuk', 'saat', 'ini', 'kartu', 'isat', 'byu', 'smartfren', 'telkomsel', 'luar', 'daerah', 'jabodetabek', 'caranya', 'cukup', 'mudah', 'hanya', 'buat', 'room', 'menggunakan', 'data', 'seluler', 'jangan', 'menggunakan', 'wifi', 'saat', 'membuat', 'room', 'sampai', 'draft', 'pick']</t>
  </si>
  <si>
    <t>['dengan', 'bantuan', 'providermobile', 'data', 'kalian', 'beberapa', 'yg', 'dukungan', 'untuk', 'saat', 'ini', 'kartu', 'isat', 'byu', 'smartfren', 'telkomsel', 'luar', 'daerah', 'jabodetabek', 'caranya', 'cukup', 'mudah', 'hanya', 'buat', 'room', 'menggunakan', 'data', 'seluler', 'jangan', 'menggunakan', 'wifi', 'saat', 'membuat', 'room', 'sampai', 'draft', 'pick']</t>
  </si>
  <si>
    <t>['bantuan', 'providermobile', 'data', 'dukungan', 'kartu', 'isat', 'byu', 'smartfren', 'telkomsel', 'daerah', 'jabodetabek', 'mudah', 'room', 'data', 'seluler', 'wifi', 'room', 'draft', 'pick']</t>
  </si>
  <si>
    <t>['bantu', 'providermobile', 'data', 'dukung', 'kartu', 'isat', 'byu', 'smartfren', 'telkomsel', 'daerah', 'jabodetabek', 'mudah', 'room', 'data', 'seluler', 'wifi', 'room', 'draft', 'pick']</t>
  </si>
  <si>
    <t>id kalo notifikasi smsnya gak sesuai kakak abai aja iya frey</t>
  </si>
  <si>
    <t>@vellyfilliy @myxl @byu_id @vellyfilliy kalo memang notifikasi smsnya gak sesuai, kakak bisa abaikan aja yaa :) -frey</t>
  </si>
  <si>
    <t>id kalo memang notifikasi smsnya gak sesuai kakak bisa abaikan aja yaa frey</t>
  </si>
  <si>
    <t>['id', 'kalo', 'memang', 'notifikasi', 'smsnya', 'gak', 'sesuai', 'kakak', 'bisa', 'abaikan', 'aja', 'yaa', 'frey']</t>
  </si>
  <si>
    <t>['id', 'kalo', 'memang', 'notifikasi', 'smsnya', 'gak', 'sesuai', 'kakak', 'bisa', 'abaikan', 'aja', 'iya', 'frey']</t>
  </si>
  <si>
    <t>['id', 'kalo', 'notifikasi', 'smsnya', 'gak', 'sesuai', 'kakak', 'abaikan', 'aja', 'iya', 'frey']</t>
  </si>
  <si>
    <t>['id', 'kalo', 'notifikasi', 'smsnya', 'gak', 'sesuai', 'kakak', 'abai', 'aja', 'iya', 'frey']</t>
  </si>
  <si>
    <t>id will check kakak terimakasih iya</t>
  </si>
  <si>
    <t>@farahsyasyaysa @byu_id @telkomsel will check kak. makasih yaa ❤️</t>
  </si>
  <si>
    <t>id will check kak makasih yaa</t>
  </si>
  <si>
    <t>['id', 'will', 'check', 'kak', 'makasih', 'yaa']</t>
  </si>
  <si>
    <t>['id', 'will', 'check', 'kakak', 'terimakasih', 'iya']</t>
  </si>
  <si>
    <t>id coba settingan apn byu kakak pengaruh bikin stabil sinyal</t>
  </si>
  <si>
    <t>@akuadaduaya @byu_id @telkomsel cobain settingan apn byu kak, itu ngaruh bikin stabil sinyalnya</t>
  </si>
  <si>
    <t>id cobain settingan apn byu kak itu ngaruh bikin stabil sinyalnya</t>
  </si>
  <si>
    <t>['id', 'cobain', 'settingan', 'apn', 'byu', 'kak', 'itu', 'ngaruh', 'bikin', 'stabil', 'sinyalnya']</t>
  </si>
  <si>
    <t>['id', 'coba', 'settingan', 'apn', 'byu', 'kakak', 'itu', 'pengaruh', 'bikin', 'stabil', 'sinyalnya']</t>
  </si>
  <si>
    <t>['id', 'coba', 'settingan', 'apn', 'byu', 'kakak', 'pengaruh', 'bikin', 'stabil', 'sinyalnya']</t>
  </si>
  <si>
    <t>['id', 'coba', 'settingan', 'apn', 'byu', 'kakak', 'pengaruh', 'bikin', 'stabil', 'sinyal']</t>
  </si>
  <si>
    <t>son id son kendala nomor telkomsel kakak ciul kalo iya ayo infoin nomor hp tanggal jadi capture terang gagal via pesan biar bantu cek privasi jaga terimakasih sakia</t>
  </si>
  <si>
    <t>@hm_son48 @byu_id @hm_son48 berkendalanya dinomor telkomsel bukan kak ciul? kalo iya, yuk infoin nomor hp, tanggal waktu kejadian, capture keterangan gagal via dm, biar dibantu cek serta privasi terjaga. thanks :) -sakia</t>
  </si>
  <si>
    <t>son id son berkendalanya dinomor telkomsel bukan kak ciul kalo iya yuk infoin nomor hp tanggal waktu kejadian capture keterangan gagal via dm biar dibantu cek serta privasi terjaga thanks sakia</t>
  </si>
  <si>
    <t>['son', 'id', 'son', 'berkendalanya', 'dinomor', 'telkomsel', 'bukan', 'kak', 'ciul', 'kalo', 'iya', 'yuk', 'infoin', 'nomor', 'hp', 'tanggal', 'waktu', 'kejadian', 'capture', 'keterangan', 'gagal', 'via', 'dm', 'biar', 'dibantu', 'cek', 'serta', 'privasi', 'terjaga', 'thanks', 'sakia']</t>
  </si>
  <si>
    <t>['son', 'id', 'son', 'berkendalanya', 'dinomor', 'telkomsel', 'bukan', 'kakak', 'ciul', 'kalo', 'iya', 'ayo', 'infoin', 'nomor', 'hp', 'tanggal', 'waktu', 'kejadian', 'capture', 'keterangan', 'gagal', 'via', 'pesan', 'biar', 'dibantu', 'cek', 'serta', 'privasi', 'terjaga', 'terimakasih', 'sakia']</t>
  </si>
  <si>
    <t>['son', 'id', 'son', 'berkendalanya', 'dinomor', 'telkomsel', 'kakak', 'ciul', 'kalo', 'iya', 'ayo', 'infoin', 'nomor', 'hp', 'tanggal', 'kejadian', 'capture', 'keterangan', 'gagal', 'via', 'pesan', 'biar', 'dibantu', 'cek', 'privasi', 'terjaga', 'terimakasih', 'sakia']</t>
  </si>
  <si>
    <t>['son', 'id', 'son', 'kendala', 'nomor', 'telkomsel', 'kakak', 'ciul', 'kalo', 'iya', 'ayo', 'infoin', 'nomor', 'hp', 'tanggal', 'jadi', 'capture', 'terang', 'gagal', 'via', 'pesan', 'biar', 'bantu', 'cek', 'privasi', 'jaga', 'terimakasih', 'sakia']</t>
  </si>
  <si>
    <t>gabisa aktivasi mbanking ya id</t>
  </si>
  <si>
    <t>kenapa gabisa aktivasi mbanking ya @byu_id  @telkomsel</t>
  </si>
  <si>
    <t>kenapa gabisa aktivasi mbanking ya id</t>
  </si>
  <si>
    <t>['kenapa', 'gabisa', 'aktivasi', 'mbanking', 'ya', 'id']</t>
  </si>
  <si>
    <t>['gabisa', 'aktivasi', 'mbanking', 'ya', 'id']</t>
  </si>
  <si>
    <t>ristian id ristian bikin kesal ya kakak chika bantu biar sinyal telkomsel nya bagus ya ayo infoin nomor hp lokasi detail minimal lurah pesan data jaga ya kendal sinyal byu bantu ya id tks chika</t>
  </si>
  <si>
    <t>@christo_ristian @byu_id @christo_ristian duh bikin kesel ya kak. chika bantu biar sinyal telkomsel nya jadi bagus lagi ya. yuk infoin nomor hp, lokasi detail (minimal kelurahan) ke dm agar data terjaga ya. untuk kendal sinyal by.u, dibantu ya @byu_id. tks 😊-chika</t>
  </si>
  <si>
    <t>ristian id ristian duh bikin kesel ya kak chika bantu biar sinyal telkomsel nya jadi bagus lagi ya yuk infoin nomor hp lokasi detail minimal kelurahan ke dm agar data terjaga ya untuk kendal sinyal byu dibantu ya id tks chika</t>
  </si>
  <si>
    <t>['ristian', 'id', 'ristian', 'duh', 'bikin', 'kesel', 'ya', 'kak', 'chika', 'bantu', 'biar', 'sinyal', 'telkomsel', 'nya', 'jadi', 'bagus', 'lagi', 'ya', 'yuk', 'infoin', 'nomor', 'hp', 'lokasi', 'detail', 'minimal', 'kelurahan', 'ke', 'dm', 'agar', 'data', 'terjaga', 'ya', 'untuk', 'kendal', 'sinyal', 'byu', 'dibantu', 'ya', 'id', 'tks', 'chika']</t>
  </si>
  <si>
    <t>['ristian', 'id', 'ristian', 'duh', 'bikin', 'kesal', 'ya', 'kakak', 'chika', 'bantu', 'biar', 'sinyal', 'telkomsel', 'nya', 'jadi', 'bagus', 'lagi', 'ya', 'ayo', 'infoin', 'nomor', 'hp', 'lokasi', 'detail', 'minimal', 'kelurahan', 'ke', 'pesan', 'agar', 'data', 'terjaga', 'ya', 'untuk', 'kendal', 'sinyal', 'byu', 'dibantu', 'ya', 'id', 'tks', 'chika']</t>
  </si>
  <si>
    <t>['ristian', 'id', 'ristian', 'bikin', 'kesal', 'ya', 'kakak', 'chika', 'bantu', 'biar', 'sinyal', 'telkomsel', 'nya', 'bagus', 'ya', 'ayo', 'infoin', 'nomor', 'hp', 'lokasi', 'detail', 'minimal', 'kelurahan', 'pesan', 'data', 'terjaga', 'ya', 'kendal', 'sinyal', 'byu', 'dibantu', 'ya', 'id', 'tks', 'chika']</t>
  </si>
  <si>
    <t>['ristian', 'id', 'ristian', 'bikin', 'kesal', 'ya', 'kakak', 'chika', 'bantu', 'biar', 'sinyal', 'telkomsel', 'nya', 'bagus', 'ya', 'ayo', 'infoin', 'nomor', 'hp', 'lokasi', 'detail', 'minimal', 'lurah', 'pesan', 'data', 'jaga', 'ya', 'kendal', 'sinyal', 'byu', 'bantu', 'ya', 'id', 'tks', 'chika']</t>
  </si>
  <si>
    <t>aplikasi jobstreet buka pakai id gila ya byu parah banget</t>
  </si>
  <si>
    <t>aplikasi jobstreet ga bisa dibuka kalau pakai @byu_id . gila ya, by.u parah banget @telkomsel</t>
  </si>
  <si>
    <t>aplikasi jobstreet ga bisa dibuka kalau pakai id gila ya byu parah banget</t>
  </si>
  <si>
    <t>['aplikasi', 'jobstreet', 'ga', 'bisa', 'dibuka', 'kalau', 'pakai', 'id', 'gila', 'ya', 'byu', 'parah', 'banget']</t>
  </si>
  <si>
    <t>['aplikasi', 'jobstreet', 'tidak', 'bisa', 'dibuka', 'kalau', 'pakai', 'id', 'gila', 'ya', 'byu', 'parah', 'banget']</t>
  </si>
  <si>
    <t>['aplikasi', 'jobstreet', 'dibuka', 'pakai', 'id', 'gila', 'ya', 'byu', 'parah', 'banget']</t>
  </si>
  <si>
    <t>['aplikasi', 'jobstreet', 'buka', 'pakai', 'id', 'gila', 'ya', 'byu', 'parah', 'banget']</t>
  </si>
  <si>
    <t>id jovan cek bantu pesan sila konfirmasi pesan ya kakak biar bantu cek kendala jaring jovan</t>
  </si>
  <si>
    <t>@kholisnoer46 @byu_id @kholisnoer46 jovan cek sebelumnya udah dibantu di dm, silakan konfirmasi kembali ke dm ya kak biar bisa dibantu cek lebih lanjut kendala jaringannya :) -jovan</t>
  </si>
  <si>
    <t>id jovan cek sebelumnya udah dibantu di dm silakan konfirmasi kembali ke dm ya kak biar bisa dibantu cek lebih lanjut kendala jaringannya jovan</t>
  </si>
  <si>
    <t>['id', 'jovan', 'cek', 'sebelumnya', 'udah', 'dibantu', 'di', 'dm', 'silakan', 'konfirmasi', 'kembali', 'ke', 'dm', 'ya', 'kak', 'biar', 'bisa', 'dibantu', 'cek', 'lebih', 'lanjut', 'kendala', 'jaringannya', 'jovan']</t>
  </si>
  <si>
    <t>['id', 'jovan', 'cek', 'sebelumnya', 'sudah', 'dibantu', 'di', 'pesan', 'silakan', 'konfirmasi', 'kembali', 'ke', 'pesan', 'ya', 'kakak', 'biar', 'bisa', 'dibantu', 'cek', 'lebih', 'lanjut', 'kendala', 'jaringannya', 'jovan']</t>
  </si>
  <si>
    <t>['id', 'jovan', 'cek', 'dibantu', 'pesan', 'silakan', 'konfirmasi', 'pesan', 'ya', 'kakak', 'biar', 'dibantu', 'cek', 'kendala', 'jaringannya', 'jovan']</t>
  </si>
  <si>
    <t>['id', 'jovan', 'cek', 'bantu', 'pesan', 'sila', 'konfirmasi', 'pesan', 'ya', 'kakak', 'biar', 'bantu', 'cek', 'kendala', 'jaring', 'jovan']</t>
  </si>
  <si>
    <t>akibat pulsa tumben kirim nomor buru kasih nomor byu zz potong bjirit cs mending abang byu gercep</t>
  </si>
  <si>
    <t>akibat minta pulsa trs tumben bapak w nanya kirim ke nomor mana eh gr2 gw buru2, malah kasih nomor byu zz, mana kepotong 5k bjirit. trs cs jg lama, mending abangnya byu @telkomsel agak gercep z</t>
  </si>
  <si>
    <t xml:space="preserve">akibat minta pulsa trs tumben bapak  nanya kirim ke nomor mana eh gr gw buru malah kasih nomor byu zz mana kepotong  bjirit trs cs jg lama mending abangnya byu agak gercep </t>
  </si>
  <si>
    <t>['akibat', 'minta', 'pulsa', 'trs', 'tumben', 'bapak', 'nanya', 'kirim', 'ke', 'nomor', 'mana', 'eh', 'gr', 'gw', 'buru', 'malah', 'kasih', 'nomor', 'byu', 'zz', 'mana', 'kepotong', 'bjirit', 'trs', 'cs', 'jg', 'lama', 'mending', 'abangnya', 'byu', 'agak', 'gercep']</t>
  </si>
  <si>
    <t>['akibat', 'minta', 'pulsa', 'terus', 'tumben', 'bapak', 'bertanya', 'kirim', 'ke', 'nomor', 'mana', 'malah', 'karena', 'aku', 'buru', 'malah', 'kasih', 'nomor', 'byu', 'zz', 'mana', 'kepotong', 'bjirit', 'terus', 'cs', 'juga', 'lama', 'mending', 'abangnya', 'byu', 'agak', 'gercep']</t>
  </si>
  <si>
    <t>['akibat', 'pulsa', 'tumben', 'kirim', 'nomor', 'buru', 'kasih', 'nomor', 'byu', 'zz', 'kepotong', 'bjirit', 'cs', 'mending', 'abangnya', 'byu', 'gercep']</t>
  </si>
  <si>
    <t>['akibat', 'pulsa', 'tumben', 'kirim', 'nomor', 'buru', 'kasih', 'nomor', 'byu', 'zz', 'potong', 'bjirit', 'cs', 'mending', 'abang', 'byu', 'gercep']</t>
  </si>
  <si>
    <t>id min cs app balesnya kode otp tulis salah coba kode tf nomor telkomsel</t>
  </si>
  <si>
    <t>@byu_id min, ini cs app lama amat dh balesnya. mau tanya kenapa kode otp selalu tidak bisa (tertulis terjadi kesalahan) padahal sudah 5x mencoba kode baru? saya mau tf ke nomor telkomsel.</t>
  </si>
  <si>
    <t>id min ini cs app lama amat dh balesnya mau tanya kenapa kode otp selalu tidak bisa tertulis terjadi kesalahan padahal sudah  mencoba kode baru saya mau tf ke nomor telkomsel</t>
  </si>
  <si>
    <t>['id', 'min', 'ini', 'cs', 'app', 'lama', 'amat', 'dh', 'balesnya', 'mau', 'tanya', 'kenapa', 'kode', 'otp', 'selalu', 'tidak', 'bisa', 'tertulis', 'terjadi', 'kesalahan', 'padahal', 'sudah', 'mencoba', 'kode', 'baru', 'saya', 'mau', 'tf', 'ke', 'nomor', 'telkomsel']</t>
  </si>
  <si>
    <t>['id', 'min', 'ini', 'cs', 'app', 'lama', 'amat', 'sudah', 'balesnya', 'mau', 'tanya', 'kenapa', 'kode', 'otp', 'selalu', 'tidak', 'bisa', 'tertulis', 'terjadi', 'kesalahan', 'padahal', 'sudah', 'mencoba', 'kode', 'baru', 'saya', 'mau', 'tf', 'ke', 'nomor', 'telkomsel']</t>
  </si>
  <si>
    <t>['id', 'min', 'cs', 'app', 'balesnya', 'kode', 'otp', 'tertulis', 'kesalahan', 'mencoba', 'kode', 'tf', 'nomor', 'telkomsel']</t>
  </si>
  <si>
    <t>['id', 'min', 'cs', 'app', 'balesnya', 'kode', 'otp', 'tulis', 'salah', 'coba', 'kode', 'tf', 'nomor', 'telkomsel']</t>
  </si>
  <si>
    <t>id kakak akses internetnya kendala coba infoin nomer lokasi detail nomer kendala pesan jovan</t>
  </si>
  <si>
    <t>@dimadisaputra @byu_id @myxl @indosatim3 @kemkominfo @dimadisaputra  dari kapan kak akses internetnya berkendala? coba infoin nomer, lokasi detail, nomer lain yang berkendala sama jika ada ke dm :) -jovan</t>
  </si>
  <si>
    <t>id dari kapan kak akses internetnya berkendala coba infoin nomer lokasi detail nomer lain yang berkendala sama jika ada ke dm jovan</t>
  </si>
  <si>
    <t>['id', 'dari', 'kapan', 'kak', 'akses', 'internetnya', 'berkendala', 'coba', 'infoin', 'nomer', 'lokasi', 'detail', 'nomer', 'lain', 'yang', 'berkendala', 'sama', 'jika', 'ada', 'ke', 'dm', 'jovan']</t>
  </si>
  <si>
    <t>['id', 'dari', 'kapan', 'kakak', 'akses', 'internetnya', 'berkendala', 'coba', 'infoin', 'nomer', 'lokasi', 'detail', 'nomer', 'lain', 'yang', 'berkendala', 'sama', 'jika', 'ada', 'ke', 'pesan', 'jovan']</t>
  </si>
  <si>
    <t>['id', 'kakak', 'akses', 'internetnya', 'berkendala', 'coba', 'infoin', 'nomer', 'lokasi', 'detail', 'nomer', 'berkendala', 'pesan', 'jovan']</t>
  </si>
  <si>
    <t>['id', 'kakak', 'akses', 'internetnya', 'kendala', 'coba', 'infoin', 'nomer', 'lokasi', 'detail', 'nomer', 'kendala', 'pesan', 'jovan']</t>
  </si>
  <si>
    <t>halo kakak ilham keluh informasi putar layan byu kakak konfirmasi langsung pesan id ya darlan</t>
  </si>
  <si>
    <t>@dolan21031 @dolan21031 halo, kak ilham. untuk keluhan atau informasi seputar layanan by.u, kakak bisa konfirmasi langsung ke dm @byu_id ya :) -darlan</t>
  </si>
  <si>
    <t>halo kak ilham untuk keluhan atau informasi seputar layanan byu kakak bisa konfirmasi langsung ke dm id ya darlan</t>
  </si>
  <si>
    <t>['halo', 'kak', 'ilham', 'untuk', 'keluhan', 'atau', 'informasi', 'seputar', 'layanan', 'byu', 'kakak', 'bisa', 'konfirmasi', 'langsung', 'ke', 'dm', 'id', 'ya', 'darlan']</t>
  </si>
  <si>
    <t>['halo', 'kakak', 'ilham', 'untuk', 'keluhan', 'atau', 'informasi', 'seputar', 'layanan', 'byu', 'kakak', 'bisa', 'konfirmasi', 'langsung', 'ke', 'pesan', 'id', 'ya', 'darlan']</t>
  </si>
  <si>
    <t>['halo', 'kakak', 'ilham', 'keluhan', 'informasi', 'seputar', 'layanan', 'byu', 'kakak', 'konfirmasi', 'langsung', 'pesan', 'id', 'ya', 'darlan']</t>
  </si>
  <si>
    <t>['halo', 'kakak', 'ilham', 'keluh', 'informasi', 'putar', 'layan', 'byu', 'kakak', 'konfirmasi', 'langsung', 'pesan', 'id', 'ya', 'darlan']</t>
  </si>
  <si>
    <t>refina id aktifin imei nya kakak pay after done ya</t>
  </si>
  <si>
    <t>@monica_refina @byu_id @telkomsel sini aku aktifin lagi imei nya kak bisa pay after done juga ya</t>
  </si>
  <si>
    <t>refina id sini aku aktifin lagi imei nya kak bisa pay after done juga ya</t>
  </si>
  <si>
    <t>['refina', 'id', 'sini', 'aku', 'aktifin', 'lagi', 'imei', 'nya', 'kak', 'bisa', 'pay', 'after', 'done', 'juga', 'ya']</t>
  </si>
  <si>
    <t>['refina', 'id', 'sini', 'aku', 'aktifin', 'lagi', 'imei', 'nya', 'kakak', 'bisa', 'pay', 'after', 'done', 'juga', 'ya']</t>
  </si>
  <si>
    <t>['refina', 'id', 'aktifin', 'imei', 'nya', 'kakak', 'pay', 'after', 'done', 'ya']</t>
  </si>
  <si>
    <t>id sinyal lho yu bayu tagline telkomsel kualitas sinyal xis</t>
  </si>
  <si>
    <t>@byu_id sinyalmu lho yu bayu. tagline dari telkomsel, kualitas sinyal *xis 😪</t>
  </si>
  <si>
    <t>id sinyalmu lho yu bayu tagline dari telkomsel kualitas sinyal xis</t>
  </si>
  <si>
    <t>['id', 'sinyalmu', 'lho', 'yu', 'bayu', 'tagline', 'dari', 'telkomsel', 'kualitas', 'sinyal', 'xis']</t>
  </si>
  <si>
    <t>['id', 'sinyalmu', 'lho', 'yu', 'bayu', 'tagline', 'telkomsel', 'kualitas', 'sinyal', 'xis']</t>
  </si>
  <si>
    <t>['id', 'sinyal', 'lho', 'yu', 'bayu', 'tagline', 'telkomsel', 'kualitas', 'sinyal', 'xis']</t>
  </si>
  <si>
    <t>id yah ganggu aktivitas coba kakak prasetyo infoin nomor hp tanggal jadi lokasi detail lurah camat nomor berkedala via pesan biar dibantuin jaring ya zidane</t>
  </si>
  <si>
    <t>@prasetyopeuru @kemkominfo @byu_id @prasetyopeuru yah jadi terganggu dong aktivitasnya :( coba kak prasetyo infoin nomor hp, tanggal kejadian, lokasi detail (kelurahan, kecamatan) sama nomor lain yang berkedala via dm biar dibantuin jaringannya ya :) -zidane</t>
  </si>
  <si>
    <t>id yah jadi terganggu dong aktivitasnya coba kak prasetyo infoin nomor hp tanggal kejadian lokasi detail kelurahan kecamatan sama nomor lain yang berkedala via dm biar dibantuin jaringannya ya zidane</t>
  </si>
  <si>
    <t>['id', 'yah', 'jadi', 'terganggu', 'dong', 'aktivitasnya', 'coba', 'kak', 'prasetyo', 'infoin', 'nomor', 'hp', 'tanggal', 'kejadian', 'lokasi', 'detail', 'kelurahan', 'kecamatan', 'sama', 'nomor', 'lain', 'yang', 'berkedala', 'via', 'dm', 'biar', 'dibantuin', 'jaringannya', 'ya', 'zidane']</t>
  </si>
  <si>
    <t>['id', 'yah', 'jadi', 'terganggu', 'dong', 'aktivitasnya', 'coba', 'kakak', 'prasetyo', 'infoin', 'nomor', 'hp', 'tanggal', 'kejadian', 'lokasi', 'detail', 'kelurahan', 'kecamatan', 'sama', 'nomor', 'lain', 'yang', 'berkedala', 'via', 'pesan', 'biar', 'dibantuin', 'jaringannya', 'ya', 'zidane']</t>
  </si>
  <si>
    <t>['id', 'yah', 'terganggu', 'aktivitasnya', 'coba', 'kakak', 'prasetyo', 'infoin', 'nomor', 'hp', 'tanggal', 'kejadian', 'lokasi', 'detail', 'kelurahan', 'kecamatan', 'nomor', 'berkedala', 'via', 'pesan', 'biar', 'dibantuin', 'jaringannya', 'ya', 'zidane']</t>
  </si>
  <si>
    <t>['id', 'yah', 'ganggu', 'aktivitas', 'coba', 'kakak', 'prasetyo', 'infoin', 'nomor', 'hp', 'tanggal', 'jadi', 'lokasi', 'detail', 'lurah', 'camat', 'nomor', 'berkedala', 'via', 'pesan', 'biar', 'dibantuin', 'jaring', 'ya', 'zidane']</t>
  </si>
  <si>
    <t>id yaah ganggu aktivasi paket kakak nuna infoin nomor hp paket aktif pesan biar cek ya makasihsabil</t>
  </si>
  <si>
    <t>@jengyaws @byu_id @jengyaws  yaah keganggu karna ga bisa aktivasi paket, kak nuna:( boleh infoin nomor hp, paket yg diaktifkan ke dm biar dicek ya, makasih😊-sabil</t>
  </si>
  <si>
    <t>id yaah keganggu karna ga bisa aktivasi paket kak nuna boleh infoin nomor hp paket yg diaktifkan ke dm biar dicek ya makasihsabil</t>
  </si>
  <si>
    <t>['id', 'yaah', 'keganggu', 'karna', 'ga', 'bisa', 'aktivasi', 'paket', 'kak', 'nuna', 'boleh', 'infoin', 'nomor', 'hp', 'paket', 'yg', 'diaktifkan', 'ke', 'dm', 'biar', 'dicek', 'ya', 'makasihsabil']</t>
  </si>
  <si>
    <t>['id', 'yaah', 'keganggu', 'karena', 'tidak', 'bisa', 'aktivasi', 'paket', 'kakak', 'nuna', 'boleh', 'infoin', 'nomor', 'hp', 'paket', 'yg', 'diaktifkan', 'ke', 'pesan', 'biar', 'dicek', 'ya', 'makasihsabil']</t>
  </si>
  <si>
    <t>['id', 'yaah', 'keganggu', 'aktivasi', 'paket', 'kakak', 'nuna', 'infoin', 'nomor', 'hp', 'paket', 'diaktifkan', 'pesan', 'biar', 'dicek', 'ya', 'makasihsabil']</t>
  </si>
  <si>
    <t>['id', 'yaah', 'ganggu', 'aktivasi', 'paket', 'kakak', 'nuna', 'infoin', 'nomor', 'hp', 'paket', 'aktif', 'pesan', 'biar', 'cek', 'ya', 'makasihsabil']</t>
  </si>
  <si>
    <t>byutelkomsel nang lor sinyal ilang ilangan maksud dukung apac nyaman</t>
  </si>
  <si>
    <t>iki byu/telkomsel nang lor sinyal e ilang ilangan maksud e pie meh dukung apac  gk nyaman</t>
  </si>
  <si>
    <t>iki byutelkomsel nang lor sinyal  ilang ilangan maksud  pie meh dukung apac gk nyaman</t>
  </si>
  <si>
    <t>['iki', 'byutelkomsel', 'nang', 'lor', 'sinyal', 'ilang', 'ilangan', 'maksud', 'pie', 'meh', 'dukung', 'apac', 'gk', 'nyaman']</t>
  </si>
  <si>
    <t>['ini', 'byutelkomsel', 'nang', 'lor', 'sinyal', 'ilang', 'ilangan', 'maksud', 'bagaimana', 'akan', 'dukung', 'apac', 'tidak', 'nyaman']</t>
  </si>
  <si>
    <t>['byutelkomsel', 'nang', 'lor', 'sinyal', 'ilang', 'ilangan', 'maksud', 'dukung', 'apac', 'nyaman']</t>
  </si>
  <si>
    <t>ar id gabisa migrasi tselll byu tawar beli simcard byu aja pilih nomor bagus</t>
  </si>
  <si>
    <t>@abraham_a_r @telkomsel @gendutberisi @byu_id tp katanya skrng gabisa migrasi tselll ke byu, udah ga ada penawaran, jadi aku beli simcard by.u aja yg baru. bisa pilih nomor jg bagus2</t>
  </si>
  <si>
    <t>ar id tp katanya skrng gabisa migrasi tselll ke byu udah ga ada penawaran jadi aku beli simcard byu aja yg baru bisa pilih nomor jg bagus</t>
  </si>
  <si>
    <t>['ar', 'id', 'tp', 'katanya', 'skrng', 'gabisa', 'migrasi', 'tselll', 'ke', 'byu', 'udah', 'ga', 'ada', 'penawaran', 'jadi', 'aku', 'beli', 'simcard', 'byu', 'aja', 'yg', 'baru', 'bisa', 'pilih', 'nomor', 'jg', 'bagus']</t>
  </si>
  <si>
    <t>['ar', 'id', 'tapi', 'katanya', 'sekarang', 'gabisa', 'migrasi', 'tselll', 'ke', 'byu', 'sudah', 'tidak', 'ada', 'penawaran', 'jadi', 'aku', 'beli', 'simcard', 'byu', 'aja', 'yg', 'baru', 'bisa', 'pilih', 'nomor', 'juga', 'bagus']</t>
  </si>
  <si>
    <t>['ar', 'id', 'gabisa', 'migrasi', 'tselll', 'byu', 'penawaran', 'beli', 'simcard', 'byu', 'aja', 'pilih', 'nomor', 'bagus']</t>
  </si>
  <si>
    <t>['ar', 'id', 'gabisa', 'migrasi', 'tselll', 'byu', 'tawar', 'beli', 'simcard', 'byu', 'aja', 'pilih', 'nomor', 'bagus']</t>
  </si>
  <si>
    <t>id kendala jaring tunggu konfirmasi pesan ya kakak kholis frey</t>
  </si>
  <si>
    <t>@kholisnoer46 @byu_id @kholisnoer46 buat kendala jaringan, tunggu konfirmasi berikutnya lewat dm ya kak kholis :) -frey</t>
  </si>
  <si>
    <t>id buat kendala jaringan tunggu konfirmasi berikutnya lewat dm ya kak kholis frey</t>
  </si>
  <si>
    <t>['id', 'buat', 'kendala', 'jaringan', 'tunggu', 'konfirmasi', 'berikutnya', 'lewat', 'dm', 'ya', 'kak', 'kholis', 'frey']</t>
  </si>
  <si>
    <t>['id', 'buat', 'kendala', 'jaringan', 'tunggu', 'konfirmasi', 'berikutnya', 'lewat', 'pesan', 'ya', 'kakak', 'kholis', 'frey']</t>
  </si>
  <si>
    <t>['id', 'kendala', 'jaringan', 'tunggu', 'konfirmasi', 'pesan', 'ya', 'kakak', 'kholis', 'frey']</t>
  </si>
  <si>
    <t>['id', 'kendala', 'jaring', 'tunggu', 'konfirmasi', 'pesan', 'ya', 'kakak', 'kholis', 'frey']</t>
  </si>
  <si>
    <t>id maaf nih kakak konfirmasi kendala jaring nomor telkomsel byu nomor byu sila langsung pesan akun twitter byu ya terimakasih dero</t>
  </si>
  <si>
    <t>@kholisnoer46 @byu_id @kholisnoer46 maap nih kak, sebelumnya boleh konfirmasi kendala jaringannya itu di nomor telkomsel atau by.u. kalau di nomor by.u maka silakan langsung dm ke akun twitter by.u ya. makasih :) -dero</t>
  </si>
  <si>
    <t>id maap nih kak sebelumnya boleh konfirmasi kendala jaringannya itu di nomor telkomsel atau byu kalau di nomor byu maka silakan langsung dm ke akun twitter byu ya makasih dero</t>
  </si>
  <si>
    <t>['id', 'maap', 'nih', 'kak', 'sebelumnya', 'boleh', 'konfirmasi', 'kendala', 'jaringannya', 'itu', 'di', 'nomor', 'telkomsel', 'atau', 'byu', 'kalau', 'di', 'nomor', 'byu', 'maka', 'silakan', 'langsung', 'dm', 'ke', 'akun', 'twitter', 'byu', 'ya', 'makasih', 'dero']</t>
  </si>
  <si>
    <t>['id', 'maaf', 'nih', 'kakak', 'sebelumnya', 'boleh', 'konfirmasi', 'kendala', 'jaringannya', 'itu', 'di', 'nomor', 'telkomsel', 'atau', 'byu', 'kalau', 'di', 'nomor', 'byu', 'maka', 'silakan', 'langsung', 'pesan', 'ke', 'akun', 'twitter', 'byu', 'ya', 'terimakasih', 'dero']</t>
  </si>
  <si>
    <t>['id', 'maaf', 'nih', 'kakak', 'konfirmasi', 'kendala', 'jaringannya', 'nomor', 'telkomsel', 'byu', 'nomor', 'byu', 'silakan', 'langsung', 'pesan', 'akun', 'twitter', 'byu', 'ya', 'terimakasih', 'dero']</t>
  </si>
  <si>
    <t>['id', 'maaf', 'nih', 'kakak', 'konfirmasi', 'kendala', 'jaring', 'nomor', 'telkomsel', 'byu', 'nomor', 'byu', 'sila', 'langsung', 'pesan', 'akun', 'twitter', 'byu', 'ya', 'terimakasih', 'dero']</t>
  </si>
  <si>
    <t>ar id ar kakak abraham migrasi telkomsel layan byu sms tawar pindah byu klik link sms ikut tunjuk moga bantu micha</t>
  </si>
  <si>
    <t>@abraham_a_r @gendutberisi @byu_id @abraham_a_r kak abraham bisa migrasi dari telkomsel ke layanan by.u jika mendapatkan sms penawaran pindah ke by.u". lalu klik link yang ada di sms dan ikuti petunjuk selanjutnya. semoga membantu 😊 -micha"</t>
  </si>
  <si>
    <t>ar id ar kak abraham bisa migrasi dari telkomsel ke layanan byu jika mendapatkan sms penawaran pindah ke byu lalu klik link yang ada di sms dan ikuti petunjuk selanjutnya semoga membantu micha</t>
  </si>
  <si>
    <t>['ar', 'id', 'ar', 'kak', 'abraham', 'bisa', 'migrasi', 'dari', 'telkomsel', 'ke', 'layanan', 'byu', 'jika', 'mendapatkan', 'sms', 'penawaran', 'pindah', 'ke', 'byu', 'lalu', 'klik', 'link', 'yang', 'ada', 'di', 'sms', 'dan', 'ikuti', 'petunjuk', 'selanjutnya', 'semoga', 'membantu', 'micha']</t>
  </si>
  <si>
    <t>['ar', 'id', 'ar', 'kakak', 'abraham', 'bisa', 'migrasi', 'dari', 'telkomsel', 'ke', 'layanan', 'byu', 'jika', 'mendapatkan', 'sms', 'penawaran', 'pindah', 'ke', 'byu', 'lalu', 'klik', 'link', 'yang', 'ada', 'di', 'sms', 'dan', 'ikuti', 'petunjuk', 'selanjutnya', 'semoga', 'membantu', 'micha']</t>
  </si>
  <si>
    <t>['ar', 'id', 'ar', 'kakak', 'abraham', 'migrasi', 'telkomsel', 'layanan', 'byu', 'sms', 'penawaran', 'pindah', 'byu', 'klik', 'link', 'sms', 'ikuti', 'petunjuk', 'semoga', 'membantu', 'micha']</t>
  </si>
  <si>
    <t>['ar', 'id', 'ar', 'kakak', 'abraham', 'migrasi', 'telkomsel', 'layan', 'byu', 'sms', 'tawar', 'pindah', 'byu', 'klik', 'link', 'sms', 'ikut', 'tunjuk', 'moga', 'bantu', 'micha']</t>
  </si>
  <si>
    <t>id nya min migrasi telkomsel byu</t>
  </si>
  <si>
    <t>@telkomsel @gendutberisi @byu_id cara nya gmn min? migrasi telkomsel ke byu</t>
  </si>
  <si>
    <t>id cara nya gmn min migrasi telkomsel ke byu</t>
  </si>
  <si>
    <t>['id', 'cara', 'nya', 'gmn', 'min', 'migrasi', 'telkomsel', 'ke', 'byu']</t>
  </si>
  <si>
    <t>['id', 'cara', 'nya', 'bagaimana', 'min', 'migrasi', 'telkomsel', 'ke', 'byu']</t>
  </si>
  <si>
    <t>['id', 'nya', 'min', 'migrasi', 'telkomsel', 'byu']</t>
  </si>
  <si>
    <t>id ahh iyaa adain promo mahal ayo</t>
  </si>
  <si>
    <t>@telkomsel @casiphiaaaaa @mochfaried @sweetsmilesoo @byu_id ahh iyaa bener sering adain promo kek jangan mahal mulu ayo dong bisa</t>
  </si>
  <si>
    <t>id ahh iyaa bener sering adain promo kek jangan mahal mulu ayo dong bisa</t>
  </si>
  <si>
    <t>['id', 'ahh', 'iyaa', 'bener', 'sering', 'adain', 'promo', 'kek', 'jangan', 'mahal', 'mulu', 'ayo', 'dong', 'bisa']</t>
  </si>
  <si>
    <t>['id', 'ahh', 'iyaa', 'benar', 'sering', 'adain', 'promo', 'seperti', 'jangan', 'mahal', 'selalu', 'ayo', 'dong', 'bisa']</t>
  </si>
  <si>
    <t>['id', 'ahh', 'iyaa', 'adain', 'promo', 'mahal', 'ayo']</t>
  </si>
  <si>
    <t>hihi promo byu kakak nih twitter id live cakap aplikasi byu ya kakak terimakasih nesya</t>
  </si>
  <si>
    <t>@casiphiaaaaa @mochfaried @sweetsmilesoo @casiphiaaaaa hihi buat promo by.u, kakak bisa tanya nih ke twitter @byu_id atau live chat di aplikasi by.u ya kak. makasih :) -nesya</t>
  </si>
  <si>
    <t>hihi buat promo byu kakak bisa tanya nih ke twitter id atau live chat di aplikasi byu ya kak makasih nesya</t>
  </si>
  <si>
    <t>['hihi', 'buat', 'promo', 'byu', 'kakak', 'bisa', 'tanya', 'nih', 'ke', 'twitter', 'id', 'atau', 'live', 'chat', 'di', 'aplikasi', 'byu', 'ya', 'kak', 'makasih', 'nesya']</t>
  </si>
  <si>
    <t>['hihi', 'buat', 'promo', 'byu', 'kakak', 'bisa', 'tanya', 'nih', 'ke', 'twitter', 'id', 'atau', 'live', 'percakapan', 'di', 'aplikasi', 'byu', 'ya', 'kakak', 'terimakasih', 'nesya']</t>
  </si>
  <si>
    <t>['hihi', 'promo', 'byu', 'kakak', 'nih', 'twitter', 'id', 'live', 'percakapan', 'aplikasi', 'byu', 'ya', 'kakak', 'terimakasih', 'nesya']</t>
  </si>
  <si>
    <t>['hihi', 'promo', 'byu', 'kakak', 'nih', 'twitter', 'id', 'live', 'cakap', 'aplikasi', 'byu', 'ya', 'kakak', 'terimakasih', 'nesya']</t>
  </si>
  <si>
    <t>kalo byu adain promo min</t>
  </si>
  <si>
    <t>@telkomsel @mochfaried @sweetsmilesoo kalo bisa byu adain promo juga min😁</t>
  </si>
  <si>
    <t>kalo bisa byu adain promo juga min</t>
  </si>
  <si>
    <t>['kalo', 'bisa', 'byu', 'adain', 'promo', 'juga', 'min']</t>
  </si>
  <si>
    <t>['kalo', 'byu', 'adain', 'promo', 'min']</t>
  </si>
  <si>
    <t>yesss pakai telkomsel byu nunggu stabil</t>
  </si>
  <si>
    <t>@sayasyapaya yesss sama akhirnya aku pake telkomsel byu masih nunggu stabil dulu 😞</t>
  </si>
  <si>
    <t>yesss sama akhirnya aku pake telkomsel byu masih nunggu stabil dulu</t>
  </si>
  <si>
    <t>['yesss', 'sama', 'akhirnya', 'aku', 'pake', 'telkomsel', 'byu', 'masih', 'nunggu', 'stabil', 'dulu']</t>
  </si>
  <si>
    <t>['yesss', 'sama', 'akhirnya', 'aku', 'pakai', 'telkomsel', 'byu', 'masih', 'nunggu', 'stabil', 'dulu']</t>
  </si>
  <si>
    <t>['yesss', 'pakai', 'telkomsel', 'byu', 'nunggu', 'stabil']</t>
  </si>
  <si>
    <t>id yaah bingung kakak sabil bantu biar sinyal normal ya infoin nomor hp lokasikelurahan camat kotakabupaten jadi nomor telkomsel kendala pesan ya terimakasih sabil</t>
  </si>
  <si>
    <t>@seungkwaj @byu_id @seungkwaj  yaah gausah bingung, kak. sabil bantuin biar sinyalnya normal lagi ya, infoin nomor hp,  lokasi(kelurahan, kecamatan, kota/kabupaten), waktu kejadian dan nomor telkomsel lain yg berkendala sama ke dm ya, makasih😊 -sabil</t>
  </si>
  <si>
    <t>id yaah gausah bingung kak sabil bantuin biar sinyalnya normal lagi ya infoin nomor hp lokasikelurahan kecamatan kotakabupaten waktu kejadian dan nomor telkomsel lain yg berkendala sama ke dm ya makasih sabil</t>
  </si>
  <si>
    <t>['id', 'yaah', 'gausah', 'bingung', 'kak', 'sabil', 'bantuin', 'biar', 'sinyalnya', 'normal', 'lagi', 'ya', 'infoin', 'nomor', 'hp', 'lokasikelurahan', 'kecamatan', 'kotakabupaten', 'waktu', 'kejadian', 'dan', 'nomor', 'telkomsel', 'lain', 'yg', 'berkendala', 'sama', 'ke', 'dm', 'ya', 'makasih', 'sabil']</t>
  </si>
  <si>
    <t>['id', 'yaah', 'jangan', 'bingung', 'kakak', 'sabil', 'membantu', 'biar', 'sinyalnya', 'normal', 'lagi', 'ya', 'infoin', 'nomor', 'hp', 'lokasikelurahan', 'kecamatan', 'kotakabupaten', 'waktu', 'kejadian', 'dan', 'nomor', 'telkomsel', 'lain', 'yg', 'berkendala', 'sama', 'ke', 'pesan', 'ya', 'terimakasih', 'sabil']</t>
  </si>
  <si>
    <t>['id', 'yaah', 'bingung', 'kakak', 'sabil', 'membantu', 'biar', 'sinyalnya', 'normal', 'ya', 'infoin', 'nomor', 'hp', 'lokasikelurahan', 'kecamatan', 'kotakabupaten', 'kejadian', 'nomor', 'telkomsel', 'berkendala', 'pesan', 'ya', 'terimakasih', 'sabil']</t>
  </si>
  <si>
    <t>['id', 'yaah', 'bingung', 'kakak', 'sabil', 'bantu', 'biar', 'sinyal', 'normal', 'ya', 'infoin', 'nomor', 'hp', 'lokasikelurahan', 'camat', 'kotakabupaten', 'jadi', 'nomor', 'telkomsel', 'kendala', 'pesan', 'ya', 'terimakasih', 'sabil']</t>
  </si>
  <si>
    <t>rugi beli kuota id</t>
  </si>
  <si>
    <t>agak rugi beli kuota @telkomsel sama @byu_id 😪</t>
  </si>
  <si>
    <t>agak rugi beli kuota sama id</t>
  </si>
  <si>
    <t>['agak', 'rugi', 'beli', 'kuota', 'sama', 'id']</t>
  </si>
  <si>
    <t>['rugi', 'beli', 'kuota', 'id']</t>
  </si>
  <si>
    <t>jaring telkomsel id</t>
  </si>
  <si>
    <t>emng boleh jaringan se telkomsel ini? @byu_id https://t.co/jbcysripix</t>
  </si>
  <si>
    <t>emng boleh jaringan se telkomsel ini id</t>
  </si>
  <si>
    <t>['emng', 'boleh', 'jaringan', 'se', 'telkomsel', 'ini', 'id']</t>
  </si>
  <si>
    <t>['memang', 'boleh', 'jaringan', 'se', 'telkomsel', 'ini', 'id']</t>
  </si>
  <si>
    <t>['jaringan', 'telkomsel', 'id']</t>
  </si>
  <si>
    <t>['jaring', 'telkomsel', 'id']</t>
  </si>
  <si>
    <t>refina id rai aja</t>
  </si>
  <si>
    <t>@telkomsel @monica_refina @byu_id sama rai aja</t>
  </si>
  <si>
    <t>refina id sama rai aja</t>
  </si>
  <si>
    <t>['refina', 'id', 'sama', 'rai', 'aja']</t>
  </si>
  <si>
    <t>['refina', 'id', 'rai', 'aja']</t>
  </si>
  <si>
    <t>id perihal keluh putar produk layan byu ayo langsung aja colek rekan id ya terimakasih zyad</t>
  </si>
  <si>
    <t>@cplktlr @byu_id @cplktlr duh, perihal pertanyaan atau keluhan seputar produk dan layanan by.u. yuk langsung aja colek rekan kami di @byu_id ya. makasih :) -zyad</t>
  </si>
  <si>
    <t>id duh perihal pertanyaan atau keluhan seputar produk dan layanan byu yuk langsung aja colek rekan kami di id ya makasih zyad</t>
  </si>
  <si>
    <t>['id', 'duh', 'perihal', 'pertanyaan', 'atau', 'keluhan', 'seputar', 'produk', 'dan', 'layanan', 'byu', 'yuk', 'langsung', 'aja', 'colek', 'rekan', 'kami', 'di', 'id', 'ya', 'makasih', 'zyad']</t>
  </si>
  <si>
    <t>['id', 'duh', 'perihal', 'pertanyaan', 'atau', 'keluhan', 'seputar', 'produk', 'dan', 'layanan', 'byu', 'ayo', 'langsung', 'aja', 'colek', 'rekan', 'kami', 'di', 'id', 'ya', 'terimakasih', 'zyad']</t>
  </si>
  <si>
    <t>['id', 'perihal', 'keluhan', 'seputar', 'produk', 'layanan', 'byu', 'ayo', 'langsung', 'aja', 'colek', 'rekan', 'id', 'ya', 'terimakasih', 'zyad']</t>
  </si>
  <si>
    <t>['id', 'perihal', 'keluh', 'putar', 'produk', 'layan', 'byu', 'ayo', 'langsung', 'aja', 'colek', 'rekan', 'id', 'ya', 'terimakasih', 'zyad']</t>
  </si>
  <si>
    <t>capek adik si id aplikasi nya lot buka gmnaa beli paket data woooyyyy</t>
  </si>
  <si>
    <t>@telkomsel cape gw sama adek lu si @byu_id aplikasi nya lemot ga  bisa di buka gmnaa bisa beli paket data woooyyyy...</t>
  </si>
  <si>
    <t>cape gw sama adek lu si id aplikasi nya lemot ga bisa di buka gmnaa bisa beli paket data woooyyyy</t>
  </si>
  <si>
    <t>['cape', 'gw', 'sama', 'adek', 'lu', 'si', 'id', 'aplikasi', 'nya', 'lemot', 'ga', 'bisa', 'di', 'buka', 'gmnaa', 'bisa', 'beli', 'paket', 'data', 'woooyyyy']</t>
  </si>
  <si>
    <t>['capek', 'aku', 'sama', 'adik', 'kamu', 'si', 'id', 'aplikasi', 'nya', 'lemot', 'tidak', 'bisa', 'di', 'buka', 'gmnaa', 'bisa', 'beli', 'paket', 'data', 'woooyyyy']</t>
  </si>
  <si>
    <t>['capek', 'adik', 'si', 'id', 'aplikasi', 'nya', 'lemot', 'buka', 'gmnaa', 'beli', 'paket', 'data', 'woooyyyy']</t>
  </si>
  <si>
    <t>['capek', 'adik', 'si', 'id', 'aplikasi', 'nya', 'lot', 'buka', 'gmnaa', 'beli', 'paket', 'data', 'woooyyyy']</t>
  </si>
  <si>
    <t>refina id tenang kakak gaz biar sinyal kakak ayo konfirmasi lengkap data pesan zyad tunggu data ya zyad</t>
  </si>
  <si>
    <t>@fvgazi_ @monica_refina @byu_id @fvgazi_ tenang kak gazi. biar sinyal kakak ada lagi, yuk konfirmasi kelengkapan data lainnya di dm. zyad tunggu datanya ya :) -zyad</t>
  </si>
  <si>
    <t>refina id tenang kak gazi biar sinyal kakak ada lagi yuk konfirmasi kelengkapan data lainnya di dm zyad tunggu datanya ya zyad</t>
  </si>
  <si>
    <t>['refina', 'id', 'tenang', 'kak', 'gazi', 'biar', 'sinyal', 'kakak', 'ada', 'lagi', 'yuk', 'konfirmasi', 'kelengkapan', 'data', 'lainnya', 'di', 'dm', 'zyad', 'tunggu', 'datanya', 'ya', 'zyad']</t>
  </si>
  <si>
    <t>['refina', 'id', 'tenang', 'kakak', 'gazi', 'biar', 'sinyal', 'kakak', 'ada', 'lagi', 'ayo', 'konfirmasi', 'kelengkapan', 'data', 'lainnya', 'di', 'pesan', 'zyad', 'tunggu', 'datanya', 'ya', 'zyad']</t>
  </si>
  <si>
    <t>['refina', 'id', 'tenang', 'kakak', 'gazi', 'biar', 'sinyal', 'kakak', 'ayo', 'konfirmasi', 'kelengkapan', 'data', 'pesan', 'zyad', 'tunggu', 'datanya', 'ya', 'zyad']</t>
  </si>
  <si>
    <t>['refina', 'id', 'tenang', 'kakak', 'gaz', 'biar', 'sinyal', 'kakak', 'ayo', 'konfirmasi', 'lengkap', 'data', 'pesan', 'zyad', 'tunggu', 'data', 'ya', 'zyad']</t>
  </si>
  <si>
    <t>refina id oh ya kakak kalo kakak gaz kendala kait produk layan telkomselnya sungkan konfirmasi langsung ya bantu sehat rai</t>
  </si>
  <si>
    <t>@fvgazi_ @monica_refina @byu_id @fvgazi_ oh gitu ya kak 😅 kalo kak gazi ada kendala terkait produk dan layanan telkomselnya, jangan sungkan konfirmasi langsung ya. kami selalu siap membantu. sehat selalu 😊 -rai</t>
  </si>
  <si>
    <t>refina id oh gitu ya kak kalo kak gazi ada kendala terkait produk dan layanan telkomselnya jangan sungkan konfirmasi langsung ya kami selalu siap membantu sehat selalu rai</t>
  </si>
  <si>
    <t>['refina', 'id', 'oh', 'gitu', 'ya', 'kak', 'kalo', 'kak', 'gazi', 'ada', 'kendala', 'terkait', 'produk', 'dan', 'layanan', 'telkomselnya', 'jangan', 'sungkan', 'konfirmasi', 'langsung', 'ya', 'kami', 'selalu', 'siap', 'membantu', 'sehat', 'selalu', 'rai']</t>
  </si>
  <si>
    <t>['refina', 'id', 'oh', 'begitu', 'ya', 'kakak', 'kalo', 'kakak', 'gazi', 'ada', 'kendala', 'terkait', 'produk', 'dan', 'layanan', 'telkomselnya', 'jangan', 'sungkan', 'konfirmasi', 'langsung', 'ya', 'kami', 'selalu', 'siap', 'membantu', 'sehat', 'selalu', 'rai']</t>
  </si>
  <si>
    <t>['refina', 'id', 'oh', 'ya', 'kakak', 'kalo', 'kakak', 'gazi', 'kendala', 'terkait', 'produk', 'layanan', 'telkomselnya', 'sungkan', 'konfirmasi', 'langsung', 'ya', 'membantu', 'sehat', 'rai']</t>
  </si>
  <si>
    <t>['refina', 'id', 'oh', 'ya', 'kakak', 'kalo', 'kakak', 'gaz', 'kendala', 'kait', 'produk', 'layan', 'telkomselnya', 'sungkan', 'konfirmasi', 'langsung', 'ya', 'bantu', 'sehat', 'rai']</t>
  </si>
  <si>
    <t>refina id kakak tau kawan aja</t>
  </si>
  <si>
    <t>@telkomsel @monica_refina @byu_id engga bang, aku ngasih tau kawanku tu aja</t>
  </si>
  <si>
    <t>refina id engga bang aku ngasih tau kawanku tu aja</t>
  </si>
  <si>
    <t>['refina', 'id', 'engga', 'bang', 'aku', 'ngasih', 'tau', 'kawanku', 'tu', 'aja']</t>
  </si>
  <si>
    <t>['refina', 'id', 'tidak', 'kakak', 'aku', 'memberi', 'tau', 'kawanku', 'itu', 'aja']</t>
  </si>
  <si>
    <t>['refina', 'id', 'kakak', 'tau', 'kawanku', 'aja']</t>
  </si>
  <si>
    <t>['refina', 'id', 'kakak', 'tau', 'kawan', 'aja']</t>
  </si>
  <si>
    <t>id rasya bantu cari solusi biar jaring stabil yah kakak kholis pesan in nomor hp tanggal jadi lokasi detail ayo kalo kendala byu rasya saranin senggol pesan rekan id yah sehat rasya</t>
  </si>
  <si>
    <t>@kholisnoer46 @byu_id @kholisnoer46 rasya bantu cari solusi biar jaringan stabil lagi yah, kak kholis. dm in nomor hp, tgl kejadian, sama lokasi detail yuk. kalo untuk kendala by.u, rasya saranin senggol dm rekan kami @byu_id yah. sehat selalu :) -rasya</t>
  </si>
  <si>
    <t>id rasya bantu cari solusi biar jaringan stabil lagi yah kak kholis dm in nomor hp tgl kejadian sama lokasi detail yuk kalo untuk kendala byu rasya saranin senggol dm rekan kami id yah sehat selalu rasya</t>
  </si>
  <si>
    <t>['id', 'rasya', 'bantu', 'cari', 'solusi', 'biar', 'jaringan', 'stabil', 'lagi', 'yah', 'kak', 'kholis', 'dm', 'in', 'nomor', 'hp', 'tgl', 'kejadian', 'sama', 'lokasi', 'detail', 'yuk', 'kalo', 'untuk', 'kendala', 'byu', 'rasya', 'saranin', 'senggol', 'dm', 'rekan', 'kami', 'id', 'yah', 'sehat', 'selalu', 'rasya']</t>
  </si>
  <si>
    <t>['id', 'rasya', 'bantu', 'cari', 'solusi', 'biar', 'jaringan', 'stabil', 'lagi', 'yah', 'kakak', 'kholis', 'pesan', 'in', 'nomor', 'hp', 'tanggal', 'kejadian', 'sama', 'lokasi', 'detail', 'ayo', 'kalo', 'untuk', 'kendala', 'byu', 'rasya', 'saranin', 'senggol', 'pesan', 'rekan', 'kami', 'id', 'yah', 'sehat', 'selalu', 'rasya']</t>
  </si>
  <si>
    <t>['id', 'rasya', 'bantu', 'cari', 'solusi', 'biar', 'jaringan', 'stabil', 'yah', 'kakak', 'kholis', 'pesan', 'in', 'nomor', 'hp', 'tanggal', 'kejadian', 'lokasi', 'detail', 'ayo', 'kalo', 'kendala', 'byu', 'rasya', 'saranin', 'senggol', 'pesan', 'rekan', 'id', 'yah', 'sehat', 'rasya']</t>
  </si>
  <si>
    <t>['id', 'rasya', 'bantu', 'cari', 'solusi', 'biar', 'jaring', 'stabil', 'yah', 'kakak', 'kholis', 'pesan', 'in', 'nomor', 'hp', 'tanggal', 'jadi', 'lokasi', 'detail', 'ayo', 'kalo', 'kendala', 'byu', 'rasya', 'saranin', 'senggol', 'pesan', 'rekan', 'id', 'yah', 'sehat', 'rasya']</t>
  </si>
  <si>
    <t>refina id nih kakak gaz sinyal telkomselnya hilang coba kakak infoin nomor kendala lokasi kel kec kabkota nomor kendala via pesan ya biar zyad bantu cek privasi data jaga tunggu data zyad</t>
  </si>
  <si>
    <t>@fvgazi_ @monica_refina @byu_id @fvgazi_ duh, dari kapan nih kak gazi sinyal telkomselnya hilang? coba kakak infoin nomor yang berkendala, lokasi (kel, kec, kab/kota) dan nomor lain berkendala sama via dm ya. biar zyad bisa bantu cek dan privasi data terjaga. ditunggu datanya :) -zyad</t>
  </si>
  <si>
    <t>refina id duh dari kapan nih kak gazi sinyal telkomselnya hilang coba kakak infoin nomor yang berkendala lokasi kel kec kabkota dan nomor lain berkendala sama via dm ya biar zyad bisa bantu cek dan privasi data terjaga ditunggu datanya zyad</t>
  </si>
  <si>
    <t>['refina', 'id', 'duh', 'dari', 'kapan', 'nih', 'kak', 'gazi', 'sinyal', 'telkomselnya', 'hilang', 'coba', 'kakak', 'infoin', 'nomor', 'yang', 'berkendala', 'lokasi', 'kel', 'kec', 'kabkota', 'dan', 'nomor', 'lain', 'berkendala', 'sama', 'via', 'dm', 'ya', 'biar', 'zyad', 'bisa', 'bantu', 'cek', 'dan', 'privasi', 'data', 'terjaga', 'ditunggu', 'datanya', 'zyad']</t>
  </si>
  <si>
    <t>['refina', 'id', 'duh', 'dari', 'kapan', 'nih', 'kakak', 'gazi', 'sinyal', 'telkomselnya', 'hilang', 'coba', 'kakak', 'infoin', 'nomor', 'yang', 'berkendala', 'lokasi', 'kel', 'kec', 'kabkota', 'dan', 'nomor', 'lain', 'berkendala', 'sama', 'via', 'pesan', 'ya', 'biar', 'zyad', 'bisa', 'bantu', 'cek', 'dan', 'privasi', 'data', 'terjaga', 'ditunggu', 'datanya', 'zyad']</t>
  </si>
  <si>
    <t>['refina', 'id', 'nih', 'kakak', 'gazi', 'sinyal', 'telkomselnya', 'hilang', 'coba', 'kakak', 'infoin', 'nomor', 'berkendala', 'lokasi', 'kel', 'kec', 'kabkota', 'nomor', 'berkendala', 'via', 'pesan', 'ya', 'biar', 'zyad', 'bantu', 'cek', 'privasi', 'data', 'terjaga', 'ditunggu', 'datanya', 'zyad']</t>
  </si>
  <si>
    <t>['refina', 'id', 'nih', 'kakak', 'gaz', 'sinyal', 'telkomselnya', 'hilang', 'coba', 'kakak', 'infoin', 'nomor', 'kendala', 'lokasi', 'kel', 'kec', 'kabkota', 'nomor', 'kendala', 'via', 'pesan', 'ya', 'biar', 'zyad', 'bantu', 'cek', 'privasi', 'data', 'jaga', 'tunggu', 'data', 'zyad']</t>
  </si>
  <si>
    <t>refina id sinyal hilang</t>
  </si>
  <si>
    <t>@monica_refina @byu_id @telkomsel sinyal hilang</t>
  </si>
  <si>
    <t>['refina', 'id', 'sinyal', 'hilang']</t>
  </si>
  <si>
    <t>yahh nih kakak biar bantu konfirmasi keluh langsung channel id ayo joan</t>
  </si>
  <si>
    <t>@nabilahlal73211 @nabilahlal73211 yahh kenapa nih kak? biar bisa dibantu, konfirmasi keluhannya langsung ke channel @byu_id yuk  ) -joan</t>
  </si>
  <si>
    <t>yahh kenapa nih kak biar bisa dibantu konfirmasi keluhannya langsung ke channel id yuk joan</t>
  </si>
  <si>
    <t>['yahh', 'kenapa', 'nih', 'kak', 'biar', 'bisa', 'dibantu', 'konfirmasi', 'keluhannya', 'langsung', 'ke', 'channel', 'id', 'yuk', 'joan']</t>
  </si>
  <si>
    <t>['yahh', 'kenapa', 'nih', 'kakak', 'biar', 'bisa', 'dibantu', 'konfirmasi', 'keluhannya', 'langsung', 'ke', 'channel', 'id', 'ayo', 'joan']</t>
  </si>
  <si>
    <t>['yahh', 'nih', 'kakak', 'biar', 'dibantu', 'konfirmasi', 'keluhannya', 'langsung', 'channel', 'id', 'ayo', 'joan']</t>
  </si>
  <si>
    <t>['yahh', 'nih', 'kakak', 'biar', 'bantu', 'konfirmasi', 'keluh', 'langsung', 'channel', 'id', 'ayo', 'joan']</t>
  </si>
  <si>
    <t>refina id refina kalo gak sinyal telkomsel joan bantu cek ya kakak monica kirim nomor hp tanggal jadi lokasi kel kec kota kalo nomor kendala iya kirimin pesan biar cek joan</t>
  </si>
  <si>
    <t>@monica_refina @byu_id @monica_refina kalo gak ada sinyal telkomsel, joan bantu cek dulu ya. kak monica kirim nomor hp, tgl kejadian, lokasi (kel, kec, kota) dan kalo ada 2 nomor lain yang kendala sama juga yaa, kirimin ke dm biar dicek. -joan</t>
  </si>
  <si>
    <t>refina id refina kalo gak ada sinyal telkomsel joan bantu cek dulu ya kak monica kirim nomor hp tgl kejadian lokasi kel kec kota dan kalo ada nomor lain yang kendala sama juga yaa kirimin ke dm biar dicek joan</t>
  </si>
  <si>
    <t>['refina', 'id', 'refina', 'kalo', 'gak', 'ada', 'sinyal', 'telkomsel', 'joan', 'bantu', 'cek', 'dulu', 'ya', 'kak', 'monica', 'kirim', 'nomor', 'hp', 'tgl', 'kejadian', 'lokasi', 'kel', 'kec', 'kota', 'dan', 'kalo', 'ada', 'nomor', 'lain', 'yang', 'kendala', 'sama', 'juga', 'yaa', 'kirimin', 'ke', 'dm', 'biar', 'dicek', 'joan']</t>
  </si>
  <si>
    <t>['refina', 'id', 'refina', 'kalo', 'gak', 'ada', 'sinyal', 'telkomsel', 'joan', 'bantu', 'cek', 'dulu', 'ya', 'kakak', 'monica', 'kirim', 'nomor', 'hp', 'tanggal', 'kejadian', 'lokasi', 'kel', 'kec', 'kota', 'dan', 'kalo', 'ada', 'nomor', 'lain', 'yang', 'kendala', 'sama', 'juga', 'iya', 'kirimin', 'ke', 'pesan', 'biar', 'dicek', 'joan']</t>
  </si>
  <si>
    <t>['refina', 'id', 'refina', 'kalo', 'gak', 'sinyal', 'telkomsel', 'joan', 'bantu', 'cek', 'ya', 'kakak', 'monica', 'kirim', 'nomor', 'hp', 'tanggal', 'kejadian', 'lokasi', 'kel', 'kec', 'kota', 'kalo', 'nomor', 'kendala', 'iya', 'kirimin', 'pesan', 'biar', 'dicek', 'joan']</t>
  </si>
  <si>
    <t>['refina', 'id', 'refina', 'kalo', 'gak', 'sinyal', 'telkomsel', 'joan', 'bantu', 'cek', 'ya', 'kakak', 'monica', 'kirim', 'nomor', 'hp', 'tanggal', 'jadi', 'lokasi', 'kel', 'kec', 'kota', 'kalo', 'nomor', 'kendala', 'iya', 'kirimin', 'pesan', 'biar', 'cek', 'joan']</t>
  </si>
  <si>
    <t>id moga normal jaring joan</t>
  </si>
  <si>
    <t>@gylz12 @byu_id @gylz12 semoga segera kembali normal jaringannya :) -joan</t>
  </si>
  <si>
    <t>id semoga segera kembali normal jaringannya joan</t>
  </si>
  <si>
    <t>['id', 'semoga', 'segera', 'kembali', 'normal', 'jaringannya', 'joan']</t>
  </si>
  <si>
    <t>['id', 'semoga', 'normal', 'jaringannya', 'joan']</t>
  </si>
  <si>
    <t>['id', 'moga', 'normal', 'jaring', 'joan']</t>
  </si>
  <si>
    <t>id dooongdisuruh nunggu kaya tamu</t>
  </si>
  <si>
    <t>@telkomsel @byu_id udah dooong.disuruh nunggu 1 x 24 kaya tamu</t>
  </si>
  <si>
    <t>id udah dooongdisuruh nunggu  kaya tamu</t>
  </si>
  <si>
    <t>['id', 'udah', 'dooongdisuruh', 'nunggu', 'kaya', 'tamu']</t>
  </si>
  <si>
    <t>['id', 'sudah', 'dooongdisuruh', 'nunggu', 'kaya', 'tamu']</t>
  </si>
  <si>
    <t>['id', 'dooongdisuruh', 'nunggu', 'kaya', 'tamu']</t>
  </si>
  <si>
    <t>yahh kalo kendala jaring langsung konfirmasi teman joan id ya joan</t>
  </si>
  <si>
    <t>@gylz12 @gylz12 yahh kalo kendala sama jaringannya, langsung konfirmasi ke temen joan di @byu_id ya  ) -joan</t>
  </si>
  <si>
    <t>yahh kalo kendala sama jaringannya langsung konfirmasi ke temen joan di id ya joan</t>
  </si>
  <si>
    <t>['yahh', 'kalo', 'kendala', 'sama', 'jaringannya', 'langsung', 'konfirmasi', 'ke', 'temen', 'joan', 'di', 'id', 'ya', 'joan']</t>
  </si>
  <si>
    <t>['yahh', 'kalo', 'kendala', 'sama', 'jaringannya', 'langsung', 'konfirmasi', 'ke', 'teman', 'joan', 'di', 'id', 'ya', 'joan']</t>
  </si>
  <si>
    <t>['yahh', 'kalo', 'kendala', 'jaringannya', 'langsung', 'konfirmasi', 'teman', 'joan', 'id', 'ya', 'joan']</t>
  </si>
  <si>
    <t>['yahh', 'kalo', 'kendala', 'jaring', 'langsung', 'konfirmasi', 'teman', 'joan', 'id', 'ya', 'joan']</t>
  </si>
  <si>
    <t>adik kakak sih id hilang sinyal pakai astagaa</t>
  </si>
  <si>
    <t>ini adek kakak kenapa sih? udah @byu_id hilang2an terus sinyalnya, gw balik pakai @telkomsel juga sama ajaa. astagaa😫 https://t.co/bpb7oednac</t>
  </si>
  <si>
    <t>ini adek kakak kenapa sih udah id hilangan terus sinyalnya gw balik pakai juga sama ajaa astagaa</t>
  </si>
  <si>
    <t>['ini', 'adek', 'kakak', 'kenapa', 'sih', 'udah', 'id', 'hilangan', 'terus', 'sinyalnya', 'gw', 'balik', 'pakai', 'juga', 'sama', 'ajaa', 'astagaa']</t>
  </si>
  <si>
    <t>['ini', 'adik', 'kakak', 'kenapa', 'sih', 'sudah', 'id', 'hilangan', 'terus', 'sinyalnya', 'aku', 'balik', 'pakai', 'juga', 'sama', 'saja', 'astagaa']</t>
  </si>
  <si>
    <t>['adik', 'kakak', 'sih', 'id', 'hilangan', 'sinyalnya', 'pakai', 'astagaa']</t>
  </si>
  <si>
    <t>['adik', 'kakak', 'sih', 'id', 'hilang', 'sinyal', 'pakai', 'astagaa']</t>
  </si>
  <si>
    <t>aplikasi byu nya kakak apaapa cerita rekan id sedia bantu kakak putry</t>
  </si>
  <si>
    <t>@ierwan_89 bisa melalui aplikasi by.u nya kak. kalau ada apa-apa, boleh cerita sama rekan @byu_id yang bakalan siap sedia bantu kakak 😊 -putry</t>
  </si>
  <si>
    <t>bisa melalui aplikasi byu nya kak kalau ada apaapa boleh cerita sama rekan id yang bakalan siap sedia bantu kakak putry</t>
  </si>
  <si>
    <t>['bisa', 'melalui', 'aplikasi', 'byu', 'nya', 'kak', 'kalau', 'ada', 'apaapa', 'boleh', 'cerita', 'sama', 'rekan', 'id', 'yang', 'bakalan', 'siap', 'sedia', 'bantu', 'kakak', 'putry']</t>
  </si>
  <si>
    <t>['bisa', 'melalui', 'aplikasi', 'byu', 'nya', 'kakak', 'kalau', 'ada', 'apaapa', 'boleh', 'cerita', 'sama', 'rekan', 'id', 'yang', 'bakalan', 'siap', 'sedia', 'bantu', 'kakak', 'putry']</t>
  </si>
  <si>
    <t>['aplikasi', 'byu', 'nya', 'kakak', 'apaapa', 'cerita', 'rekan', 'id', 'sedia', 'bantu', 'kakak', 'putry']</t>
  </si>
  <si>
    <t>atur kartu byu hilang grapari telkomsel</t>
  </si>
  <si>
    <t>@grapari apakah bisa urus kartu byu yg hilang di grapari telkomsel???</t>
  </si>
  <si>
    <t>apakah bisa urus kartu byu yg hilang di grapari telkomsel</t>
  </si>
  <si>
    <t>['apakah', 'bisa', 'urus', 'kartu', 'byu', 'yg', 'hilang', 'di', 'grapari', 'telkomsel']</t>
  </si>
  <si>
    <t>['apakah', 'bisa', 'atur', 'kartu', 'byu', 'yg', 'hilang', 'di', 'grapari', 'telkomsel']</t>
  </si>
  <si>
    <t>['atur', 'kartu', 'byu', 'hilang', 'grapari', 'telkomsel']</t>
  </si>
  <si>
    <t>telkomsel lun pk byu btw esimny id amp internetny padang</t>
  </si>
  <si>
    <t>@padangmenfess telkomsel. lun pernah pk byu lai. btw esimny ada tu @byu_id &amp;amp  internetny d padang gmn?</t>
  </si>
  <si>
    <t>telkomsel lun pernah pk byu lai btw esimny ada tu id amp internetny  padang gmn</t>
  </si>
  <si>
    <t>['telkomsel', 'lun', 'pernah', 'pk', 'byu', 'lai', 'btw', 'esimny', 'ada', 'tu', 'id', 'amp', 'internetny', 'padang', 'gmn']</t>
  </si>
  <si>
    <t>['telkomsel', 'lun', 'pernah', 'pk', 'byu', 'lai', 'btw', 'esimny', 'ada', 'itu', 'id', 'amp', 'internetny', 'padang', 'bagaimana']</t>
  </si>
  <si>
    <t>['telkomsel', 'lun', 'pk', 'byu', 'btw', 'esimny', 'id', 'amp', 'internetny', 'padang']</t>
  </si>
  <si>
    <t>hey id loh jawab konsumen perihal aja lokasi telkomsel suruh cari lokasi capek</t>
  </si>
  <si>
    <t>hey, @byu_id! kayak gini loh jawabannya kalau ditanya konsumen perihal di mana aja lokasi 5g telkomsel! jangan disuruh cari sendiri per lokasi, capek!</t>
  </si>
  <si>
    <t>hey id kayak gini loh jawabannya kalau ditanya konsumen perihal di mana aja lokasi  telkomsel jangan disuruh cari sendiri per lokasi capek</t>
  </si>
  <si>
    <t>['hey', 'id', 'kayak', 'gini', 'loh', 'jawabannya', 'kalau', 'ditanya', 'konsumen', 'perihal', 'di', 'mana', 'aja', 'lokasi', 'telkomsel', 'jangan', 'disuruh', 'cari', 'sendiri', 'per', 'lokasi', 'capek']</t>
  </si>
  <si>
    <t>['hey', 'id', 'seperti', 'begini', 'loh', 'jawabannya', 'kalau', 'ditanya', 'konsumen', 'perihal', 'di', 'mana', 'aja', 'lokasi', 'telkomsel', 'jangan', 'disuruh', 'cari', 'sendiri', 'per', 'lokasi', 'capek']</t>
  </si>
  <si>
    <t>['hey', 'id', 'loh', 'jawabannya', 'konsumen', 'perihal', 'aja', 'lokasi', 'telkomsel', 'disuruh', 'cari', 'lokasi', 'capek']</t>
  </si>
  <si>
    <t>['hey', 'id', 'loh', 'jawab', 'konsumen', 'perihal', 'aja', 'lokasi', 'telkomsel', 'suruh', 'cari', 'lokasi', 'capek']</t>
  </si>
  <si>
    <t>id rasya bantu cari solusi biar sinyal yah kakak pesan in nomor hp tanggal jadi lokasi detail ayo kalo kendala byu senggol langsung pesan rekan id yah sehat rasya</t>
  </si>
  <si>
    <t>@sumpitkimbab @byu_id @sumpitkimbab rasya bantu cari solusi biar sinyal ada lagi yah, kak. dm in nomor hp, tgl kejadian, sama lokasi detail yuk. kalo untuk kendala by.u, senggol langsung dm rekan kami @byu_id yah. sehat selalu :) -rasya</t>
  </si>
  <si>
    <t>id rasya bantu cari solusi biar sinyal ada lagi yah kak dm in nomor hp tgl kejadian sama lokasi detail yuk kalo untuk kendala byu senggol langsung dm rekan kami id yah sehat selalu rasya</t>
  </si>
  <si>
    <t>['id', 'rasya', 'bantu', 'cari', 'solusi', 'biar', 'sinyal', 'ada', 'lagi', 'yah', 'kak', 'dm', 'in', 'nomor', 'hp', 'tgl', 'kejadian', 'sama', 'lokasi', 'detail', 'yuk', 'kalo', 'untuk', 'kendala', 'byu', 'senggol', 'langsung', 'dm', 'rekan', 'kami', 'id', 'yah', 'sehat', 'selalu', 'rasya']</t>
  </si>
  <si>
    <t>['id', 'rasya', 'bantu', 'cari', 'solusi', 'biar', 'sinyal', 'ada', 'lagi', 'yah', 'kakak', 'pesan', 'in', 'nomor', 'hp', 'tanggal', 'kejadian', 'sama', 'lokasi', 'detail', 'ayo', 'kalo', 'untuk', 'kendala', 'byu', 'senggol', 'langsung', 'pesan', 'rekan', 'kami', 'id', 'yah', 'sehat', 'selalu', 'rasya']</t>
  </si>
  <si>
    <t>['id', 'rasya', 'bantu', 'cari', 'solusi', 'biar', 'sinyal', 'yah', 'kakak', 'pesan', 'in', 'nomor', 'hp', 'tanggal', 'kejadian', 'lokasi', 'detail', 'ayo', 'kalo', 'kendala', 'byu', 'senggol', 'langsung', 'pesan', 'rekan', 'id', 'yah', 'sehat', 'rasya']</t>
  </si>
  <si>
    <t>['id', 'rasya', 'bantu', 'cari', 'solusi', 'biar', 'sinyal', 'yah', 'kakak', 'pesan', 'in', 'nomor', 'hp', 'tanggal', 'jadi', 'lokasi', 'detail', 'ayo', 'kalo', 'kendala', 'byu', 'senggol', 'langsung', 'pesan', 'rekan', 'id', 'yah', 'sehat', 'rasya']</t>
  </si>
  <si>
    <t>id nih byu aktif</t>
  </si>
  <si>
    <t>@byu_id @telkomsel @triindonesia kapan nih bisa kayak byu, masa aktif selamanya 😍</t>
  </si>
  <si>
    <t>id kapan nih bisa kayak byu masa aktif selamanya</t>
  </si>
  <si>
    <t>['id', 'kapan', 'nih', 'bisa', 'kayak', 'byu', 'masa', 'aktif', 'selamanya']</t>
  </si>
  <si>
    <t>['id', 'kapan', 'nih', 'bisa', 'seperti', 'byu', 'masa', 'aktif', 'selamanya']</t>
  </si>
  <si>
    <t>['id', 'nih', 'byu', 'aktif']</t>
  </si>
  <si>
    <t>bro bagong sinyal telkomsel serentak ilang sinyal simpati byu indihome kompak jam ilang sinyal</t>
  </si>
  <si>
    <t>udah, bro. tapi membagongkan ja semua sinyal telkomsel serentak ilang sinyal. simpati, byu, ama indihome kompakan. 2 jam ilang sinyal🙃</t>
  </si>
  <si>
    <t>udah bro tapi membagongkan ja semua sinyal telkomsel serentak ilang sinyal simpati byu ama indihome kompakan jam ilang sinyal</t>
  </si>
  <si>
    <t>['udah', 'bro', 'tapi', 'membagongkan', 'ja', 'semua', 'sinyal', 'telkomsel', 'serentak', 'ilang', 'sinyal', 'simpati', 'byu', 'ama', 'indihome', 'kompakan', 'jam', 'ilang', 'sinyal']</t>
  </si>
  <si>
    <t>['sudah', 'bro', 'tapi', 'membagongkan', 'saja', 'semua', 'sinyal', 'telkomsel', 'serentak', 'ilang', 'sinyal', 'simpati', 'byu', 'sama', 'indihome', 'kompakan', 'jam', 'ilang', 'sinyal']</t>
  </si>
  <si>
    <t>['bro', 'membagongkan', 'sinyal', 'telkomsel', 'serentak', 'ilang', 'sinyal', 'simpati', 'byu', 'indihome', 'kompakan', 'jam', 'ilang', 'sinyal']</t>
  </si>
  <si>
    <t>['bro', 'bagong', 'sinyal', 'telkomsel', 'serentak', 'ilang', 'sinyal', 'simpati', 'byu', 'indihome', 'kompak', 'jam', 'ilang', 'sinyal']</t>
  </si>
  <si>
    <t>id pindah nomor telkomsel byu</t>
  </si>
  <si>
    <t>@byu_id bisa gasih pindah nomor telkomsel ke byu</t>
  </si>
  <si>
    <t>id bisa gasih pindah nomor telkomsel ke byu</t>
  </si>
  <si>
    <t>['id', 'bisa', 'gasih', 'pindah', 'nomor', 'telkomsel', 'ke', 'byu']</t>
  </si>
  <si>
    <t>['id', 'bisa', 'tidak', 'pindah', 'nomor', 'telkomsel', 'ke', 'byu']</t>
  </si>
  <si>
    <t>['id', 'pindah', 'nomor', 'telkomsel', 'byu']</t>
  </si>
  <si>
    <t>sedia pulsa tf transfer ganambah aktif purchase kuota harga murah murce under ayo avail provider tsel byu telkomsel indosat isat im three tri xl axis nominal jual beli wts need wtb pulsa tf butuh need</t>
  </si>
  <si>
    <t>ready banyak pulsa tf transfer ganambah masa aktif bisa untuk purchase kuota harga murah murce under yuk! avail provider tsel byu telkomsel indosat isat im3 three tri 3 xl axis sebut nominal ke https://t.co/whtfpd7gkj ♡    t. jual beli wts need wtb pulsa tf butuh need #zonauang</t>
  </si>
  <si>
    <t>ready banyak pulsa tf transfer ganambah masa aktif bisa untuk purchase kuota harga murah murce under yuk avail provider tsel byu telkomsel indosat isat im three tri xl axis sebut nominal ke  jual beli wts need wtb pulsa tf butuh need</t>
  </si>
  <si>
    <t>['ready', 'banyak', 'pulsa', 'tf', 'transfer', 'ganambah', 'masa', 'aktif', 'bisa', 'untuk', 'purchase', 'kuota', 'harga', 'murah', 'murce', 'under', 'yuk', 'avail', 'provider', 'tsel', 'byu', 'telkomsel', 'indosat', 'isat', 'im', 'three', 'tri', 'xl', 'axis', 'sebut', 'nominal', 'ke', 'jual', 'beli', 'wts', 'need', 'wtb', 'pulsa', 'tf', 'butuh', 'need']</t>
  </si>
  <si>
    <t>['tersedia', 'banyak', 'pulsa', 'tf', 'transfer', 'ganambah', 'masa', 'aktif', 'bisa', 'untuk', 'purchase', 'kuota', 'harga', 'murah', 'murce', 'under', 'ayo', 'avail', 'provider', 'tsel', 'byu', 'telkomsel', 'indosat', 'isat', 'im', 'three', 'tri', 'xl', 'axis', 'sebut', 'nominal', 'ke', 'jual', 'beli', 'wts', 'need', 'wtb', 'pulsa', 'tf', 'butuh', 'need']</t>
  </si>
  <si>
    <t>['tersedia', 'pulsa', 'tf', 'transfer', 'ganambah', 'aktif', 'purchase', 'kuota', 'harga', 'murah', 'murce', 'under', 'ayo', 'avail', 'provider', 'tsel', 'byu', 'telkomsel', 'indosat', 'isat', 'im', 'three', 'tri', 'xl', 'axis', 'nominal', 'jual', 'beli', 'wts', 'need', 'wtb', 'pulsa', 'tf', 'butuh', 'need']</t>
  </si>
  <si>
    <t>['sedia', 'pulsa', 'tf', 'transfer', 'ganambah', 'aktif', 'purchase', 'kuota', 'harga', 'murah', 'murce', 'under', 'ayo', 'avail', 'provider', 'tsel', 'byu', 'telkomsel', 'indosat', 'isat', 'im', 'three', 'tri', 'xl', 'axis', 'nominal', 'jual', 'beli', 'wts', 'need', 'wtb', 'pulsa', 'tf', 'butuh', 'need']</t>
  </si>
  <si>
    <t>bagus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</si>
</sst>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scheme val="minor"/>
    </font>
    <font>
      <sz val="11"/>
      <color theme="1"/>
      <name val="Calibri"/>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68"/>
  <sheetViews>
    <sheetView tabSelected="1" topLeftCell="A2872" workbookViewId="0">
      <selection activeCell="M955" sqref="M955"/>
    </sheetView>
  </sheetViews>
  <sheetFormatPr defaultColWidth="14.42578125" defaultRowHeight="15" customHeight="1" x14ac:dyDescent="0.25"/>
  <cols>
    <col min="1" max="26" width="8.7109375" customWidth="1"/>
  </cols>
  <sheetData>
    <row r="1" spans="1:8" x14ac:dyDescent="0.25">
      <c r="A1" s="1" t="s">
        <v>0</v>
      </c>
      <c r="B1" s="1" t="s">
        <v>1</v>
      </c>
      <c r="C1" s="1" t="s">
        <v>2</v>
      </c>
      <c r="D1" s="1" t="s">
        <v>3</v>
      </c>
      <c r="E1" s="1" t="s">
        <v>4</v>
      </c>
      <c r="F1" s="1" t="s">
        <v>5</v>
      </c>
      <c r="G1" s="1" t="s">
        <v>6</v>
      </c>
      <c r="H1" s="2" t="s">
        <v>7</v>
      </c>
    </row>
    <row r="2" spans="1:8" x14ac:dyDescent="0.25">
      <c r="A2" s="2" t="s">
        <v>8</v>
      </c>
      <c r="B2" s="2" t="s">
        <v>9</v>
      </c>
      <c r="C2" s="2" t="s">
        <v>10</v>
      </c>
      <c r="D2" s="2" t="s">
        <v>11</v>
      </c>
      <c r="E2" s="2" t="s">
        <v>12</v>
      </c>
      <c r="F2" s="2" t="s">
        <v>13</v>
      </c>
      <c r="G2" s="2" t="s">
        <v>14</v>
      </c>
      <c r="H2" s="2" t="str">
        <f ca="1">IFERROR(__xludf.DUMMYFUNCTION("GOOGLETRANSLATE(A2,""id"",""en"")"),"ID yes sim using Telkomsel network appears byu")</f>
        <v>ID yes sim using Telkomsel network appears byu</v>
      </c>
    </row>
    <row r="3" spans="1:8" x14ac:dyDescent="0.25">
      <c r="A3" s="2" t="s">
        <v>15</v>
      </c>
      <c r="B3" s="2" t="s">
        <v>16</v>
      </c>
      <c r="C3" s="2" t="s">
        <v>17</v>
      </c>
      <c r="D3" s="2" t="s">
        <v>18</v>
      </c>
      <c r="E3" s="2" t="s">
        <v>19</v>
      </c>
      <c r="F3" s="2" t="s">
        <v>20</v>
      </c>
      <c r="G3" s="2" t="s">
        <v>20</v>
      </c>
      <c r="H3" s="2" t="str">
        <f ca="1">IFERROR(__xludf.DUMMYFUNCTION("GOOGLETRANSLATE(A3,""id"",""en"")"),"id")</f>
        <v>id</v>
      </c>
    </row>
    <row r="4" spans="1:8" x14ac:dyDescent="0.25">
      <c r="A4" s="2" t="s">
        <v>21</v>
      </c>
      <c r="B4" s="2" t="s">
        <v>22</v>
      </c>
      <c r="C4" s="2" t="s">
        <v>23</v>
      </c>
      <c r="D4" s="2" t="s">
        <v>24</v>
      </c>
      <c r="E4" s="2" t="s">
        <v>25</v>
      </c>
      <c r="F4" s="2" t="s">
        <v>26</v>
      </c>
      <c r="G4" s="2" t="s">
        <v>26</v>
      </c>
      <c r="H4" s="2" t="str">
        <f ca="1">IFERROR(__xludf.DUMMYFUNCTION("GOOGLETRANSLATE(A4,""id"",""en"")"),"Telkomsel's signal is kinda pricey, people are aware that it is active, it's not bad if it's not active")</f>
        <v>Telkomsel's signal is kinda pricey, people are aware that it is active, it's not bad if it's not active</v>
      </c>
    </row>
    <row r="5" spans="1:8" x14ac:dyDescent="0.25">
      <c r="A5" s="2" t="s">
        <v>27</v>
      </c>
      <c r="B5" s="2" t="s">
        <v>28</v>
      </c>
      <c r="C5" s="2" t="s">
        <v>29</v>
      </c>
      <c r="D5" s="2" t="s">
        <v>30</v>
      </c>
      <c r="E5" s="2" t="s">
        <v>31</v>
      </c>
      <c r="F5" s="2" t="s">
        <v>32</v>
      </c>
      <c r="G5" s="2" t="s">
        <v>33</v>
      </c>
      <c r="H5" s="2" t="str">
        <f ca="1">IFERROR(__xludf.DUMMYFUNCTION("GOOGLETRANSLATE(A5,""id"",""en"")"),"I don't have a Telkomsel ID, it's not very expensive, but the network is good in the Jabodetabek area, but there are signal problems.")</f>
        <v>I don't have a Telkomsel ID, it's not very expensive, but the network is good in the Jabodetabek area, but there are signal problems.</v>
      </c>
    </row>
    <row r="6" spans="1:8" x14ac:dyDescent="0.25">
      <c r="A6" s="2" t="s">
        <v>34</v>
      </c>
      <c r="B6" s="2" t="s">
        <v>35</v>
      </c>
      <c r="C6" s="2" t="s">
        <v>36</v>
      </c>
      <c r="D6" s="2" t="s">
        <v>37</v>
      </c>
      <c r="E6" s="2" t="s">
        <v>37</v>
      </c>
      <c r="F6" s="2" t="s">
        <v>38</v>
      </c>
      <c r="G6" s="2" t="s">
        <v>38</v>
      </c>
      <c r="H6" s="2" t="str">
        <f ca="1">IFERROR(__xludf.DUMMYFUNCTION("GOOGLETRANSLATE(A6,""id"",""en"")"),"really delicious byu huhuhu")</f>
        <v>really delicious byu huhuhu</v>
      </c>
    </row>
    <row r="7" spans="1:8" x14ac:dyDescent="0.25">
      <c r="A7" s="2" t="s">
        <v>39</v>
      </c>
      <c r="B7" s="2" t="s">
        <v>40</v>
      </c>
      <c r="C7" s="2" t="s">
        <v>41</v>
      </c>
      <c r="D7" s="2" t="s">
        <v>42</v>
      </c>
      <c r="E7" s="2" t="s">
        <v>43</v>
      </c>
      <c r="F7" s="2" t="s">
        <v>44</v>
      </c>
      <c r="G7" s="2" t="s">
        <v>45</v>
      </c>
      <c r="H7" s="2" t="str">
        <f ca="1">IFERROR(__xludf.DUMMYFUNCTION("GOOGLETRANSLATE(A7,""id"",""en"")"),"ID, please share your complaint via message, please let me know the ticket number, fast handling, thank you")</f>
        <v>ID, please share your complaint via message, please let me know the ticket number, fast handling, thank you</v>
      </c>
    </row>
    <row r="8" spans="1:8" x14ac:dyDescent="0.25">
      <c r="A8" s="2" t="s">
        <v>46</v>
      </c>
      <c r="B8" s="2" t="s">
        <v>47</v>
      </c>
      <c r="C8" s="2" t="s">
        <v>48</v>
      </c>
      <c r="D8" s="2" t="s">
        <v>49</v>
      </c>
      <c r="E8" s="2" t="s">
        <v>50</v>
      </c>
      <c r="F8" s="2" t="s">
        <v>51</v>
      </c>
      <c r="G8" s="2" t="s">
        <v>52</v>
      </c>
      <c r="H8" s="2" t="str">
        <f ca="1">IFERROR(__xludf.DUMMYFUNCTION("GOOGLETRANSLATE(A8,""id"",""en"")"),"ID Live CAPABLE helps with transaction complaints, open the funds app, select history history, select reported transactions, select CAPABLE")</f>
        <v>ID Live CAPABLE helps with transaction complaints, open the funds app, select history history, select reported transactions, select CAPABLE</v>
      </c>
    </row>
    <row r="9" spans="1:8" x14ac:dyDescent="0.25">
      <c r="A9" s="2" t="s">
        <v>39</v>
      </c>
      <c r="B9" s="2" t="s">
        <v>53</v>
      </c>
      <c r="C9" s="2" t="s">
        <v>41</v>
      </c>
      <c r="D9" s="2" t="s">
        <v>42</v>
      </c>
      <c r="E9" s="2" t="s">
        <v>43</v>
      </c>
      <c r="F9" s="2" t="s">
        <v>44</v>
      </c>
      <c r="G9" s="2" t="s">
        <v>45</v>
      </c>
      <c r="H9" s="2" t="str">
        <f ca="1">IFERROR(__xludf.DUMMYFUNCTION("GOOGLETRANSLATE(A9,""id"",""en"")"),"ID, please share your complaint via message, please let me know the ticket number, fast handling, thank you")</f>
        <v>ID, please share your complaint via message, please let me know the ticket number, fast handling, thank you</v>
      </c>
    </row>
    <row r="10" spans="1:8" x14ac:dyDescent="0.25">
      <c r="A10" s="2" t="s">
        <v>46</v>
      </c>
      <c r="B10" s="2" t="s">
        <v>54</v>
      </c>
      <c r="C10" s="2" t="s">
        <v>48</v>
      </c>
      <c r="D10" s="2" t="s">
        <v>49</v>
      </c>
      <c r="E10" s="2" t="s">
        <v>50</v>
      </c>
      <c r="F10" s="2" t="s">
        <v>51</v>
      </c>
      <c r="G10" s="2" t="s">
        <v>52</v>
      </c>
      <c r="H10" s="2" t="str">
        <f ca="1">IFERROR(__xludf.DUMMYFUNCTION("GOOGLETRANSLATE(A10,""id"",""en"")"),"ID Live CAPABLE helps with transaction complaints, open the funds app, select history history, select reported transactions, select CAPABLE")</f>
        <v>ID Live CAPABLE helps with transaction complaints, open the funds app, select history history, select reported transactions, select CAPABLE</v>
      </c>
    </row>
    <row r="11" spans="1:8" x14ac:dyDescent="0.25">
      <c r="A11" s="2" t="s">
        <v>55</v>
      </c>
      <c r="B11" s="2" t="s">
        <v>56</v>
      </c>
      <c r="C11" s="2" t="s">
        <v>57</v>
      </c>
      <c r="D11" s="2" t="s">
        <v>58</v>
      </c>
      <c r="E11" s="2" t="s">
        <v>59</v>
      </c>
      <c r="F11" s="2" t="s">
        <v>60</v>
      </c>
      <c r="G11" s="2" t="s">
        <v>61</v>
      </c>
      <c r="H11" s="2" t="str">
        <f ca="1">IFERROR(__xludf.DUMMYFUNCTION("GOOGLETRANSLATE(A11,""id"",""en"")"),"just refresh the net, bro, move it only a few seconds after it's done, automatically restore the effect if the apps have problems buying quota, check the account, try accessing the website by logging in like apps")</f>
        <v>just refresh the net, bro, move it only a few seconds after it's done, automatically restore the effect if the apps have problems buying quota, check the account, try accessing the website by logging in like apps</v>
      </c>
    </row>
    <row r="12" spans="1:8" x14ac:dyDescent="0.25">
      <c r="A12" s="2" t="s">
        <v>62</v>
      </c>
      <c r="B12" s="2" t="s">
        <v>63</v>
      </c>
      <c r="C12" s="2" t="s">
        <v>64</v>
      </c>
      <c r="D12" s="2" t="s">
        <v>65</v>
      </c>
      <c r="E12" s="2" t="s">
        <v>66</v>
      </c>
      <c r="F12" s="2" t="s">
        <v>67</v>
      </c>
      <c r="G12" s="2" t="s">
        <v>67</v>
      </c>
      <c r="H12" s="2" t="str">
        <f ca="1">IFERROR(__xludf.DUMMYFUNCTION("GOOGLETRANSLATE(A12,""id"",""en"")"),"ID please")</f>
        <v>ID please</v>
      </c>
    </row>
    <row r="13" spans="1:8" x14ac:dyDescent="0.25">
      <c r="A13" s="2" t="s">
        <v>68</v>
      </c>
      <c r="B13" s="2" t="s">
        <v>69</v>
      </c>
      <c r="C13" s="2" t="s">
        <v>70</v>
      </c>
      <c r="D13" s="2" t="s">
        <v>71</v>
      </c>
      <c r="E13" s="2" t="s">
        <v>72</v>
      </c>
      <c r="F13" s="2" t="s">
        <v>73</v>
      </c>
      <c r="G13" s="2" t="s">
        <v>74</v>
      </c>
      <c r="H13" s="2" t="str">
        <f ca="1">IFERROR(__xludf.DUMMYFUNCTION("GOOGLETRANSLATE(A13,""id"",""en"")"),"Yori ID is safe, just use Byu Location. If Tsel isn't good, the location is affected by ByU Net. If it's good, suddenly it lags, just use Byu APN, it's smooth, sis.")</f>
        <v>Yori ID is safe, just use Byu Location. If Tsel isn't good, the location is affected by ByU Net. If it's good, suddenly it lags, just use Byu APN, it's smooth, sis.</v>
      </c>
    </row>
    <row r="14" spans="1:8" x14ac:dyDescent="0.25">
      <c r="A14" s="2" t="s">
        <v>75</v>
      </c>
      <c r="B14" s="2" t="s">
        <v>76</v>
      </c>
      <c r="C14" s="2" t="s">
        <v>77</v>
      </c>
      <c r="D14" s="2" t="s">
        <v>78</v>
      </c>
      <c r="E14" s="2" t="s">
        <v>79</v>
      </c>
      <c r="F14" s="2" t="s">
        <v>79</v>
      </c>
      <c r="G14" s="2" t="s">
        <v>79</v>
      </c>
      <c r="H14" s="2" t="str">
        <f ca="1">IFERROR(__xludf.DUMMYFUNCTION("GOOGLETRANSLATE(A14,""id"",""en"")"),"id well noted, thank you so much for the tips, bro")</f>
        <v>id well noted, thank you so much for the tips, bro</v>
      </c>
    </row>
    <row r="15" spans="1:8" x14ac:dyDescent="0.25">
      <c r="A15" s="2" t="s">
        <v>80</v>
      </c>
      <c r="B15" s="2" t="s">
        <v>81</v>
      </c>
      <c r="C15" s="2" t="s">
        <v>82</v>
      </c>
      <c r="D15" s="2" t="s">
        <v>83</v>
      </c>
      <c r="E15" s="2" t="s">
        <v>84</v>
      </c>
      <c r="F15" s="2" t="s">
        <v>85</v>
      </c>
      <c r="G15" s="2" t="s">
        <v>86</v>
      </c>
      <c r="H15" s="2" t="str">
        <f ca="1">IFERROR(__xludf.DUMMYFUNCTION("GOOGLETRANSLATE(A15,""id"",""en"")"),"ID, just switch to net mode, bro, if the rain is steady, switch back to stable straight away")</f>
        <v>ID, just switch to net mode, bro, if the rain is steady, switch back to stable straight away</v>
      </c>
    </row>
    <row r="16" spans="1:8" x14ac:dyDescent="0.25">
      <c r="A16" s="2" t="s">
        <v>39</v>
      </c>
      <c r="B16" s="2" t="s">
        <v>87</v>
      </c>
      <c r="C16" s="2" t="s">
        <v>41</v>
      </c>
      <c r="D16" s="2" t="s">
        <v>42</v>
      </c>
      <c r="E16" s="2" t="s">
        <v>43</v>
      </c>
      <c r="F16" s="2" t="s">
        <v>44</v>
      </c>
      <c r="G16" s="2" t="s">
        <v>45</v>
      </c>
      <c r="H16" s="2" t="str">
        <f ca="1">IFERROR(__xludf.DUMMYFUNCTION("GOOGLETRANSLATE(A16,""id"",""en"")"),"ID, please share your complaint via message, please let me know the ticket number, fast handling, thank you")</f>
        <v>ID, please share your complaint via message, please let me know the ticket number, fast handling, thank you</v>
      </c>
    </row>
    <row r="17" spans="1:8" x14ac:dyDescent="0.25">
      <c r="A17" s="2" t="s">
        <v>46</v>
      </c>
      <c r="B17" s="2" t="s">
        <v>88</v>
      </c>
      <c r="C17" s="2" t="s">
        <v>48</v>
      </c>
      <c r="D17" s="2" t="s">
        <v>49</v>
      </c>
      <c r="E17" s="2" t="s">
        <v>50</v>
      </c>
      <c r="F17" s="2" t="s">
        <v>51</v>
      </c>
      <c r="G17" s="2" t="s">
        <v>52</v>
      </c>
      <c r="H17" s="2" t="str">
        <f ca="1">IFERROR(__xludf.DUMMYFUNCTION("GOOGLETRANSLATE(A17,""id"",""en"")"),"ID Live CAPABLE helps with transaction complaints, open the funds app, select history history, select reported transactions, select CAPABLE")</f>
        <v>ID Live CAPABLE helps with transaction complaints, open the funds app, select history history, select reported transactions, select CAPABLE</v>
      </c>
    </row>
    <row r="18" spans="1:8" x14ac:dyDescent="0.25">
      <c r="A18" s="2" t="s">
        <v>46</v>
      </c>
      <c r="B18" s="2" t="s">
        <v>89</v>
      </c>
      <c r="C18" s="2" t="s">
        <v>48</v>
      </c>
      <c r="D18" s="2" t="s">
        <v>49</v>
      </c>
      <c r="E18" s="2" t="s">
        <v>50</v>
      </c>
      <c r="F18" s="2" t="s">
        <v>51</v>
      </c>
      <c r="G18" s="2" t="s">
        <v>52</v>
      </c>
      <c r="H18" s="2" t="str">
        <f ca="1">IFERROR(__xludf.DUMMYFUNCTION("GOOGLETRANSLATE(A18,""id"",""en"")"),"ID Live CAPABLE helps with transaction complaints, open the funds app, select history history, select reported transactions, select CAPABLE")</f>
        <v>ID Live CAPABLE helps with transaction complaints, open the funds app, select history history, select reported transactions, select CAPABLE</v>
      </c>
    </row>
    <row r="19" spans="1:8" x14ac:dyDescent="0.25">
      <c r="A19" s="2" t="s">
        <v>90</v>
      </c>
      <c r="B19" s="2" t="s">
        <v>91</v>
      </c>
      <c r="C19" s="2" t="s">
        <v>92</v>
      </c>
      <c r="D19" s="2" t="s">
        <v>93</v>
      </c>
      <c r="E19" s="2" t="s">
        <v>94</v>
      </c>
      <c r="F19" s="2" t="s">
        <v>95</v>
      </c>
      <c r="G19" s="2" t="s">
        <v>96</v>
      </c>
      <c r="H19" s="2" t="str">
        <f ca="1">IFERROR(__xludf.DUMMYFUNCTION("GOOGLETRANSLATE(A19,""id"",""en"")"),"Starx ID, please share your complaint via message, please provide information on the ticket number, fast handling, thank you")</f>
        <v>Starx ID, please share your complaint via message, please provide information on the ticket number, fast handling, thank you</v>
      </c>
    </row>
    <row r="20" spans="1:8" x14ac:dyDescent="0.25">
      <c r="A20" s="2" t="s">
        <v>97</v>
      </c>
      <c r="B20" s="2" t="s">
        <v>98</v>
      </c>
      <c r="C20" s="2" t="s">
        <v>99</v>
      </c>
      <c r="D20" s="2" t="s">
        <v>100</v>
      </c>
      <c r="E20" s="2" t="s">
        <v>101</v>
      </c>
      <c r="F20" s="2" t="s">
        <v>102</v>
      </c>
      <c r="G20" s="2" t="s">
        <v>103</v>
      </c>
      <c r="H20" s="2" t="str">
        <f ca="1">IFERROR(__xludf.DUMMYFUNCTION("GOOGLETRANSLATE(A20,""id"",""en"")"),"starx id live capable help with transaction complaints open the funds app select historyhistory select transaction reported select capable")</f>
        <v>starx id live capable help with transaction complaints open the funds app select historyhistory select transaction reported select capable</v>
      </c>
    </row>
    <row r="21" spans="1:8" ht="15.75" customHeight="1" x14ac:dyDescent="0.25">
      <c r="A21" s="2" t="s">
        <v>90</v>
      </c>
      <c r="B21" s="2" t="s">
        <v>104</v>
      </c>
      <c r="C21" s="2" t="s">
        <v>92</v>
      </c>
      <c r="D21" s="2" t="s">
        <v>93</v>
      </c>
      <c r="E21" s="2" t="s">
        <v>94</v>
      </c>
      <c r="F21" s="2" t="s">
        <v>95</v>
      </c>
      <c r="G21" s="2" t="s">
        <v>96</v>
      </c>
      <c r="H21" s="2" t="str">
        <f ca="1">IFERROR(__xludf.DUMMYFUNCTION("GOOGLETRANSLATE(A21,""id"",""en"")"),"Starx ID, please share your complaint via message, please provide information on the ticket number, fast handling, thank you")</f>
        <v>Starx ID, please share your complaint via message, please provide information on the ticket number, fast handling, thank you</v>
      </c>
    </row>
    <row r="22" spans="1:8" ht="15.75" customHeight="1" x14ac:dyDescent="0.25">
      <c r="A22" s="2" t="s">
        <v>97</v>
      </c>
      <c r="B22" s="2" t="s">
        <v>105</v>
      </c>
      <c r="C22" s="2" t="s">
        <v>99</v>
      </c>
      <c r="D22" s="2" t="s">
        <v>100</v>
      </c>
      <c r="E22" s="2" t="s">
        <v>101</v>
      </c>
      <c r="F22" s="2" t="s">
        <v>102</v>
      </c>
      <c r="G22" s="2" t="s">
        <v>103</v>
      </c>
      <c r="H22" s="2" t="str">
        <f ca="1">IFERROR(__xludf.DUMMYFUNCTION("GOOGLETRANSLATE(A22,""id"",""en"")"),"starx id live capable help with transaction complaints open the funds app select historyhistory select transaction reported select capable")</f>
        <v>starx id live capable help with transaction complaints open the funds app select historyhistory select transaction reported select capable</v>
      </c>
    </row>
    <row r="23" spans="1:8" ht="15.75" customHeight="1" x14ac:dyDescent="0.25">
      <c r="A23" s="2" t="s">
        <v>106</v>
      </c>
      <c r="B23" s="2" t="s">
        <v>107</v>
      </c>
      <c r="C23" s="2" t="s">
        <v>108</v>
      </c>
      <c r="D23" s="2" t="s">
        <v>109</v>
      </c>
      <c r="E23" s="2" t="s">
        <v>110</v>
      </c>
      <c r="F23" s="2" t="s">
        <v>111</v>
      </c>
      <c r="G23" s="2" t="s">
        <v>112</v>
      </c>
      <c r="H23" s="2" t="str">
        <f ca="1">IFERROR(__xludf.DUMMYFUNCTION("GOOGLETRANSLATE(A23,""id"",""en"")"),"Hold on, use BYU actively, pay off and buy active quota credit")</f>
        <v>Hold on, use BYU actively, pay off and buy active quota credit</v>
      </c>
    </row>
    <row r="24" spans="1:8" ht="15.75" customHeight="1" x14ac:dyDescent="0.25">
      <c r="A24" s="2" t="s">
        <v>113</v>
      </c>
      <c r="B24" s="2" t="s">
        <v>114</v>
      </c>
      <c r="C24" s="2" t="s">
        <v>115</v>
      </c>
      <c r="D24" s="2" t="s">
        <v>116</v>
      </c>
      <c r="E24" s="2" t="s">
        <v>117</v>
      </c>
      <c r="F24" s="2" t="s">
        <v>118</v>
      </c>
      <c r="G24" s="2" t="s">
        <v>119</v>
      </c>
      <c r="H24" s="2" t="str">
        <f ca="1">IFERROR(__xludf.DUMMYFUNCTION("GOOGLETRANSLATE(A24,""id"",""en"")"),"It's safe to use this year's ID. It's complicated to top up credit with a long quota. The sim card just sticks to a cell phone with a Telkomsel signal.")</f>
        <v>It's safe to use this year's ID. It's complicated to top up credit with a long quota. The sim card just sticks to a cell phone with a Telkomsel signal.</v>
      </c>
    </row>
    <row r="25" spans="1:8" ht="15.75" customHeight="1" x14ac:dyDescent="0.25">
      <c r="A25" s="2" t="s">
        <v>120</v>
      </c>
      <c r="B25" s="2" t="s">
        <v>121</v>
      </c>
      <c r="C25" s="2" t="s">
        <v>122</v>
      </c>
      <c r="D25" s="2" t="s">
        <v>123</v>
      </c>
      <c r="E25" s="2" t="s">
        <v>124</v>
      </c>
      <c r="F25" s="2" t="s">
        <v>125</v>
      </c>
      <c r="G25" s="2" t="s">
        <v>126</v>
      </c>
      <c r="H25" s="2" t="str">
        <f ca="1">IFERROR(__xludf.DUMMYFUNCTION("GOOGLETRANSLATE(A25,""id"",""en"")"),"I'm complaining about cheap quota signals, min")</f>
        <v>I'm complaining about cheap quota signals, min</v>
      </c>
    </row>
    <row r="26" spans="1:8" ht="15.75" customHeight="1" x14ac:dyDescent="0.25">
      <c r="A26" s="2" t="s">
        <v>127</v>
      </c>
      <c r="B26" s="2" t="s">
        <v>128</v>
      </c>
      <c r="C26" s="2" t="s">
        <v>129</v>
      </c>
      <c r="D26" s="2" t="s">
        <v>130</v>
      </c>
      <c r="E26" s="2" t="s">
        <v>131</v>
      </c>
      <c r="F26" s="2" t="s">
        <v>132</v>
      </c>
      <c r="G26" s="2" t="s">
        <v>133</v>
      </c>
      <c r="H26" s="2" t="str">
        <f ca="1">IFERROR(__xludf.DUMMYFUNCTION("GOOGLETRANSLATE(A26,""id"",""en"")"),"space id, please share your complaint via message, please provide information on the ticket number, fast handling, thank you")</f>
        <v>space id, please share your complaint via message, please provide information on the ticket number, fast handling, thank you</v>
      </c>
    </row>
    <row r="27" spans="1:8" ht="15.75" customHeight="1" x14ac:dyDescent="0.25">
      <c r="A27" s="2" t="s">
        <v>127</v>
      </c>
      <c r="B27" s="2" t="s">
        <v>134</v>
      </c>
      <c r="C27" s="2" t="s">
        <v>129</v>
      </c>
      <c r="D27" s="2" t="s">
        <v>130</v>
      </c>
      <c r="E27" s="2" t="s">
        <v>131</v>
      </c>
      <c r="F27" s="2" t="s">
        <v>132</v>
      </c>
      <c r="G27" s="2" t="s">
        <v>133</v>
      </c>
      <c r="H27" s="2" t="str">
        <f ca="1">IFERROR(__xludf.DUMMYFUNCTION("GOOGLETRANSLATE(A27,""id"",""en"")"),"space id, please share your complaint via message, please provide information on the ticket number, fast handling, thank you")</f>
        <v>space id, please share your complaint via message, please provide information on the ticket number, fast handling, thank you</v>
      </c>
    </row>
    <row r="28" spans="1:8" ht="15.75" customHeight="1" x14ac:dyDescent="0.25">
      <c r="A28" s="2" t="s">
        <v>135</v>
      </c>
      <c r="B28" s="2" t="s">
        <v>136</v>
      </c>
      <c r="C28" s="2" t="s">
        <v>137</v>
      </c>
      <c r="D28" s="2" t="s">
        <v>138</v>
      </c>
      <c r="E28" s="2" t="s">
        <v>139</v>
      </c>
      <c r="F28" s="2" t="s">
        <v>140</v>
      </c>
      <c r="G28" s="2" t="s">
        <v>141</v>
      </c>
      <c r="H28" s="2" t="str">
        <f ca="1">IFERROR(__xludf.DUMMYFUNCTION("GOOGLETRANSLATE(A28,""id"",""en"")"),"space id live capable help with transaction complaints open the fund app select historyhistory select transaction reported select capable")</f>
        <v>space id live capable help with transaction complaints open the fund app select historyhistory select transaction reported select capable</v>
      </c>
    </row>
    <row r="29" spans="1:8" ht="15.75" customHeight="1" x14ac:dyDescent="0.25">
      <c r="A29" s="2" t="s">
        <v>135</v>
      </c>
      <c r="B29" s="2" t="s">
        <v>142</v>
      </c>
      <c r="C29" s="2" t="s">
        <v>137</v>
      </c>
      <c r="D29" s="2" t="s">
        <v>138</v>
      </c>
      <c r="E29" s="2" t="s">
        <v>139</v>
      </c>
      <c r="F29" s="2" t="s">
        <v>140</v>
      </c>
      <c r="G29" s="2" t="s">
        <v>141</v>
      </c>
      <c r="H29" s="2" t="str">
        <f ca="1">IFERROR(__xludf.DUMMYFUNCTION("GOOGLETRANSLATE(A29,""id"",""en"")"),"space id live capable help with transaction complaints open the fund app select historyhistory select transaction reported select capable")</f>
        <v>space id live capable help with transaction complaints open the fund app select historyhistory select transaction reported select capable</v>
      </c>
    </row>
    <row r="30" spans="1:8" ht="15.75" customHeight="1" x14ac:dyDescent="0.25">
      <c r="A30" s="2" t="s">
        <v>39</v>
      </c>
      <c r="B30" s="2" t="s">
        <v>143</v>
      </c>
      <c r="C30" s="2" t="s">
        <v>41</v>
      </c>
      <c r="D30" s="2" t="s">
        <v>42</v>
      </c>
      <c r="E30" s="2" t="s">
        <v>43</v>
      </c>
      <c r="F30" s="2" t="s">
        <v>44</v>
      </c>
      <c r="G30" s="2" t="s">
        <v>45</v>
      </c>
      <c r="H30" s="2" t="str">
        <f ca="1">IFERROR(__xludf.DUMMYFUNCTION("GOOGLETRANSLATE(A30,""id"",""en"")"),"ID, please share your complaint via message, please let me know the ticket number, fast handling, thank you")</f>
        <v>ID, please share your complaint via message, please let me know the ticket number, fast handling, thank you</v>
      </c>
    </row>
    <row r="31" spans="1:8" ht="15.75" customHeight="1" x14ac:dyDescent="0.25">
      <c r="A31" s="2" t="s">
        <v>39</v>
      </c>
      <c r="B31" s="2" t="s">
        <v>144</v>
      </c>
      <c r="C31" s="2" t="s">
        <v>41</v>
      </c>
      <c r="D31" s="2" t="s">
        <v>42</v>
      </c>
      <c r="E31" s="2" t="s">
        <v>43</v>
      </c>
      <c r="F31" s="2" t="s">
        <v>44</v>
      </c>
      <c r="G31" s="2" t="s">
        <v>45</v>
      </c>
      <c r="H31" s="2" t="str">
        <f ca="1">IFERROR(__xludf.DUMMYFUNCTION("GOOGLETRANSLATE(A31,""id"",""en"")"),"ID, please share your complaint via message, please let me know the ticket number, fast handling, thank you")</f>
        <v>ID, please share your complaint via message, please let me know the ticket number, fast handling, thank you</v>
      </c>
    </row>
    <row r="32" spans="1:8" ht="15.75" customHeight="1" x14ac:dyDescent="0.25">
      <c r="A32" s="2" t="s">
        <v>46</v>
      </c>
      <c r="B32" s="2" t="s">
        <v>145</v>
      </c>
      <c r="C32" s="2" t="s">
        <v>48</v>
      </c>
      <c r="D32" s="2" t="s">
        <v>49</v>
      </c>
      <c r="E32" s="2" t="s">
        <v>50</v>
      </c>
      <c r="F32" s="2" t="s">
        <v>51</v>
      </c>
      <c r="G32" s="2" t="s">
        <v>52</v>
      </c>
      <c r="H32" s="2" t="str">
        <f ca="1">IFERROR(__xludf.DUMMYFUNCTION("GOOGLETRANSLATE(A32,""id"",""en"")"),"ID Live CAPABLE helps with transaction complaints, open the funds app, select history history, select reported transactions, select CAPABLE")</f>
        <v>ID Live CAPABLE helps with transaction complaints, open the funds app, select history history, select reported transactions, select CAPABLE</v>
      </c>
    </row>
    <row r="33" spans="1:8" ht="15.75" customHeight="1" x14ac:dyDescent="0.25">
      <c r="A33" s="2" t="s">
        <v>46</v>
      </c>
      <c r="B33" s="2" t="s">
        <v>146</v>
      </c>
      <c r="C33" s="2" t="s">
        <v>48</v>
      </c>
      <c r="D33" s="2" t="s">
        <v>49</v>
      </c>
      <c r="E33" s="2" t="s">
        <v>50</v>
      </c>
      <c r="F33" s="2" t="s">
        <v>51</v>
      </c>
      <c r="G33" s="2" t="s">
        <v>52</v>
      </c>
      <c r="H33" s="2" t="str">
        <f ca="1">IFERROR(__xludf.DUMMYFUNCTION("GOOGLETRANSLATE(A33,""id"",""en"")"),"ID Live CAPABLE helps with transaction complaints, open the funds app, select history history, select reported transactions, select CAPABLE")</f>
        <v>ID Live CAPABLE helps with transaction complaints, open the funds app, select history history, select reported transactions, select CAPABLE</v>
      </c>
    </row>
    <row r="34" spans="1:8" ht="15.75" customHeight="1" x14ac:dyDescent="0.25">
      <c r="A34" s="2" t="s">
        <v>46</v>
      </c>
      <c r="B34" s="2" t="s">
        <v>147</v>
      </c>
      <c r="C34" s="2" t="s">
        <v>48</v>
      </c>
      <c r="D34" s="2" t="s">
        <v>49</v>
      </c>
      <c r="E34" s="2" t="s">
        <v>50</v>
      </c>
      <c r="F34" s="2" t="s">
        <v>51</v>
      </c>
      <c r="G34" s="2" t="s">
        <v>52</v>
      </c>
      <c r="H34" s="2" t="str">
        <f ca="1">IFERROR(__xludf.DUMMYFUNCTION("GOOGLETRANSLATE(A34,""id"",""en"")"),"ID Live CAPABLE helps with transaction complaints, open the funds app, select history history, select reported transactions, select CAPABLE")</f>
        <v>ID Live CAPABLE helps with transaction complaints, open the funds app, select history history, select reported transactions, select CAPABLE</v>
      </c>
    </row>
    <row r="35" spans="1:8" ht="15.75" customHeight="1" x14ac:dyDescent="0.25">
      <c r="A35" s="2" t="s">
        <v>46</v>
      </c>
      <c r="B35" s="2" t="s">
        <v>148</v>
      </c>
      <c r="C35" s="2" t="s">
        <v>149</v>
      </c>
      <c r="D35" s="2" t="s">
        <v>150</v>
      </c>
      <c r="E35" s="2" t="s">
        <v>151</v>
      </c>
      <c r="F35" s="2" t="s">
        <v>51</v>
      </c>
      <c r="G35" s="2" t="s">
        <v>52</v>
      </c>
      <c r="H35" s="2" t="str">
        <f ca="1">IFERROR(__xludf.DUMMYFUNCTION("GOOGLETRANSLATE(A35,""id"",""en"")"),"ID Live CAPABLE helps with transaction complaints, open the funds app, select history history, select reported transactions, select CAPABLE")</f>
        <v>ID Live CAPABLE helps with transaction complaints, open the funds app, select history history, select reported transactions, select CAPABLE</v>
      </c>
    </row>
    <row r="36" spans="1:8" ht="15.75" customHeight="1" x14ac:dyDescent="0.25">
      <c r="A36" s="2" t="s">
        <v>15</v>
      </c>
      <c r="B36" s="2" t="s">
        <v>152</v>
      </c>
      <c r="C36" s="2" t="s">
        <v>153</v>
      </c>
      <c r="D36" s="2" t="s">
        <v>154</v>
      </c>
      <c r="E36" s="2" t="s">
        <v>154</v>
      </c>
      <c r="F36" s="2" t="s">
        <v>20</v>
      </c>
      <c r="G36" s="2" t="s">
        <v>20</v>
      </c>
      <c r="H36" s="2" t="str">
        <f ca="1">IFERROR(__xludf.DUMMYFUNCTION("GOOGLETRANSLATE(A36,""id"",""en"")"),"id")</f>
        <v>id</v>
      </c>
    </row>
    <row r="37" spans="1:8" ht="15.75" customHeight="1" x14ac:dyDescent="0.25">
      <c r="A37" s="2" t="s">
        <v>155</v>
      </c>
      <c r="B37" s="2" t="s">
        <v>156</v>
      </c>
      <c r="C37" s="2" t="s">
        <v>157</v>
      </c>
      <c r="D37" s="2" t="s">
        <v>158</v>
      </c>
      <c r="E37" s="2" t="s">
        <v>159</v>
      </c>
      <c r="F37" s="2" t="s">
        <v>160</v>
      </c>
      <c r="G37" s="2" t="s">
        <v>161</v>
      </c>
      <c r="H37" s="2" t="str">
        <f ca="1">IFERROR(__xludf.DUMMYFUNCTION("GOOGLETRANSLATE(A37,""id"",""en"")"),"Sympathy byu tonight no network ID")</f>
        <v>Sympathy byu tonight no network ID</v>
      </c>
    </row>
    <row r="38" spans="1:8" ht="15.75" customHeight="1" x14ac:dyDescent="0.25">
      <c r="A38" s="2" t="s">
        <v>162</v>
      </c>
      <c r="B38" s="2" t="s">
        <v>163</v>
      </c>
      <c r="C38" s="2" t="s">
        <v>164</v>
      </c>
      <c r="D38" s="2" t="s">
        <v>165</v>
      </c>
      <c r="E38" s="2" t="s">
        <v>166</v>
      </c>
      <c r="F38" s="2" t="s">
        <v>167</v>
      </c>
      <c r="G38" s="2" t="s">
        <v>167</v>
      </c>
      <c r="H38" s="2" t="str">
        <f ca="1">IFERROR(__xludf.DUMMYFUNCTION("GOOGLETRANSLATE(A38,""id"",""en"")"),"az obstacles byu nudge direct message colleagues well id healthy rasya")</f>
        <v>az obstacles byu nudge direct message colleagues well id healthy rasya</v>
      </c>
    </row>
    <row r="39" spans="1:8" ht="15.75" customHeight="1" x14ac:dyDescent="0.25">
      <c r="A39" s="2" t="s">
        <v>168</v>
      </c>
      <c r="B39" s="2" t="s">
        <v>169</v>
      </c>
      <c r="C39" s="2" t="s">
        <v>170</v>
      </c>
      <c r="D39" s="2" t="s">
        <v>171</v>
      </c>
      <c r="E39" s="2" t="s">
        <v>172</v>
      </c>
      <c r="F39" s="2" t="s">
        <v>173</v>
      </c>
      <c r="G39" s="2" t="s">
        <v>174</v>
      </c>
      <c r="H39" s="2" t="str">
        <f ca="1">IFERROR(__xludf.DUMMYFUNCTION("GOOGLETRANSLATE(A39,""id"",""en"")"),"heyism bro, I'm worried about ordering my cellphone number, the date it becomes the location of the sub-district head of the city, come on, Rasya, help find a solution so that the signal is stable, if you have problems with your number, you nudge your col"&amp;"league to order the ID, it's healthy, Rasya")</f>
        <v>heyism bro, I'm worried about ordering my cellphone number, the date it becomes the location of the sub-district head of the city, come on, Rasya, help find a solution so that the signal is stable, if you have problems with your number, you nudge your colleague to order the ID, it's healthy, Rasya</v>
      </c>
    </row>
    <row r="40" spans="1:8" ht="15.75" customHeight="1" x14ac:dyDescent="0.25">
      <c r="A40" s="2" t="s">
        <v>175</v>
      </c>
      <c r="B40" s="2" t="s">
        <v>176</v>
      </c>
      <c r="C40" s="2" t="s">
        <v>177</v>
      </c>
      <c r="D40" s="2" t="s">
        <v>178</v>
      </c>
      <c r="E40" s="2" t="s">
        <v>178</v>
      </c>
      <c r="F40" s="2" t="s">
        <v>179</v>
      </c>
      <c r="G40" s="2" t="s">
        <v>179</v>
      </c>
      <c r="H40" s="2" t="str">
        <f ca="1">IFERROR(__xludf.DUMMYFUNCTION("GOOGLETRANSLATE(A40,""id"",""en"")"),"id shemale rain signal")</f>
        <v>id shemale rain signal</v>
      </c>
    </row>
    <row r="41" spans="1:8" ht="15.75" customHeight="1" x14ac:dyDescent="0.25">
      <c r="A41" s="2" t="s">
        <v>180</v>
      </c>
      <c r="B41" s="2" t="s">
        <v>181</v>
      </c>
      <c r="C41" s="2" t="s">
        <v>182</v>
      </c>
      <c r="D41" s="2" t="s">
        <v>183</v>
      </c>
      <c r="E41" s="2" t="s">
        <v>184</v>
      </c>
      <c r="F41" s="2" t="s">
        <v>185</v>
      </c>
      <c r="G41" s="2" t="s">
        <v>185</v>
      </c>
      <c r="H41" s="2" t="str">
        <f ca="1">IFERROR(__xludf.DUMMYFUNCTION("GOOGLETRANSLATE(A41,""id"",""en"")"),"signal ID why can't you just open my Telkomsel app byu please")</f>
        <v>signal ID why can't you just open my Telkomsel app byu please</v>
      </c>
    </row>
    <row r="42" spans="1:8" ht="15.75" customHeight="1" x14ac:dyDescent="0.25">
      <c r="A42" s="2" t="s">
        <v>186</v>
      </c>
      <c r="B42" s="2" t="s">
        <v>187</v>
      </c>
      <c r="C42" s="2" t="s">
        <v>188</v>
      </c>
      <c r="D42" s="2" t="s">
        <v>189</v>
      </c>
      <c r="E42" s="2" t="s">
        <v>190</v>
      </c>
      <c r="F42" s="2" t="s">
        <v>191</v>
      </c>
      <c r="G42" s="2" t="s">
        <v>192</v>
      </c>
      <c r="H42" s="2" t="str">
        <f ca="1">IFERROR(__xludf.DUMMYFUNCTION("GOOGLETRANSLATE(A42,""id"",""en"")"),"signal id please be rich just move expensive signals make you emotional skip providers")</f>
        <v>signal id please be rich just move expensive signals make you emotional skip providers</v>
      </c>
    </row>
    <row r="43" spans="1:8" ht="15.75" customHeight="1" x14ac:dyDescent="0.25">
      <c r="A43" s="2" t="s">
        <v>46</v>
      </c>
      <c r="B43" s="2" t="s">
        <v>193</v>
      </c>
      <c r="C43" s="2" t="s">
        <v>48</v>
      </c>
      <c r="D43" s="2" t="s">
        <v>49</v>
      </c>
      <c r="E43" s="2" t="s">
        <v>50</v>
      </c>
      <c r="F43" s="2" t="s">
        <v>51</v>
      </c>
      <c r="G43" s="2" t="s">
        <v>52</v>
      </c>
      <c r="H43" s="2" t="str">
        <f ca="1">IFERROR(__xludf.DUMMYFUNCTION("GOOGLETRANSLATE(A43,""id"",""en"")"),"ID Live CAPABLE helps with transaction complaints, open the funds app, select history history, select reported transactions, select CAPABLE")</f>
        <v>ID Live CAPABLE helps with transaction complaints, open the funds app, select history history, select reported transactions, select CAPABLE</v>
      </c>
    </row>
    <row r="44" spans="1:8" ht="15.75" customHeight="1" x14ac:dyDescent="0.25">
      <c r="A44" s="2" t="s">
        <v>46</v>
      </c>
      <c r="B44" s="2" t="s">
        <v>194</v>
      </c>
      <c r="C44" s="2" t="s">
        <v>48</v>
      </c>
      <c r="D44" s="2" t="s">
        <v>49</v>
      </c>
      <c r="E44" s="2" t="s">
        <v>50</v>
      </c>
      <c r="F44" s="2" t="s">
        <v>51</v>
      </c>
      <c r="G44" s="2" t="s">
        <v>52</v>
      </c>
      <c r="H44" s="2" t="str">
        <f ca="1">IFERROR(__xludf.DUMMYFUNCTION("GOOGLETRANSLATE(A44,""id"",""en"")"),"ID Live CAPABLE helps with transaction complaints, open the funds app, select history history, select reported transactions, select CAPABLE")</f>
        <v>ID Live CAPABLE helps with transaction complaints, open the funds app, select history history, select reported transactions, select CAPABLE</v>
      </c>
    </row>
    <row r="45" spans="1:8" ht="15.75" customHeight="1" x14ac:dyDescent="0.25">
      <c r="A45" s="2" t="s">
        <v>46</v>
      </c>
      <c r="B45" s="2" t="s">
        <v>195</v>
      </c>
      <c r="C45" s="2" t="s">
        <v>48</v>
      </c>
      <c r="D45" s="2" t="s">
        <v>49</v>
      </c>
      <c r="E45" s="2" t="s">
        <v>50</v>
      </c>
      <c r="F45" s="2" t="s">
        <v>51</v>
      </c>
      <c r="G45" s="2" t="s">
        <v>52</v>
      </c>
      <c r="H45" s="2" t="str">
        <f ca="1">IFERROR(__xludf.DUMMYFUNCTION("GOOGLETRANSLATE(A45,""id"",""en"")"),"ID Live CAPABLE helps with transaction complaints, open the funds app, select history history, select reported transactions, select CAPABLE")</f>
        <v>ID Live CAPABLE helps with transaction complaints, open the funds app, select history history, select reported transactions, select CAPABLE</v>
      </c>
    </row>
    <row r="46" spans="1:8" ht="15.75" customHeight="1" x14ac:dyDescent="0.25">
      <c r="A46" s="2" t="s">
        <v>196</v>
      </c>
      <c r="B46" s="2" t="s">
        <v>197</v>
      </c>
      <c r="C46" s="2" t="s">
        <v>198</v>
      </c>
      <c r="D46" s="2" t="s">
        <v>199</v>
      </c>
      <c r="E46" s="2" t="s">
        <v>199</v>
      </c>
      <c r="F46" s="2" t="s">
        <v>199</v>
      </c>
      <c r="G46" s="2" t="s">
        <v>200</v>
      </c>
      <c r="H46" s="2" t="str">
        <f ca="1">IFERROR(__xludf.DUMMYFUNCTION("GOOGLETRANSLATE(A46,""id"",""en"")"),"byu Telkomsel net district prices")</f>
        <v>byu Telkomsel net district prices</v>
      </c>
    </row>
    <row r="47" spans="1:8" ht="15.75" customHeight="1" x14ac:dyDescent="0.25">
      <c r="A47" s="2" t="s">
        <v>15</v>
      </c>
      <c r="B47" s="2" t="s">
        <v>201</v>
      </c>
      <c r="C47" s="2" t="s">
        <v>15</v>
      </c>
      <c r="D47" s="2" t="s">
        <v>20</v>
      </c>
      <c r="E47" s="2" t="s">
        <v>20</v>
      </c>
      <c r="F47" s="2" t="s">
        <v>20</v>
      </c>
      <c r="G47" s="2" t="s">
        <v>20</v>
      </c>
      <c r="H47" s="2" t="str">
        <f ca="1">IFERROR(__xludf.DUMMYFUNCTION("GOOGLETRANSLATE(A47,""id"",""en"")"),"id")</f>
        <v>id</v>
      </c>
    </row>
    <row r="48" spans="1:8" ht="15.75" customHeight="1" x14ac:dyDescent="0.25">
      <c r="A48" s="2" t="s">
        <v>202</v>
      </c>
      <c r="B48" s="2" t="s">
        <v>203</v>
      </c>
      <c r="C48" s="2" t="s">
        <v>204</v>
      </c>
      <c r="D48" s="2" t="s">
        <v>205</v>
      </c>
      <c r="E48" s="2" t="s">
        <v>206</v>
      </c>
      <c r="F48" s="2" t="s">
        <v>207</v>
      </c>
      <c r="G48" s="2" t="s">
        <v>208</v>
      </c>
      <c r="H48" s="2" t="str">
        <f ca="1">IFERROR(__xludf.DUMMYFUNCTION("GOOGLETRANSLATE(A48,""id"",""en"")"),"What Telkomsel means is that it's really bad to actively buy outside of your quota, it's expensive, the signal is bad, it's better to actively top up your quota")</f>
        <v>What Telkomsel means is that it's really bad to actively buy outside of your quota, it's expensive, the signal is bad, it's better to actively top up your quota</v>
      </c>
    </row>
    <row r="49" spans="1:8" ht="15.75" customHeight="1" x14ac:dyDescent="0.25">
      <c r="A49" s="2" t="s">
        <v>209</v>
      </c>
      <c r="B49" s="2" t="s">
        <v>210</v>
      </c>
      <c r="C49" s="2" t="s">
        <v>210</v>
      </c>
      <c r="D49" s="2" t="s">
        <v>211</v>
      </c>
      <c r="E49" s="2" t="s">
        <v>212</v>
      </c>
      <c r="F49" s="2" t="s">
        <v>212</v>
      </c>
      <c r="G49" s="2" t="s">
        <v>212</v>
      </c>
      <c r="H49" s="2" t="str">
        <f ca="1">IFERROR(__xludf.DUMMYFUNCTION("GOOGLETRANSLATE(A49,""id"",""en"")"),"fuck telkomsel fuck byu")</f>
        <v>fuck telkomsel fuck byu</v>
      </c>
    </row>
    <row r="50" spans="1:8" ht="15.75" customHeight="1" x14ac:dyDescent="0.25">
      <c r="A50" s="2" t="s">
        <v>213</v>
      </c>
      <c r="B50" s="2" t="s">
        <v>214</v>
      </c>
      <c r="C50" s="2" t="s">
        <v>215</v>
      </c>
      <c r="D50" s="2" t="s">
        <v>216</v>
      </c>
      <c r="E50" s="2" t="s">
        <v>217</v>
      </c>
      <c r="F50" s="2" t="s">
        <v>218</v>
      </c>
      <c r="G50" s="2" t="s">
        <v>218</v>
      </c>
      <c r="H50" s="2" t="str">
        <f ca="1">IFERROR(__xludf.DUMMYFUNCTION("GOOGLETRANSLATE(A50,""id"",""en"")"),"id thank you bro for the tips and tricks")</f>
        <v>id thank you bro for the tips and tricks</v>
      </c>
    </row>
    <row r="51" spans="1:8" ht="15.75" customHeight="1" x14ac:dyDescent="0.25">
      <c r="A51" s="2" t="s">
        <v>219</v>
      </c>
      <c r="B51" s="2" t="s">
        <v>220</v>
      </c>
      <c r="C51" s="2" t="s">
        <v>221</v>
      </c>
      <c r="D51" s="2" t="s">
        <v>222</v>
      </c>
      <c r="E51" s="2" t="s">
        <v>223</v>
      </c>
      <c r="F51" s="2" t="s">
        <v>224</v>
      </c>
      <c r="G51" s="2" t="s">
        <v>225</v>
      </c>
      <c r="H51" s="2" t="str">
        <f ca="1">IFERROR(__xludf.DUMMYFUNCTION("GOOGLETRANSLATE(A51,""id"",""en"")"),"Interesting, the EIM provider doesn't want to create an ID")</f>
        <v>Interesting, the EIM provider doesn't want to create an ID</v>
      </c>
    </row>
    <row r="52" spans="1:8" ht="15.75" customHeight="1" x14ac:dyDescent="0.25">
      <c r="A52" s="2" t="s">
        <v>226</v>
      </c>
      <c r="B52" s="2" t="s">
        <v>227</v>
      </c>
      <c r="C52" s="2" t="s">
        <v>228</v>
      </c>
      <c r="D52" s="2" t="s">
        <v>229</v>
      </c>
      <c r="E52" s="2" t="s">
        <v>230</v>
      </c>
      <c r="F52" s="2" t="s">
        <v>231</v>
      </c>
      <c r="G52" s="2" t="s">
        <v>232</v>
      </c>
      <c r="H52" s="2" t="str">
        <f ca="1">IFERROR(__xludf.DUMMYFUNCTION("GOOGLETRANSLATE(A52,""id"",""en"")"),"Change the APN ID to use Byu, try setting it, select the operator, select the Telkomsel cooperation operator, just order the CS ID, if you have roaming problems, help me.")</f>
        <v>Change the APN ID to use Byu, try setting it, select the operator, select the Telkomsel cooperation operator, just order the CS ID, if you have roaming problems, help me.</v>
      </c>
    </row>
    <row r="53" spans="1:8" ht="15.75" customHeight="1" x14ac:dyDescent="0.25">
      <c r="A53" s="2" t="s">
        <v>233</v>
      </c>
      <c r="B53" s="2" t="s">
        <v>234</v>
      </c>
      <c r="C53" s="2" t="s">
        <v>235</v>
      </c>
      <c r="D53" s="2" t="s">
        <v>236</v>
      </c>
      <c r="E53" s="2" t="s">
        <v>236</v>
      </c>
      <c r="F53" s="2" t="s">
        <v>237</v>
      </c>
      <c r="G53" s="2" t="s">
        <v>238</v>
      </c>
      <c r="H53" s="2" t="str">
        <f ca="1">IFERROR(__xludf.DUMMYFUNCTION("GOOGLETRANSLATE(A53,""id"",""en"")"),"hello min esim plan card id")</f>
        <v>hello min esim plan card id</v>
      </c>
    </row>
    <row r="54" spans="1:8" ht="15.75" customHeight="1" x14ac:dyDescent="0.25">
      <c r="A54" s="2" t="s">
        <v>239</v>
      </c>
      <c r="B54" s="2" t="s">
        <v>240</v>
      </c>
      <c r="C54" s="2" t="s">
        <v>241</v>
      </c>
      <c r="D54" s="2" t="s">
        <v>242</v>
      </c>
      <c r="E54" s="2" t="s">
        <v>243</v>
      </c>
      <c r="F54" s="2" t="s">
        <v>244</v>
      </c>
      <c r="G54" s="2" t="s">
        <v>245</v>
      </c>
      <c r="H54" s="2" t="str">
        <f ca="1">IFERROR(__xludf.DUMMYFUNCTION("GOOGLETRANSLATE(A54,""id"",""en"")"),"haha mjb recommends byu, cheap price, net using Telkomsel but still the signal is smooth")</f>
        <v>haha mjb recommends byu, cheap price, net using Telkomsel but still the signal is smooth</v>
      </c>
    </row>
    <row r="55" spans="1:8" ht="15.75" customHeight="1" x14ac:dyDescent="0.25">
      <c r="A55" s="2" t="s">
        <v>246</v>
      </c>
      <c r="B55" s="2" t="s">
        <v>247</v>
      </c>
      <c r="C55" s="2" t="s">
        <v>246</v>
      </c>
      <c r="D55" s="2" t="s">
        <v>248</v>
      </c>
      <c r="E55" s="2" t="s">
        <v>248</v>
      </c>
      <c r="F55" s="2" t="s">
        <v>248</v>
      </c>
      <c r="G55" s="2" t="s">
        <v>248</v>
      </c>
      <c r="H55" s="2" t="str">
        <f ca="1">IFERROR(__xludf.DUMMYFUNCTION("GOOGLETRANSLATE(A55,""id"",""en"")"),"id hmmm makes sense")</f>
        <v>id hmmm makes sense</v>
      </c>
    </row>
    <row r="56" spans="1:8" ht="15.75" customHeight="1" x14ac:dyDescent="0.25">
      <c r="A56" s="2" t="s">
        <v>249</v>
      </c>
      <c r="B56" s="2" t="s">
        <v>250</v>
      </c>
      <c r="C56" s="2" t="s">
        <v>251</v>
      </c>
      <c r="D56" s="2" t="s">
        <v>252</v>
      </c>
      <c r="E56" s="2" t="s">
        <v>253</v>
      </c>
      <c r="F56" s="2" t="s">
        <v>254</v>
      </c>
      <c r="G56" s="2" t="s">
        <v>255</v>
      </c>
      <c r="H56" s="2" t="str">
        <f ca="1">IFERROR(__xludf.DUMMYFUNCTION("GOOGLETRANSLATE(A56,""id"",""en"")"),"ID bro, if the CS understands, just make a general complaint, it's simple to report it, it's executed")</f>
        <v>ID bro, if the CS understands, just make a general complaint, it's simple to report it, it's executed</v>
      </c>
    </row>
    <row r="57" spans="1:8" ht="15.75" customHeight="1" x14ac:dyDescent="0.25">
      <c r="A57" s="2" t="s">
        <v>256</v>
      </c>
      <c r="B57" s="2" t="s">
        <v>257</v>
      </c>
      <c r="C57" s="2" t="s">
        <v>258</v>
      </c>
      <c r="D57" s="2" t="s">
        <v>259</v>
      </c>
      <c r="E57" s="2" t="s">
        <v>260</v>
      </c>
      <c r="F57" s="2" t="s">
        <v>261</v>
      </c>
      <c r="G57" s="2" t="s">
        <v>262</v>
      </c>
      <c r="H57" s="2" t="str">
        <f ca="1">IFERROR(__xludf.DUMMYFUNCTION("GOOGLETRANSLATE(A57,""id"",""en"")"),"id yes team cs id misunderstood report close the issue solve deliver the technical yes understand if the person understands try to contact you know it's easy to solve")</f>
        <v>id yes team cs id misunderstood report close the issue solve deliver the technical yes understand if the person understands try to contact you know it's easy to solve</v>
      </c>
    </row>
    <row r="58" spans="1:8" ht="15.75" customHeight="1" x14ac:dyDescent="0.25">
      <c r="A58" s="2" t="s">
        <v>263</v>
      </c>
      <c r="B58" s="2" t="s">
        <v>264</v>
      </c>
      <c r="C58" s="2" t="s">
        <v>265</v>
      </c>
      <c r="D58" s="2" t="s">
        <v>266</v>
      </c>
      <c r="E58" s="2" t="s">
        <v>267</v>
      </c>
      <c r="F58" s="2" t="s">
        <v>268</v>
      </c>
      <c r="G58" s="2" t="s">
        <v>269</v>
      </c>
      <c r="H58" s="2" t="str">
        <f ca="1">IFERROR(__xludf.DUMMYFUNCTION("GOOGLETRANSLATE(A58,""id"",""en"")"),"Sunday's ID is down, Sunday's signal is running smoothly, try moving the net, just a moment, moving it automatically, bro, it works")</f>
        <v>Sunday's ID is down, Sunday's signal is running smoothly, try moving the net, just a moment, moving it automatically, bro, it works</v>
      </c>
    </row>
    <row r="59" spans="1:8" ht="15.75" customHeight="1" x14ac:dyDescent="0.25">
      <c r="A59" s="2" t="s">
        <v>270</v>
      </c>
      <c r="B59" s="2" t="s">
        <v>271</v>
      </c>
      <c r="C59" s="2" t="s">
        <v>272</v>
      </c>
      <c r="D59" s="2" t="s">
        <v>273</v>
      </c>
      <c r="E59" s="2" t="s">
        <v>274</v>
      </c>
      <c r="F59" s="2" t="s">
        <v>275</v>
      </c>
      <c r="G59" s="2" t="s">
        <v>275</v>
      </c>
      <c r="H59" s="2" t="str">
        <f ca="1">IFERROR(__xludf.DUMMYFUNCTION("GOOGLETRANSLATE(A59,""id"",""en"")"),"The provider didn't wake up Sahur Axis AS ID")</f>
        <v>The provider didn't wake up Sahur Axis AS ID</v>
      </c>
    </row>
    <row r="60" spans="1:8" ht="15.75" customHeight="1" x14ac:dyDescent="0.25">
      <c r="A60" s="2" t="s">
        <v>276</v>
      </c>
      <c r="B60" s="2" t="s">
        <v>277</v>
      </c>
      <c r="C60" s="2" t="s">
        <v>278</v>
      </c>
      <c r="D60" s="2" t="s">
        <v>279</v>
      </c>
      <c r="E60" s="2" t="s">
        <v>280</v>
      </c>
      <c r="F60" s="2" t="s">
        <v>281</v>
      </c>
      <c r="G60" s="2" t="s">
        <v>281</v>
      </c>
      <c r="H60" s="2" t="str">
        <f ca="1">IFERROR(__xludf.DUMMYFUNCTION("GOOGLETRANSLATE(A60,""id"",""en"")"),"min idea id")</f>
        <v>min idea id</v>
      </c>
    </row>
    <row r="61" spans="1:8" ht="15.75" customHeight="1" x14ac:dyDescent="0.25">
      <c r="A61" s="2" t="s">
        <v>282</v>
      </c>
      <c r="B61" s="2" t="s">
        <v>283</v>
      </c>
      <c r="C61" s="2" t="s">
        <v>284</v>
      </c>
      <c r="D61" s="2" t="s">
        <v>285</v>
      </c>
      <c r="E61" s="2" t="s">
        <v>285</v>
      </c>
      <c r="F61" s="2" t="s">
        <v>286</v>
      </c>
      <c r="G61" s="2" t="s">
        <v>286</v>
      </c>
      <c r="H61" s="2" t="str">
        <f ca="1">IFERROR(__xludf.DUMMYFUNCTION("GOOGLETRANSLATE(A61,""id"",""en"")"),"hello hello id")</f>
        <v>hello hello id</v>
      </c>
    </row>
    <row r="62" spans="1:8" ht="15.75" customHeight="1" x14ac:dyDescent="0.25">
      <c r="A62" s="2" t="s">
        <v>287</v>
      </c>
      <c r="B62" s="2" t="s">
        <v>288</v>
      </c>
      <c r="C62" s="2" t="s">
        <v>289</v>
      </c>
      <c r="D62" s="2" t="s">
        <v>290</v>
      </c>
      <c r="E62" s="2" t="s">
        <v>291</v>
      </c>
      <c r="F62" s="2" t="s">
        <v>292</v>
      </c>
      <c r="G62" s="2" t="s">
        <v>292</v>
      </c>
      <c r="H62" s="2" t="str">
        <f ca="1">IFERROR(__xludf.DUMMYFUNCTION("GOOGLETRANSLATE(A62,""id"",""en"")"),"ID brother's intention")</f>
        <v>ID brother's intention</v>
      </c>
    </row>
    <row r="63" spans="1:8" ht="15.75" customHeight="1" x14ac:dyDescent="0.25">
      <c r="A63" s="2" t="s">
        <v>293</v>
      </c>
      <c r="B63" s="2" t="s">
        <v>294</v>
      </c>
      <c r="C63" s="2" t="s">
        <v>295</v>
      </c>
      <c r="D63" s="2" t="s">
        <v>296</v>
      </c>
      <c r="E63" s="2" t="s">
        <v>297</v>
      </c>
      <c r="F63" s="2" t="s">
        <v>298</v>
      </c>
      <c r="G63" s="2" t="s">
        <v>299</v>
      </c>
      <c r="H63" s="2" t="str">
        <f ca="1">IFERROR(__xludf.DUMMYFUNCTION("GOOGLETRANSLATE(A63,""id"",""en"")"),"Seriously, actively buying TBK ID")</f>
        <v>Seriously, actively buying TBK ID</v>
      </c>
    </row>
    <row r="64" spans="1:8" ht="15.75" customHeight="1" x14ac:dyDescent="0.25">
      <c r="A64" s="2" t="s">
        <v>300</v>
      </c>
      <c r="B64" s="2" t="s">
        <v>301</v>
      </c>
      <c r="C64" s="2" t="s">
        <v>302</v>
      </c>
      <c r="D64" s="2" t="s">
        <v>303</v>
      </c>
      <c r="E64" s="2" t="s">
        <v>304</v>
      </c>
      <c r="F64" s="2" t="s">
        <v>305</v>
      </c>
      <c r="G64" s="2" t="s">
        <v>305</v>
      </c>
      <c r="H64" s="2" t="str">
        <f ca="1">IFERROR(__xludf.DUMMYFUNCTION("GOOGLETRANSLATE(A64,""id"",""en"")"),"It's better if Telkomsel byu thousand GB has a free emergency use area")</f>
        <v>It's better if Telkomsel byu thousand GB has a free emergency use area</v>
      </c>
    </row>
    <row r="65" spans="1:8" ht="15.75" customHeight="1" x14ac:dyDescent="0.25">
      <c r="A65" s="2" t="s">
        <v>306</v>
      </c>
      <c r="B65" s="2" t="s">
        <v>307</v>
      </c>
      <c r="C65" s="2" t="s">
        <v>308</v>
      </c>
      <c r="D65" s="2" t="s">
        <v>309</v>
      </c>
      <c r="E65" s="2" t="s">
        <v>310</v>
      </c>
      <c r="F65" s="2" t="s">
        <v>311</v>
      </c>
      <c r="G65" s="2" t="s">
        <v>312</v>
      </c>
      <c r="H65" s="2" t="str">
        <f ca="1">IFERROR(__xludf.DUMMYFUNCTION("GOOGLETRANSLATE(A65,""id"",""en"")"),"Migrating byu SMS is just a bargain, you know")</f>
        <v>Migrating byu SMS is just a bargain, you know</v>
      </c>
    </row>
    <row r="66" spans="1:8" ht="15.75" customHeight="1" x14ac:dyDescent="0.25">
      <c r="A66" s="2" t="s">
        <v>313</v>
      </c>
      <c r="B66" s="2" t="s">
        <v>314</v>
      </c>
      <c r="C66" s="2" t="s">
        <v>315</v>
      </c>
      <c r="D66" s="2" t="s">
        <v>316</v>
      </c>
      <c r="E66" s="2" t="s">
        <v>317</v>
      </c>
      <c r="F66" s="2" t="s">
        <v>318</v>
      </c>
      <c r="G66" s="2" t="s">
        <v>319</v>
      </c>
      <c r="H66" s="2" t="str">
        <f ca="1">IFERROR(__xludf.DUMMYFUNCTION("GOOGLETRANSLATE(A66,""id"",""en"")"),"Min, the internet network, yes, elite internet prices are difficult, ID")</f>
        <v>Min, the internet network, yes, elite internet prices are difficult, ID</v>
      </c>
    </row>
    <row r="67" spans="1:8" ht="15.75" customHeight="1" x14ac:dyDescent="0.25">
      <c r="A67" s="2" t="s">
        <v>320</v>
      </c>
      <c r="B67" s="2" t="s">
        <v>321</v>
      </c>
      <c r="C67" s="2" t="s">
        <v>322</v>
      </c>
      <c r="D67" s="2" t="s">
        <v>323</v>
      </c>
      <c r="E67" s="2" t="s">
        <v>324</v>
      </c>
      <c r="F67" s="2" t="s">
        <v>325</v>
      </c>
      <c r="G67" s="2" t="s">
        <v>326</v>
      </c>
      <c r="H67" s="2" t="str">
        <f ca="1">IFERROR(__xludf.DUMMYFUNCTION("GOOGLETRANSLATE(A67,""id"",""en"")"),"ID calm down brother, blessings for problems byu brother, contact direct message Instagram ID direct message Twitter ID colleague Indihome Call Center Sabil")</f>
        <v>ID calm down brother, blessings for problems byu brother, contact direct message Instagram ID direct message Twitter ID colleague Indihome Call Center Sabil</v>
      </c>
    </row>
    <row r="68" spans="1:8" ht="15.75" customHeight="1" x14ac:dyDescent="0.25">
      <c r="A68" s="2" t="s">
        <v>327</v>
      </c>
      <c r="B68" s="2" t="s">
        <v>328</v>
      </c>
      <c r="C68" s="2" t="s">
        <v>329</v>
      </c>
      <c r="D68" s="2" t="s">
        <v>330</v>
      </c>
      <c r="E68" s="2" t="s">
        <v>330</v>
      </c>
      <c r="F68" s="2" t="s">
        <v>331</v>
      </c>
      <c r="G68" s="2" t="s">
        <v>331</v>
      </c>
      <c r="H68" s="2" t="str">
        <f ca="1">IFERROR(__xludf.DUMMYFUNCTION("GOOGLETRANSLATE(A68,""id"",""en"")"),"I'm sorry, I just mentioned Telkomcare wrong, hehe")</f>
        <v>I'm sorry, I just mentioned Telkomcare wrong, hehe</v>
      </c>
    </row>
    <row r="69" spans="1:8" ht="15.75" customHeight="1" x14ac:dyDescent="0.25">
      <c r="A69" s="2" t="s">
        <v>332</v>
      </c>
      <c r="B69" s="2" t="s">
        <v>333</v>
      </c>
      <c r="C69" s="2" t="s">
        <v>334</v>
      </c>
      <c r="D69" s="2" t="s">
        <v>335</v>
      </c>
      <c r="E69" s="2" t="s">
        <v>336</v>
      </c>
      <c r="F69" s="2" t="s">
        <v>337</v>
      </c>
      <c r="G69" s="2" t="s">
        <v>338</v>
      </c>
      <c r="H69" s="2" t="str">
        <f ca="1">IFERROR(__xludf.DUMMYFUNCTION("GOOGLETRANSLATE(A69,""id"",""en"")"),"use Telkomsel just use active Telkomsel ID aka unlimited activetbtb lost activation")</f>
        <v>use Telkomsel just use active Telkomsel ID aka unlimited activetbtb lost activation</v>
      </c>
    </row>
    <row r="70" spans="1:8" ht="15.75" customHeight="1" x14ac:dyDescent="0.25">
      <c r="A70" s="2" t="s">
        <v>339</v>
      </c>
      <c r="B70" s="2" t="s">
        <v>340</v>
      </c>
      <c r="C70" s="2" t="s">
        <v>341</v>
      </c>
      <c r="D70" s="2" t="s">
        <v>342</v>
      </c>
      <c r="E70" s="2" t="s">
        <v>343</v>
      </c>
      <c r="F70" s="2" t="s">
        <v>344</v>
      </c>
      <c r="G70" s="2" t="s">
        <v>345</v>
      </c>
      <c r="H70" s="2" t="str">
        <f ca="1">IFERROR(__xludf.DUMMYFUNCTION("GOOGLETRANSLATE(A70,""id"",""en"")"),"ID unreg number Telkomsel yes byu number lost yesterday unreg wrong number Telkomsel yes thank you for your attention brother Juno")</f>
        <v>ID unreg number Telkomsel yes byu number lost yesterday unreg wrong number Telkomsel yes thank you for your attention brother Juno</v>
      </c>
    </row>
    <row r="71" spans="1:8" ht="15.75" customHeight="1" x14ac:dyDescent="0.25">
      <c r="A71" s="2" t="s">
        <v>346</v>
      </c>
      <c r="B71" s="2" t="s">
        <v>347</v>
      </c>
      <c r="C71" s="2" t="s">
        <v>348</v>
      </c>
      <c r="D71" s="2" t="s">
        <v>349</v>
      </c>
      <c r="E71" s="2" t="s">
        <v>350</v>
      </c>
      <c r="F71" s="2" t="s">
        <v>351</v>
      </c>
      <c r="G71" s="2" t="s">
        <v>352</v>
      </c>
      <c r="H71" s="2" t="str">
        <f ca="1">IFERROR(__xludf.DUMMYFUNCTION("GOOGLETRANSLATE(A71,""id"",""en"")"),"Byu promo ID is active, cheap credit top up number is worth it, full hour quota for you")</f>
        <v>Byu promo ID is active, cheap credit top up number is worth it, full hour quota for you</v>
      </c>
    </row>
    <row r="72" spans="1:8" ht="15.75" customHeight="1" x14ac:dyDescent="0.25">
      <c r="A72" s="2" t="s">
        <v>353</v>
      </c>
      <c r="B72" s="2" t="s">
        <v>354</v>
      </c>
      <c r="C72" s="2" t="s">
        <v>355</v>
      </c>
      <c r="D72" s="2" t="s">
        <v>356</v>
      </c>
      <c r="E72" s="2" t="s">
        <v>357</v>
      </c>
      <c r="F72" s="2" t="s">
        <v>358</v>
      </c>
      <c r="G72" s="2" t="s">
        <v>359</v>
      </c>
      <c r="H72" s="2" t="str">
        <f ca="1">IFERROR(__xludf.DUMMYFUNCTION("GOOGLETRANSLATE(A72,""id"",""en"")"),"ID number activation can't be a problem bro, maximum number register Telkomsel number, unreg cell number, use it, try registering, if lost, replace sim card number, try confirming CS, bro.")</f>
        <v>ID number activation can't be a problem bro, maximum number register Telkomsel number, unreg cell number, use it, try registering, if lost, replace sim card number, try confirming CS, bro.</v>
      </c>
    </row>
    <row r="73" spans="1:8" ht="15.75" customHeight="1" x14ac:dyDescent="0.25">
      <c r="A73" s="2" t="s">
        <v>360</v>
      </c>
      <c r="B73" s="2" t="s">
        <v>361</v>
      </c>
      <c r="C73" s="2" t="s">
        <v>362</v>
      </c>
      <c r="D73" s="2" t="s">
        <v>363</v>
      </c>
      <c r="E73" s="2" t="s">
        <v>364</v>
      </c>
      <c r="F73" s="2" t="s">
        <v>365</v>
      </c>
      <c r="G73" s="2" t="s">
        <v>366</v>
      </c>
      <c r="H73" s="2" t="str">
        <f ca="1">IFERROR(__xludf.DUMMYFUNCTION("GOOGLETRANSLATE(A73,""id"",""en"")"),"the picture is ok, byu, okay, the price of the net quality is quite stable, like Telkomsel, if you bring a full hour quota, share it")</f>
        <v>the picture is ok, byu, okay, the price of the net quality is quite stable, like Telkomsel, if you bring a full hour quota, share it</v>
      </c>
    </row>
    <row r="74" spans="1:8" ht="15.75" customHeight="1" x14ac:dyDescent="0.25">
      <c r="A74" s="2" t="s">
        <v>367</v>
      </c>
      <c r="B74" s="2" t="s">
        <v>368</v>
      </c>
      <c r="C74" s="2" t="s">
        <v>369</v>
      </c>
      <c r="D74" s="2" t="s">
        <v>370</v>
      </c>
      <c r="E74" s="2" t="s">
        <v>371</v>
      </c>
      <c r="F74" s="2" t="s">
        <v>372</v>
      </c>
      <c r="G74" s="2" t="s">
        <v>373</v>
      </c>
      <c r="H74" s="2" t="str">
        <f ca="1">IFERROR(__xludf.DUMMYFUNCTION("GOOGLETRANSLATE(A74,""id"",""en"")"),"yesterday's id by tsel seemed to be disrupting the net bro, it's really natural, just try using apn byu airplane mode for a moment, it's quite helpful")</f>
        <v>yesterday's id by tsel seemed to be disrupting the net bro, it's really natural, just try using apn byu airplane mode for a moment, it's quite helpful</v>
      </c>
    </row>
    <row r="75" spans="1:8" ht="15.75" customHeight="1" x14ac:dyDescent="0.25">
      <c r="A75" s="2" t="s">
        <v>374</v>
      </c>
      <c r="B75" s="2" t="s">
        <v>375</v>
      </c>
      <c r="C75" s="2" t="s">
        <v>376</v>
      </c>
      <c r="D75" s="2" t="s">
        <v>377</v>
      </c>
      <c r="E75" s="2" t="s">
        <v>378</v>
      </c>
      <c r="F75" s="2" t="s">
        <v>379</v>
      </c>
      <c r="G75" s="2" t="s">
        <v>380</v>
      </c>
      <c r="H75" s="2" t="str">
        <f ca="1">IFERROR(__xludf.DUMMYFUNCTION("GOOGLETRANSLATE(A75,""id"",""en"")"),"Just replace the Telkomsel APN with Byu, bro, so it runs smoothly, just turn airplane mode on in")</f>
        <v>Just replace the Telkomsel APN with Byu, bro, so it runs smoothly, just turn airplane mode on in</v>
      </c>
    </row>
    <row r="76" spans="1:8" ht="15.75" customHeight="1" x14ac:dyDescent="0.25">
      <c r="A76" s="2" t="s">
        <v>381</v>
      </c>
      <c r="B76" s="2" t="s">
        <v>382</v>
      </c>
      <c r="C76" s="2" t="s">
        <v>383</v>
      </c>
      <c r="D76" s="2" t="s">
        <v>384</v>
      </c>
      <c r="E76" s="2" t="s">
        <v>385</v>
      </c>
      <c r="F76" s="2" t="s">
        <v>386</v>
      </c>
      <c r="G76" s="2" t="s">
        <v>387</v>
      </c>
      <c r="H76" s="2" t="str">
        <f ca="1">IFERROR(__xludf.DUMMYFUNCTION("GOOGLETRANSLATE(A76,""id"",""en"")"),"Byu, join the Telkomsel net, just try refreshing the net and change net mode to airplane mode")</f>
        <v>Byu, join the Telkomsel net, just try refreshing the net and change net mode to airplane mode</v>
      </c>
    </row>
    <row r="77" spans="1:8" ht="15.75" customHeight="1" x14ac:dyDescent="0.25">
      <c r="A77" s="2" t="s">
        <v>388</v>
      </c>
      <c r="B77" s="2" t="s">
        <v>389</v>
      </c>
      <c r="C77" s="2" t="s">
        <v>390</v>
      </c>
      <c r="D77" s="2" t="s">
        <v>391</v>
      </c>
      <c r="E77" s="2" t="s">
        <v>392</v>
      </c>
      <c r="F77" s="2" t="s">
        <v>393</v>
      </c>
      <c r="G77" s="2" t="s">
        <v>394</v>
      </c>
      <c r="H77" s="2" t="str">
        <f ca="1">IFERROR(__xludf.DUMMYFUNCTION("GOOGLETRANSLATE(A77,""id"",""en"")"),"yooh hi bro ash regarding information play product byu app bro contact website message instagram id message tw id message fb byu indonesia live chat byu app installed on hp bro thanks sakia")</f>
        <v>yooh hi bro ash regarding information play product byu app bro contact website message instagram id message tw id message fb byu indonesia live chat byu app installed on hp bro thanks sakia</v>
      </c>
    </row>
    <row r="78" spans="1:8" ht="15.75" customHeight="1" x14ac:dyDescent="0.25">
      <c r="A78" s="2" t="s">
        <v>395</v>
      </c>
      <c r="B78" s="2" t="s">
        <v>396</v>
      </c>
      <c r="C78" s="2" t="s">
        <v>397</v>
      </c>
      <c r="D78" s="2" t="s">
        <v>398</v>
      </c>
      <c r="E78" s="2" t="s">
        <v>398</v>
      </c>
      <c r="F78" s="2" t="s">
        <v>399</v>
      </c>
      <c r="G78" s="2" t="s">
        <v>400</v>
      </c>
      <c r="H78" s="2" t="str">
        <f ca="1">IFERROR(__xludf.DUMMYFUNCTION("GOOGLETRANSLATE(A78,""id"",""en"")"),"please unregister your BYU card")</f>
        <v>please unregister your BYU card</v>
      </c>
    </row>
    <row r="79" spans="1:8" ht="15.75" customHeight="1" x14ac:dyDescent="0.25">
      <c r="A79" s="2" t="s">
        <v>401</v>
      </c>
      <c r="B79" s="2" t="s">
        <v>402</v>
      </c>
      <c r="C79" s="2" t="s">
        <v>403</v>
      </c>
      <c r="D79" s="2" t="s">
        <v>404</v>
      </c>
      <c r="E79" s="2" t="s">
        <v>404</v>
      </c>
      <c r="F79" s="2" t="s">
        <v>405</v>
      </c>
      <c r="G79" s="2" t="s">
        <v>405</v>
      </c>
      <c r="H79" s="2" t="str">
        <f ca="1">IFERROR(__xludf.DUMMYFUNCTION("GOOGLETRANSLATE(A79,""id"",""en"")"),"convert vincell credit update rate march telkomsel three indosat byu xl axis smartfren wa")</f>
        <v>convert vincell credit update rate march telkomsel three indosat byu xl axis smartfren wa</v>
      </c>
    </row>
    <row r="80" spans="1:8" ht="15.75" customHeight="1" x14ac:dyDescent="0.25">
      <c r="A80" s="2" t="s">
        <v>406</v>
      </c>
      <c r="B80" s="2" t="s">
        <v>407</v>
      </c>
      <c r="C80" s="2" t="s">
        <v>408</v>
      </c>
      <c r="D80" s="2" t="s">
        <v>409</v>
      </c>
      <c r="E80" s="2" t="s">
        <v>409</v>
      </c>
      <c r="F80" s="2" t="s">
        <v>410</v>
      </c>
      <c r="G80" s="2" t="s">
        <v>411</v>
      </c>
      <c r="H80" s="2" t="str">
        <f ca="1">IFERROR(__xludf.DUMMYFUNCTION("GOOGLETRANSLATE(A80,""id"",""en"")"),"what's the ID?")</f>
        <v>what's the ID?</v>
      </c>
    </row>
    <row r="81" spans="1:8" ht="15.75" customHeight="1" x14ac:dyDescent="0.25">
      <c r="A81" s="2" t="s">
        <v>412</v>
      </c>
      <c r="B81" s="2" t="s">
        <v>413</v>
      </c>
      <c r="C81" s="2" t="s">
        <v>414</v>
      </c>
      <c r="D81" s="2" t="s">
        <v>415</v>
      </c>
      <c r="E81" s="2" t="s">
        <v>416</v>
      </c>
      <c r="F81" s="2" t="s">
        <v>417</v>
      </c>
      <c r="G81" s="2" t="s">
        <v>417</v>
      </c>
      <c r="H81" s="2" t="str">
        <f ca="1">IFERROR(__xludf.DUMMYFUNCTION("GOOGLETRANSLATE(A81,""id"",""en"")"),"byu and telkomsel realite home users use wifi if it's new")</f>
        <v>byu and telkomsel realite home users use wifi if it's new</v>
      </c>
    </row>
    <row r="82" spans="1:8" ht="15.75" customHeight="1" x14ac:dyDescent="0.25">
      <c r="A82" s="2" t="s">
        <v>401</v>
      </c>
      <c r="B82" s="2" t="s">
        <v>418</v>
      </c>
      <c r="C82" s="2" t="s">
        <v>403</v>
      </c>
      <c r="D82" s="2" t="s">
        <v>404</v>
      </c>
      <c r="E82" s="2" t="s">
        <v>404</v>
      </c>
      <c r="F82" s="2" t="s">
        <v>405</v>
      </c>
      <c r="G82" s="2" t="s">
        <v>405</v>
      </c>
      <c r="H82" s="2" t="str">
        <f ca="1">IFERROR(__xludf.DUMMYFUNCTION("GOOGLETRANSLATE(A82,""id"",""en"")"),"convert vincell credit update rate march telkomsel three indosat byu xl axis smartfren wa")</f>
        <v>convert vincell credit update rate march telkomsel three indosat byu xl axis smartfren wa</v>
      </c>
    </row>
    <row r="83" spans="1:8" ht="15.75" customHeight="1" x14ac:dyDescent="0.25">
      <c r="A83" s="2" t="s">
        <v>419</v>
      </c>
      <c r="B83" s="2" t="s">
        <v>420</v>
      </c>
      <c r="C83" s="2" t="s">
        <v>421</v>
      </c>
      <c r="D83" s="2" t="s">
        <v>422</v>
      </c>
      <c r="E83" s="2" t="s">
        <v>422</v>
      </c>
      <c r="F83" s="2" t="s">
        <v>423</v>
      </c>
      <c r="G83" s="2" t="s">
        <v>424</v>
      </c>
      <c r="H83" s="2" t="str">
        <f ca="1">IFERROR(__xludf.DUMMYFUNCTION("GOOGLETRANSLATE(A83,""id"",""en"")"),"Separate expensive package IDs before moving")</f>
        <v>Separate expensive package IDs before moving</v>
      </c>
    </row>
    <row r="84" spans="1:8" ht="15.75" customHeight="1" x14ac:dyDescent="0.25">
      <c r="A84" s="2" t="s">
        <v>15</v>
      </c>
      <c r="B84" s="2" t="s">
        <v>425</v>
      </c>
      <c r="C84" s="2" t="s">
        <v>15</v>
      </c>
      <c r="D84" s="2" t="s">
        <v>20</v>
      </c>
      <c r="E84" s="2" t="s">
        <v>20</v>
      </c>
      <c r="F84" s="2" t="s">
        <v>20</v>
      </c>
      <c r="G84" s="2" t="s">
        <v>20</v>
      </c>
      <c r="H84" s="2" t="str">
        <f ca="1">IFERROR(__xludf.DUMMYFUNCTION("GOOGLETRANSLATE(A84,""id"",""en"")"),"id")</f>
        <v>id</v>
      </c>
    </row>
    <row r="85" spans="1:8" ht="15.75" customHeight="1" x14ac:dyDescent="0.25">
      <c r="A85" s="2" t="s">
        <v>426</v>
      </c>
      <c r="B85" s="2" t="s">
        <v>427</v>
      </c>
      <c r="C85" s="2" t="s">
        <v>428</v>
      </c>
      <c r="D85" s="2" t="s">
        <v>429</v>
      </c>
      <c r="E85" s="2" t="s">
        <v>430</v>
      </c>
      <c r="F85" s="2" t="s">
        <v>431</v>
      </c>
      <c r="G85" s="2" t="s">
        <v>432</v>
      </c>
      <c r="H85" s="2" t="str">
        <f ca="1">IFERROR(__xludf.DUMMYFUNCTION("GOOGLETRANSLATE(A85,""id"",""en"")"),"just change to using your ID, cheap package, set up a safe signal everywhere, use Telkomsel signal, the number is off, the limit is active")</f>
        <v>just change to using your ID, cheap package, set up a safe signal everywhere, use Telkomsel signal, the number is off, the limit is active</v>
      </c>
    </row>
    <row r="86" spans="1:8" ht="15.75" customHeight="1" x14ac:dyDescent="0.25">
      <c r="A86" s="2" t="s">
        <v>433</v>
      </c>
      <c r="B86" s="2" t="s">
        <v>434</v>
      </c>
      <c r="C86" s="2" t="s">
        <v>435</v>
      </c>
      <c r="D86" s="2" t="s">
        <v>436</v>
      </c>
      <c r="E86" s="2" t="s">
        <v>437</v>
      </c>
      <c r="F86" s="2" t="s">
        <v>438</v>
      </c>
      <c r="G86" s="2" t="s">
        <v>438</v>
      </c>
      <c r="H86" s="2" t="str">
        <f ca="1">IFERROR(__xludf.DUMMYFUNCTION("GOOGLETRANSLATE(A86,""id"",""en"")"),"byu hall safe hall ilang ilangan telkomsel safe nder")</f>
        <v>byu hall safe hall ilang ilangan telkomsel safe nder</v>
      </c>
    </row>
    <row r="87" spans="1:8" ht="15.75" customHeight="1" x14ac:dyDescent="0.25">
      <c r="A87" s="2" t="s">
        <v>439</v>
      </c>
      <c r="B87" s="2" t="s">
        <v>440</v>
      </c>
      <c r="C87" s="2" t="s">
        <v>441</v>
      </c>
      <c r="D87" s="2" t="s">
        <v>442</v>
      </c>
      <c r="E87" s="2" t="s">
        <v>443</v>
      </c>
      <c r="F87" s="2" t="s">
        <v>444</v>
      </c>
      <c r="G87" s="2" t="s">
        <v>445</v>
      </c>
      <c r="H87" s="2" t="str">
        <f ca="1">IFERROR(__xludf.DUMMYFUNCTION("GOOGLETRANSLATE(A87,""id"",""en"")"),"by tuh active system like Telkomsel complicated ID")</f>
        <v>by tuh active system like Telkomsel complicated ID</v>
      </c>
    </row>
    <row r="88" spans="1:8" ht="15.75" customHeight="1" x14ac:dyDescent="0.25">
      <c r="A88" s="2" t="s">
        <v>446</v>
      </c>
      <c r="B88" s="2" t="s">
        <v>447</v>
      </c>
      <c r="C88" s="2" t="s">
        <v>448</v>
      </c>
      <c r="D88" s="2" t="s">
        <v>449</v>
      </c>
      <c r="E88" s="2" t="s">
        <v>450</v>
      </c>
      <c r="F88" s="2" t="s">
        <v>451</v>
      </c>
      <c r="G88" s="2" t="s">
        <v>451</v>
      </c>
      <c r="H88" s="2" t="str">
        <f ca="1">IFERROR(__xludf.DUMMYFUNCTION("GOOGLETRANSLATE(A88,""id"",""en"")"),"hello, byu Telkomsel, I'm sorry inside and out, yes, my complaints about harsh words yesterday's signal made me goosebumps")</f>
        <v>hello, byu Telkomsel, I'm sorry inside and out, yes, my complaints about harsh words yesterday's signal made me goosebumps</v>
      </c>
    </row>
    <row r="89" spans="1:8" ht="15.75" customHeight="1" x14ac:dyDescent="0.25">
      <c r="A89" s="2" t="s">
        <v>452</v>
      </c>
      <c r="B89" s="2" t="s">
        <v>453</v>
      </c>
      <c r="C89" s="2" t="s">
        <v>454</v>
      </c>
      <c r="D89" s="2" t="s">
        <v>455</v>
      </c>
      <c r="E89" s="2" t="s">
        <v>456</v>
      </c>
      <c r="F89" s="2" t="s">
        <v>457</v>
      </c>
      <c r="G89" s="2" t="s">
        <v>457</v>
      </c>
      <c r="H89" s="2" t="str">
        <f ca="1">IFERROR(__xludf.DUMMYFUNCTION("GOOGLETRANSLATE(A89,""id"",""en"")"),"Min, please research the team, Nindy's name is the name of the contact center, provider ID, you know, hadeuh")</f>
        <v>Min, please research the team, Nindy's name is the name of the contact center, provider ID, you know, hadeuh</v>
      </c>
    </row>
    <row r="90" spans="1:8" ht="15.75" customHeight="1" x14ac:dyDescent="0.25">
      <c r="A90" s="2" t="s">
        <v>458</v>
      </c>
      <c r="B90" s="2" t="s">
        <v>459</v>
      </c>
      <c r="C90" s="2" t="s">
        <v>460</v>
      </c>
      <c r="D90" s="2" t="s">
        <v>461</v>
      </c>
      <c r="E90" s="2" t="s">
        <v>462</v>
      </c>
      <c r="F90" s="2" t="s">
        <v>463</v>
      </c>
      <c r="G90" s="2" t="s">
        <v>463</v>
      </c>
      <c r="H90" s="2" t="str">
        <f ca="1">IFERROR(__xludf.DUMMYFUNCTION("GOOGLETRANSLATE(A90,""id"",""en"")"),"If you have problems, you nudge, message your friend's ID, Telkomsel number, worry about the message, stay healthy, feel good")</f>
        <v>If you have problems, you nudge, message your friend's ID, Telkomsel number, worry about the message, stay healthy, feel good</v>
      </c>
    </row>
    <row r="91" spans="1:8" ht="15.75" customHeight="1" x14ac:dyDescent="0.25">
      <c r="A91" s="2" t="s">
        <v>464</v>
      </c>
      <c r="B91" s="2" t="s">
        <v>465</v>
      </c>
      <c r="C91" s="2" t="s">
        <v>466</v>
      </c>
      <c r="D91" s="2" t="s">
        <v>467</v>
      </c>
      <c r="E91" s="2" t="s">
        <v>468</v>
      </c>
      <c r="F91" s="2" t="s">
        <v>469</v>
      </c>
      <c r="G91" s="2" t="s">
        <v>469</v>
      </c>
      <c r="H91" s="2" t="str">
        <f ca="1">IFERROR(__xludf.DUMMYFUNCTION("GOOGLETRANSLATE(A91,""id"",""en"")"),"Complaining about the Byu number, Telkomsel number")</f>
        <v>Complaining about the Byu number, Telkomsel number</v>
      </c>
    </row>
    <row r="92" spans="1:8" ht="15.75" customHeight="1" x14ac:dyDescent="0.25">
      <c r="A92" s="2" t="s">
        <v>470</v>
      </c>
      <c r="B92" s="2" t="s">
        <v>471</v>
      </c>
      <c r="C92" s="2" t="s">
        <v>472</v>
      </c>
      <c r="D92" s="2" t="s">
        <v>473</v>
      </c>
      <c r="E92" s="2" t="s">
        <v>474</v>
      </c>
      <c r="F92" s="2" t="s">
        <v>475</v>
      </c>
      <c r="G92" s="2" t="s">
        <v>476</v>
      </c>
      <c r="H92" s="2" t="str">
        <f ca="1">IFERROR(__xludf.DUMMYFUNCTION("GOOGLETRANSLATE(A92,""id"",""en"")"),"Telkomsel is really poor at signal lots, expensive to move by, Telkomsel's son is slow to run smoothly, sometimes ID")</f>
        <v>Telkomsel is really poor at signal lots, expensive to move by, Telkomsel's son is slow to run smoothly, sometimes ID</v>
      </c>
    </row>
    <row r="93" spans="1:8" ht="15.75" customHeight="1" x14ac:dyDescent="0.25">
      <c r="A93" s="2" t="s">
        <v>477</v>
      </c>
      <c r="B93" s="2" t="s">
        <v>478</v>
      </c>
      <c r="C93" s="2" t="s">
        <v>479</v>
      </c>
      <c r="D93" s="2" t="s">
        <v>480</v>
      </c>
      <c r="E93" s="2" t="s">
        <v>480</v>
      </c>
      <c r="F93" s="2" t="s">
        <v>481</v>
      </c>
      <c r="G93" s="2" t="s">
        <v>481</v>
      </c>
      <c r="H93" s="2" t="str">
        <f ca="1">IFERROR(__xludf.DUMMYFUNCTION("GOOGLETRANSLATE(A93,""id"",""en"")"),"Yes, the APN is set to fill in byu letters, no dots")</f>
        <v>Yes, the APN is set to fill in byu letters, no dots</v>
      </c>
    </row>
    <row r="94" spans="1:8" ht="15.75" customHeight="1" x14ac:dyDescent="0.25">
      <c r="A94" s="2" t="s">
        <v>482</v>
      </c>
      <c r="B94" s="2" t="s">
        <v>483</v>
      </c>
      <c r="C94" s="2" t="s">
        <v>484</v>
      </c>
      <c r="D94" s="2" t="s">
        <v>485</v>
      </c>
      <c r="E94" s="2" t="s">
        <v>486</v>
      </c>
      <c r="F94" s="2" t="s">
        <v>487</v>
      </c>
      <c r="G94" s="2" t="s">
        <v>488</v>
      </c>
      <c r="H94" s="2" t="str">
        <f ca="1">IFERROR(__xludf.DUMMYFUNCTION("GOOGLETRANSLATE(A94,""id"",""en"")"),"Telkomsel is terrible at paying expensive services, you know, look at using Telkomsel's byu Telkomsel card")</f>
        <v>Telkomsel is terrible at paying expensive services, you know, look at using Telkomsel's byu Telkomsel card</v>
      </c>
    </row>
    <row r="95" spans="1:8" ht="15.75" customHeight="1" x14ac:dyDescent="0.25">
      <c r="A95" s="2" t="s">
        <v>489</v>
      </c>
      <c r="B95" s="2" t="s">
        <v>490</v>
      </c>
      <c r="C95" s="2" t="s">
        <v>491</v>
      </c>
      <c r="D95" s="2" t="s">
        <v>492</v>
      </c>
      <c r="E95" s="2" t="s">
        <v>493</v>
      </c>
      <c r="F95" s="2" t="s">
        <v>494</v>
      </c>
      <c r="G95" s="2" t="s">
        <v>495</v>
      </c>
      <c r="H95" s="2" t="str">
        <f ca="1">IFERROR(__xludf.DUMMYFUNCTION("GOOGLETRANSLATE(A95,""id"",""en"")"),"Brother appears next to you, Brother's name is Byu")</f>
        <v>Brother appears next to you, Brother's name is Byu</v>
      </c>
    </row>
    <row r="96" spans="1:8" ht="15.75" customHeight="1" x14ac:dyDescent="0.25">
      <c r="A96" s="2" t="s">
        <v>489</v>
      </c>
      <c r="B96" s="2" t="s">
        <v>496</v>
      </c>
      <c r="C96" s="2" t="s">
        <v>491</v>
      </c>
      <c r="D96" s="2" t="s">
        <v>492</v>
      </c>
      <c r="E96" s="2" t="s">
        <v>493</v>
      </c>
      <c r="F96" s="2" t="s">
        <v>494</v>
      </c>
      <c r="G96" s="2" t="s">
        <v>495</v>
      </c>
      <c r="H96" s="2" t="str">
        <f ca="1">IFERROR(__xludf.DUMMYFUNCTION("GOOGLETRANSLATE(A96,""id"",""en"")"),"Brother appears next to you, Brother's name is Byu")</f>
        <v>Brother appears next to you, Brother's name is Byu</v>
      </c>
    </row>
    <row r="97" spans="1:8" ht="15.75" customHeight="1" x14ac:dyDescent="0.25">
      <c r="A97" s="2" t="s">
        <v>497</v>
      </c>
      <c r="B97" s="2" t="s">
        <v>498</v>
      </c>
      <c r="C97" s="2" t="s">
        <v>499</v>
      </c>
      <c r="D97" s="2" t="s">
        <v>500</v>
      </c>
      <c r="E97" s="2" t="s">
        <v>501</v>
      </c>
      <c r="F97" s="2" t="s">
        <v>502</v>
      </c>
      <c r="G97" s="2" t="s">
        <v>502</v>
      </c>
      <c r="H97" s="2" t="str">
        <f ca="1">IFERROR(__xludf.DUMMYFUNCTION("GOOGLETRANSLATE(A97,""id"",""en"")"),"Fuck Telkomsel, use Byu, emotions subside")</f>
        <v>Fuck Telkomsel, use Byu, emotions subside</v>
      </c>
    </row>
    <row r="98" spans="1:8" ht="15.75" customHeight="1" x14ac:dyDescent="0.25">
      <c r="A98" s="2" t="s">
        <v>503</v>
      </c>
      <c r="B98" s="2" t="s">
        <v>504</v>
      </c>
      <c r="C98" s="2" t="s">
        <v>505</v>
      </c>
      <c r="D98" s="2" t="s">
        <v>506</v>
      </c>
      <c r="E98" s="2" t="s">
        <v>507</v>
      </c>
      <c r="F98" s="2" t="s">
        <v>508</v>
      </c>
      <c r="G98" s="2" t="s">
        <v>508</v>
      </c>
      <c r="H98" s="2" t="str">
        <f ca="1">IFERROR(__xludf.DUMMYFUNCTION("GOOGLETRANSLATE(A98,""id"",""en"")"),"Use APN so that your internet runs smoothly using APN")</f>
        <v>Use APN so that your internet runs smoothly using APN</v>
      </c>
    </row>
    <row r="99" spans="1:8" ht="15.75" customHeight="1" x14ac:dyDescent="0.25">
      <c r="A99" s="2" t="s">
        <v>509</v>
      </c>
      <c r="B99" s="2" t="s">
        <v>510</v>
      </c>
      <c r="C99" s="2" t="s">
        <v>510</v>
      </c>
      <c r="D99" s="2" t="s">
        <v>511</v>
      </c>
      <c r="E99" s="2" t="s">
        <v>512</v>
      </c>
      <c r="F99" s="2" t="s">
        <v>513</v>
      </c>
      <c r="G99" s="2" t="s">
        <v>513</v>
      </c>
      <c r="H99" s="2" t="str">
        <f ca="1">IFERROR(__xludf.DUMMYFUNCTION("GOOGLETRANSLATE(A99,""id"",""en"")"),"indihome telkomsel byu fuck")</f>
        <v>indihome telkomsel byu fuck</v>
      </c>
    </row>
    <row r="100" spans="1:8" ht="15.75" customHeight="1" x14ac:dyDescent="0.25">
      <c r="A100" s="2" t="s">
        <v>514</v>
      </c>
      <c r="B100" s="2" t="s">
        <v>515</v>
      </c>
      <c r="C100" s="2" t="s">
        <v>516</v>
      </c>
      <c r="D100" s="2" t="s">
        <v>517</v>
      </c>
      <c r="E100" s="2" t="s">
        <v>518</v>
      </c>
      <c r="F100" s="2" t="s">
        <v>519</v>
      </c>
      <c r="G100" s="2" t="s">
        <v>519</v>
      </c>
      <c r="H100" s="2" t="str">
        <f ca="1">IFERROR(__xludf.DUMMYFUNCTION("GOOGLETRANSLATE(A100,""id"",""en"")"),"id thank you min for your cooperation help tag byu min")</f>
        <v>id thank you min for your cooperation help tag byu min</v>
      </c>
    </row>
    <row r="101" spans="1:8" ht="15.75" customHeight="1" x14ac:dyDescent="0.25">
      <c r="A101" s="2" t="s">
        <v>520</v>
      </c>
      <c r="B101" s="2" t="s">
        <v>521</v>
      </c>
      <c r="C101" s="2" t="s">
        <v>522</v>
      </c>
      <c r="D101" s="2" t="s">
        <v>523</v>
      </c>
      <c r="E101" s="2" t="s">
        <v>524</v>
      </c>
      <c r="F101" s="2" t="s">
        <v>525</v>
      </c>
      <c r="G101" s="2" t="s">
        <v>525</v>
      </c>
      <c r="H101" s="2" t="str">
        <f ca="1">IFERROR(__xludf.DUMMYFUNCTION("GOOGLETRANSLATE(A101,""id"",""en"")"),"Try nudging a fellow message ID, bro Rasya")</f>
        <v>Try nudging a fellow message ID, bro Rasya</v>
      </c>
    </row>
    <row r="102" spans="1:8" ht="15.75" customHeight="1" x14ac:dyDescent="0.25">
      <c r="A102" s="2" t="s">
        <v>526</v>
      </c>
      <c r="B102" s="2" t="s">
        <v>527</v>
      </c>
      <c r="C102" s="2" t="s">
        <v>528</v>
      </c>
      <c r="D102" s="2" t="s">
        <v>529</v>
      </c>
      <c r="E102" s="2" t="s">
        <v>529</v>
      </c>
      <c r="F102" s="2" t="s">
        <v>530</v>
      </c>
      <c r="G102" s="2" t="s">
        <v>531</v>
      </c>
      <c r="H102" s="2" t="str">
        <f ca="1">IFERROR(__xludf.DUMMYFUNCTION("GOOGLETRANSLATE(A102,""id"",""en"")"),"ID doesn't have a signal like min's tag isn't written")</f>
        <v>ID doesn't have a signal like min's tag isn't written</v>
      </c>
    </row>
    <row r="103" spans="1:8" ht="15.75" customHeight="1" x14ac:dyDescent="0.25">
      <c r="A103" s="2" t="s">
        <v>532</v>
      </c>
      <c r="B103" s="2" t="s">
        <v>533</v>
      </c>
      <c r="C103" s="2" t="s">
        <v>534</v>
      </c>
      <c r="D103" s="2" t="s">
        <v>535</v>
      </c>
      <c r="E103" s="2" t="s">
        <v>536</v>
      </c>
      <c r="F103" s="2" t="s">
        <v>537</v>
      </c>
      <c r="G103" s="2" t="s">
        <v>538</v>
      </c>
      <c r="H103" s="2" t="str">
        <f ca="1">IFERROR(__xludf.DUMMYFUNCTION("GOOGLETRANSLATE(A103,""id"",""en"")"),"Byu, it's wrong with Telkomsel's product. Call your ID partner straight away to solve the signal problem. Brother, Rasya is healthy")</f>
        <v>Byu, it's wrong with Telkomsel's product. Call your ID partner straight away to solve the signal problem. Brother, Rasya is healthy</v>
      </c>
    </row>
    <row r="104" spans="1:8" ht="15.75" customHeight="1" x14ac:dyDescent="0.25">
      <c r="A104" s="2" t="s">
        <v>539</v>
      </c>
      <c r="B104" s="2" t="s">
        <v>540</v>
      </c>
      <c r="C104" s="2" t="s">
        <v>541</v>
      </c>
      <c r="D104" s="2" t="s">
        <v>542</v>
      </c>
      <c r="E104" s="2" t="s">
        <v>543</v>
      </c>
      <c r="F104" s="2" t="s">
        <v>544</v>
      </c>
      <c r="G104" s="2" t="s">
        <v>545</v>
      </c>
      <c r="H104" s="2" t="str">
        <f ca="1">IFERROR(__xludf.DUMMYFUNCTION("GOOGLETRANSLATE(A104,""id"",""en"")"),"Byu Telkomsel, is it still byu, is the signal condition like that, bro, look at the main quota, is editing working or not?")</f>
        <v>Byu Telkomsel, is it still byu, is the signal condition like that, bro, look at the main quota, is editing working or not?</v>
      </c>
    </row>
    <row r="105" spans="1:8" ht="15.75" customHeight="1" x14ac:dyDescent="0.25">
      <c r="A105" s="2" t="s">
        <v>546</v>
      </c>
      <c r="B105" s="2" t="s">
        <v>547</v>
      </c>
      <c r="C105" s="2" t="s">
        <v>548</v>
      </c>
      <c r="D105" s="2" t="s">
        <v>549</v>
      </c>
      <c r="E105" s="2" t="s">
        <v>550</v>
      </c>
      <c r="F105" s="2" t="s">
        <v>551</v>
      </c>
      <c r="G105" s="2" t="s">
        <v>552</v>
      </c>
      <c r="H105" s="2" t="str">
        <f ca="1">IFERROR(__xludf.DUMMYFUNCTION("GOOGLETRANSLATE(A105,""id"",""en"")"),"Quota credit not in the morning, I'm fed up, just say goodbye to Telkomsel")</f>
        <v>Quota credit not in the morning, I'm fed up, just say goodbye to Telkomsel</v>
      </c>
    </row>
    <row r="106" spans="1:8" ht="15.75" customHeight="1" x14ac:dyDescent="0.25">
      <c r="A106" s="2" t="s">
        <v>553</v>
      </c>
      <c r="B106" s="2" t="s">
        <v>554</v>
      </c>
      <c r="C106" s="2" t="s">
        <v>555</v>
      </c>
      <c r="D106" s="2" t="s">
        <v>556</v>
      </c>
      <c r="E106" s="2" t="s">
        <v>557</v>
      </c>
      <c r="F106" s="2" t="s">
        <v>558</v>
      </c>
      <c r="G106" s="2" t="s">
        <v>559</v>
      </c>
      <c r="H106" s="2" t="str">
        <f ca="1">IFERROR(__xludf.DUMMYFUNCTION("GOOGLETRANSLATE(A106,""id"",""en"")"),"hello bro, just poke your friend's message ID so I can help you straight away, sis, thank you, Kiano")</f>
        <v>hello bro, just poke your friend's message ID so I can help you straight away, sis, thank you, Kiano</v>
      </c>
    </row>
    <row r="107" spans="1:8" ht="15.75" customHeight="1" x14ac:dyDescent="0.25">
      <c r="A107" s="2" t="s">
        <v>560</v>
      </c>
      <c r="B107" s="2" t="s">
        <v>561</v>
      </c>
      <c r="C107" s="2" t="s">
        <v>562</v>
      </c>
      <c r="D107" s="2" t="s">
        <v>563</v>
      </c>
      <c r="E107" s="2" t="s">
        <v>564</v>
      </c>
      <c r="F107" s="2" t="s">
        <v>565</v>
      </c>
      <c r="G107" s="2" t="s">
        <v>566</v>
      </c>
      <c r="H107" s="2" t="str">
        <f ca="1">IFERROR(__xludf.DUMMYFUNCTION("GOOGLETRANSLATE(A107,""id"",""en"")"),"JCC signal is difficult, use ID, you know, the kid said it was a mountain, wow, I'm going to get a damn signal")</f>
        <v>JCC signal is difficult, use ID, you know, the kid said it was a mountain, wow, I'm going to get a damn signal</v>
      </c>
    </row>
    <row r="108" spans="1:8" ht="15.75" customHeight="1" x14ac:dyDescent="0.25">
      <c r="A108" s="2" t="s">
        <v>567</v>
      </c>
      <c r="B108" s="2" t="s">
        <v>568</v>
      </c>
      <c r="C108" s="2" t="s">
        <v>569</v>
      </c>
      <c r="D108" s="2" t="s">
        <v>570</v>
      </c>
      <c r="E108" s="2" t="s">
        <v>571</v>
      </c>
      <c r="F108" s="2" t="s">
        <v>572</v>
      </c>
      <c r="G108" s="2" t="s">
        <v>573</v>
      </c>
      <c r="H108" s="2" t="str">
        <f ca="1">IFERROR(__xludf.DUMMYFUNCTION("GOOGLETRANSLATE(A108,""id"",""en"")"),"byu id disturbs filling the morning quota to come in, tell me to wait for noon time to come in, just confirm the CS is live, talk to me")</f>
        <v>byu id disturbs filling the morning quota to come in, tell me to wait for noon time to come in, just confirm the CS is live, talk to me</v>
      </c>
    </row>
    <row r="109" spans="1:8" ht="15.75" customHeight="1" x14ac:dyDescent="0.25">
      <c r="A109" s="2" t="s">
        <v>574</v>
      </c>
      <c r="B109" s="2" t="s">
        <v>575</v>
      </c>
      <c r="C109" s="2" t="s">
        <v>576</v>
      </c>
      <c r="D109" s="2" t="s">
        <v>577</v>
      </c>
      <c r="E109" s="2" t="s">
        <v>578</v>
      </c>
      <c r="F109" s="2" t="s">
        <v>579</v>
      </c>
      <c r="G109" s="2" t="s">
        <v>580</v>
      </c>
      <c r="H109" s="2" t="str">
        <f ca="1">IFERROR(__xludf.DUMMYFUNCTION("GOOGLETRANSLATE(A109,""id"",""en"")"),"ID hello byu byu, just be safe, the clock is missing, the service number is just a good Telkomsel signal in the area")</f>
        <v>ID hello byu byu, just be safe, the clock is missing, the service number is just a good Telkomsel signal in the area</v>
      </c>
    </row>
    <row r="110" spans="1:8" ht="15.75" customHeight="1" x14ac:dyDescent="0.25">
      <c r="A110" s="2" t="s">
        <v>581</v>
      </c>
      <c r="B110" s="2" t="s">
        <v>582</v>
      </c>
      <c r="C110" s="2" t="s">
        <v>583</v>
      </c>
      <c r="D110" s="2" t="s">
        <v>584</v>
      </c>
      <c r="E110" s="2" t="s">
        <v>585</v>
      </c>
      <c r="F110" s="2" t="s">
        <v>586</v>
      </c>
      <c r="G110" s="2" t="s">
        <v>587</v>
      </c>
      <c r="H110" s="2" t="str">
        <f ca="1">IFERROR(__xludf.DUMMYFUNCTION("GOOGLETRANSLATE(A110,""id"",""en"")"),"akyl check dm regarding complaints byu contact website direct message instagram id direct message twitter id direct message facebook byu indonesia live capap application byu tks akyl")</f>
        <v>akyl check dm regarding complaints byu contact website direct message instagram id direct message twitter id direct message facebook byu indonesia live capap application byu tks akyl</v>
      </c>
    </row>
    <row r="111" spans="1:8" ht="15.75" customHeight="1" x14ac:dyDescent="0.25">
      <c r="A111" s="2" t="s">
        <v>588</v>
      </c>
      <c r="B111" s="2" t="s">
        <v>589</v>
      </c>
      <c r="C111" s="2" t="s">
        <v>590</v>
      </c>
      <c r="D111" s="2" t="s">
        <v>591</v>
      </c>
      <c r="E111" s="2" t="s">
        <v>591</v>
      </c>
      <c r="F111" s="2" t="s">
        <v>592</v>
      </c>
      <c r="G111" s="2" t="s">
        <v>592</v>
      </c>
      <c r="H111" s="2" t="str">
        <f ca="1">IFERROR(__xludf.DUMMYFUNCTION("GOOGLETRANSLATE(A111,""id"",""en"")"),"Telkomsel has an error filling in the ID entry quota")</f>
        <v>Telkomsel has an error filling in the ID entry quota</v>
      </c>
    </row>
    <row r="112" spans="1:8" ht="15.75" customHeight="1" x14ac:dyDescent="0.25">
      <c r="A112" s="2" t="s">
        <v>593</v>
      </c>
      <c r="B112" s="2" t="s">
        <v>594</v>
      </c>
      <c r="C112" s="2" t="s">
        <v>595</v>
      </c>
      <c r="D112" s="2" t="s">
        <v>596</v>
      </c>
      <c r="E112" s="2" t="s">
        <v>597</v>
      </c>
      <c r="F112" s="2" t="s">
        <v>598</v>
      </c>
      <c r="G112" s="2" t="s">
        <v>599</v>
      </c>
      <c r="H112" s="2" t="str">
        <f ca="1">IFERROR(__xludf.DUMMYFUNCTION("GOOGLETRANSLATE(A112,""id"",""en"")"),"ID yes, confirm the message byu, disturb Telkomsel, just wait, bro, if the West Java area is normal, just turn it off on airplane mode.")</f>
        <v>ID yes, confirm the message byu, disturb Telkomsel, just wait, bro, if the West Java area is normal, just turn it off on airplane mode.</v>
      </c>
    </row>
    <row r="113" spans="1:8" ht="15.75" customHeight="1" x14ac:dyDescent="0.25">
      <c r="A113" s="2" t="s">
        <v>600</v>
      </c>
      <c r="B113" s="2" t="s">
        <v>601</v>
      </c>
      <c r="C113" s="2" t="s">
        <v>602</v>
      </c>
      <c r="D113" s="2" t="s">
        <v>603</v>
      </c>
      <c r="E113" s="2" t="s">
        <v>603</v>
      </c>
      <c r="F113" s="2" t="s">
        <v>604</v>
      </c>
      <c r="G113" s="2" t="s">
        <v>605</v>
      </c>
      <c r="H113" s="2" t="str">
        <f ca="1">IFERROR(__xludf.DUMMYFUNCTION("GOOGLETRANSLATE(A113,""id"",""en"")"),"byu edge net id telkomsel card")</f>
        <v>byu edge net id telkomsel card</v>
      </c>
    </row>
    <row r="114" spans="1:8" ht="15.75" customHeight="1" x14ac:dyDescent="0.25">
      <c r="A114" s="2" t="s">
        <v>606</v>
      </c>
      <c r="B114" s="2" t="s">
        <v>607</v>
      </c>
      <c r="C114" s="2" t="s">
        <v>608</v>
      </c>
      <c r="D114" s="2" t="s">
        <v>609</v>
      </c>
      <c r="E114" s="2" t="s">
        <v>610</v>
      </c>
      <c r="F114" s="2" t="s">
        <v>611</v>
      </c>
      <c r="G114" s="2" t="s">
        <v>612</v>
      </c>
      <c r="H114" s="2" t="str">
        <f ca="1">IFERROR(__xludf.DUMMYFUNCTION("GOOGLETRANSLATE(A114,""id"",""en"")"),"hello, ID night, just a strange net, people")</f>
        <v>hello, ID night, just a strange net, people</v>
      </c>
    </row>
    <row r="115" spans="1:8" ht="15.75" customHeight="1" x14ac:dyDescent="0.25">
      <c r="A115" s="2" t="s">
        <v>613</v>
      </c>
      <c r="B115" s="2" t="s">
        <v>614</v>
      </c>
      <c r="C115" s="2" t="s">
        <v>615</v>
      </c>
      <c r="D115" s="2" t="s">
        <v>616</v>
      </c>
      <c r="E115" s="2" t="s">
        <v>617</v>
      </c>
      <c r="F115" s="2" t="s">
        <v>618</v>
      </c>
      <c r="G115" s="2" t="s">
        <v>619</v>
      </c>
      <c r="H115" s="2" t="str">
        <f ca="1">IFERROR(__xludf.DUMMYFUNCTION("GOOGLETRANSLATE(A115,""id"",""en"")"),"id disturb sksksbskabsnajsjakakavsbsabahah")</f>
        <v>id disturb sksksbskabsnajsjakakavsbsabahah</v>
      </c>
    </row>
    <row r="116" spans="1:8" ht="15.75" customHeight="1" x14ac:dyDescent="0.25">
      <c r="A116" s="2" t="s">
        <v>620</v>
      </c>
      <c r="B116" s="2" t="s">
        <v>621</v>
      </c>
      <c r="C116" s="2" t="s">
        <v>622</v>
      </c>
      <c r="D116" s="2" t="s">
        <v>623</v>
      </c>
      <c r="E116" s="2" t="s">
        <v>624</v>
      </c>
      <c r="F116" s="2" t="s">
        <v>625</v>
      </c>
      <c r="G116" s="2" t="s">
        <v>626</v>
      </c>
      <c r="H116" s="2" t="str">
        <f ca="1">IFERROR(__xludf.DUMMYFUNCTION("GOOGLETRANSLATE(A116,""id"",""en"")"),"id yes nderr byu Telkomsel network just try changing the apn using byu ngeleg using this apn")</f>
        <v>id yes nderr byu Telkomsel network just try changing the apn using byu ngeleg using this apn</v>
      </c>
    </row>
    <row r="117" spans="1:8" ht="15.75" customHeight="1" x14ac:dyDescent="0.25">
      <c r="A117" s="2" t="s">
        <v>627</v>
      </c>
      <c r="B117" s="2" t="s">
        <v>628</v>
      </c>
      <c r="C117" s="2" t="s">
        <v>629</v>
      </c>
      <c r="D117" s="2" t="s">
        <v>630</v>
      </c>
      <c r="E117" s="2" t="s">
        <v>631</v>
      </c>
      <c r="F117" s="2" t="s">
        <v>632</v>
      </c>
      <c r="G117" s="2" t="s">
        <v>633</v>
      </c>
      <c r="H117" s="2" t="str">
        <f ca="1">IFERROR(__xludf.DUMMYFUNCTION("GOOGLETRANSLATE(A117,""id"",""en"")"),"id refreshmode airplane restart the cellphone, it's useless if the transmitter center might be disturbed, it's affected")</f>
        <v>id refreshmode airplane restart the cellphone, it's useless if the transmitter center might be disturbed, it's affected</v>
      </c>
    </row>
    <row r="118" spans="1:8" ht="15.75" customHeight="1" x14ac:dyDescent="0.25">
      <c r="A118" s="2" t="s">
        <v>634</v>
      </c>
      <c r="B118" s="2" t="s">
        <v>635</v>
      </c>
      <c r="C118" s="2" t="s">
        <v>636</v>
      </c>
      <c r="D118" s="2" t="s">
        <v>637</v>
      </c>
      <c r="E118" s="2" t="s">
        <v>638</v>
      </c>
      <c r="F118" s="2" t="s">
        <v>639</v>
      </c>
      <c r="G118" s="2" t="s">
        <v>640</v>
      </c>
      <c r="H118" s="2" t="str">
        <f ca="1">IFERROR(__xludf.DUMMYFUNCTION("GOOGLETRANSLATE(A118,""id"",""en"")"),"Just refresh the ID, bro, it's effective in switching net mode and returning it to automatic mode")</f>
        <v>Just refresh the ID, bro, it's effective in switching net mode and returning it to automatic mode</v>
      </c>
    </row>
    <row r="119" spans="1:8" ht="15.75" customHeight="1" x14ac:dyDescent="0.25">
      <c r="A119" s="2" t="s">
        <v>641</v>
      </c>
      <c r="B119" s="2" t="s">
        <v>642</v>
      </c>
      <c r="C119" s="2" t="s">
        <v>643</v>
      </c>
      <c r="D119" s="2" t="s">
        <v>644</v>
      </c>
      <c r="E119" s="2" t="s">
        <v>645</v>
      </c>
      <c r="F119" s="2" t="s">
        <v>646</v>
      </c>
      <c r="G119" s="2" t="s">
        <v>647</v>
      </c>
      <c r="H119" s="2" t="str">
        <f ca="1">IFERROR(__xludf.DUMMYFUNCTION("GOOGLETRANSLATE(A119,""id"",""en"")"),"Brother's active ID will be forfeited, so if the SIM card is removed and connected to the network while plugging in the cellphone, the signal is safe, the natural quota bar signal, sis?")</f>
        <v>Brother's active ID will be forfeited, so if the SIM card is removed and connected to the network while plugging in the cellphone, the signal is safe, the natural quota bar signal, sis?</v>
      </c>
    </row>
    <row r="120" spans="1:8" ht="15.75" customHeight="1" x14ac:dyDescent="0.25">
      <c r="A120" s="2" t="s">
        <v>648</v>
      </c>
      <c r="B120" s="2" t="s">
        <v>649</v>
      </c>
      <c r="C120" s="2" t="s">
        <v>650</v>
      </c>
      <c r="D120" s="2" t="s">
        <v>651</v>
      </c>
      <c r="E120" s="2" t="s">
        <v>652</v>
      </c>
      <c r="F120" s="2" t="s">
        <v>653</v>
      </c>
      <c r="G120" s="2" t="s">
        <v>654</v>
      </c>
      <c r="H120" s="2" t="str">
        <f ca="1">IFERROR(__xludf.DUMMYFUNCTION("GOOGLETRANSLATE(A120,""id"",""en"")"),"ID, price guarantees quality, wide Telkomsel net, if you bring it, it's good to use Byu, good net, cheap Telkomsel package.")</f>
        <v>ID, price guarantees quality, wide Telkomsel net, if you bring it, it's good to use Byu, good net, cheap Telkomsel package.</v>
      </c>
    </row>
    <row r="121" spans="1:8" ht="15.75" customHeight="1" x14ac:dyDescent="0.25">
      <c r="A121" s="2" t="s">
        <v>655</v>
      </c>
      <c r="B121" s="2" t="s">
        <v>656</v>
      </c>
      <c r="C121" s="2" t="s">
        <v>657</v>
      </c>
      <c r="D121" s="2" t="s">
        <v>658</v>
      </c>
      <c r="E121" s="2" t="s">
        <v>659</v>
      </c>
      <c r="F121" s="2" t="s">
        <v>660</v>
      </c>
      <c r="G121" s="2" t="s">
        <v>661</v>
      </c>
      <c r="H121" s="2" t="str">
        <f ca="1">IFERROR(__xludf.DUMMYFUNCTION("GOOGLETRANSLATE(A121,""id"",""en"")"),"ID fills the quota if the Byutsel network signal is immediately deactivated so just stick to the cell phone signal")</f>
        <v>ID fills the quota if the Byutsel network signal is immediately deactivated so just stick to the cell phone signal</v>
      </c>
    </row>
    <row r="122" spans="1:8" ht="15.75" customHeight="1" x14ac:dyDescent="0.25">
      <c r="A122" s="2" t="s">
        <v>662</v>
      </c>
      <c r="B122" s="2" t="s">
        <v>663</v>
      </c>
      <c r="C122" s="2" t="s">
        <v>664</v>
      </c>
      <c r="D122" s="2" t="s">
        <v>665</v>
      </c>
      <c r="E122" s="2" t="s">
        <v>666</v>
      </c>
      <c r="F122" s="2" t="s">
        <v>667</v>
      </c>
      <c r="G122" s="2" t="s">
        <v>668</v>
      </c>
      <c r="H122" s="2" t="str">
        <f ca="1">IFERROR(__xludf.DUMMYFUNCTION("GOOGLETRANSLATE(A122,""id"",""en"")"),"I'm sorry I can't do it, bro")</f>
        <v>I'm sorry I can't do it, bro</v>
      </c>
    </row>
    <row r="123" spans="1:8" ht="15.75" customHeight="1" x14ac:dyDescent="0.25">
      <c r="A123" s="2" t="s">
        <v>669</v>
      </c>
      <c r="B123" s="2" t="s">
        <v>670</v>
      </c>
      <c r="C123" s="2" t="s">
        <v>671</v>
      </c>
      <c r="D123" s="2" t="s">
        <v>672</v>
      </c>
      <c r="E123" s="2" t="s">
        <v>673</v>
      </c>
      <c r="F123" s="2" t="s">
        <v>674</v>
      </c>
      <c r="G123" s="2" t="s">
        <v>675</v>
      </c>
      <c r="H123" s="2" t="str">
        <f ca="1">IFERROR(__xludf.DUMMYFUNCTION("GOOGLETRANSLATE(A123,""id"",""en"")"),"I'm not comfortable with the ID, bro, let's try to check it, let's order the cellphone number, location details, so it's the problem number, and thanks, Lia")</f>
        <v>I'm not comfortable with the ID, bro, let's try to check it, let's order the cellphone number, location details, so it's the problem number, and thanks, Lia</v>
      </c>
    </row>
    <row r="124" spans="1:8" ht="15.75" customHeight="1" x14ac:dyDescent="0.25">
      <c r="A124" s="2" t="s">
        <v>676</v>
      </c>
      <c r="B124" s="2" t="s">
        <v>677</v>
      </c>
      <c r="C124" s="2" t="s">
        <v>678</v>
      </c>
      <c r="D124" s="2" t="s">
        <v>679</v>
      </c>
      <c r="E124" s="2" t="s">
        <v>679</v>
      </c>
      <c r="F124" s="2" t="s">
        <v>680</v>
      </c>
      <c r="G124" s="2" t="s">
        <v>681</v>
      </c>
      <c r="H124" s="2" t="str">
        <f ca="1">IFERROR(__xludf.DUMMYFUNCTION("GOOGLETRANSLATE(A124,""id"",""en"")"),"I really have a hobby of losing my signal, I have to protest, which one do you use? Byu's internet provider ID, you use Telkom's ngdm signal, the internet is Byungdm, Byu's Telkomsel signal, signal monopoly cycle.")</f>
        <v>I really have a hobby of losing my signal, I have to protest, which one do you use? Byu's internet provider ID, you use Telkom's ngdm signal, the internet is Byungdm, Byu's Telkomsel signal, signal monopoly cycle.</v>
      </c>
    </row>
    <row r="125" spans="1:8" ht="15.75" customHeight="1" x14ac:dyDescent="0.25">
      <c r="A125" s="2" t="s">
        <v>682</v>
      </c>
      <c r="B125" s="2" t="s">
        <v>683</v>
      </c>
      <c r="C125" s="2" t="s">
        <v>684</v>
      </c>
      <c r="D125" s="2" t="s">
        <v>685</v>
      </c>
      <c r="E125" s="2" t="s">
        <v>686</v>
      </c>
      <c r="F125" s="2" t="s">
        <v>687</v>
      </c>
      <c r="G125" s="2" t="s">
        <v>687</v>
      </c>
      <c r="H125" s="2" t="str">
        <f ca="1">IFERROR(__xludf.DUMMYFUNCTION("GOOGLETRANSLATE(A125,""id"",""en"")"),"Yes, use Tri Telkomsel byu byu, good, you appear and fart")</f>
        <v>Yes, use Tri Telkomsel byu byu, good, you appear and fart</v>
      </c>
    </row>
    <row r="126" spans="1:8" ht="15.75" customHeight="1" x14ac:dyDescent="0.25">
      <c r="A126" s="2" t="s">
        <v>688</v>
      </c>
      <c r="B126" s="2" t="s">
        <v>689</v>
      </c>
      <c r="C126" s="2" t="s">
        <v>690</v>
      </c>
      <c r="D126" s="2" t="s">
        <v>691</v>
      </c>
      <c r="E126" s="2" t="s">
        <v>692</v>
      </c>
      <c r="F126" s="2" t="s">
        <v>693</v>
      </c>
      <c r="G126" s="2" t="s">
        <v>693</v>
      </c>
      <c r="H126" s="2" t="str">
        <f ca="1">IFERROR(__xludf.DUMMYFUNCTION("GOOGLETRANSLATE(A126,""id"",""en"")"),"id if the quota is filled it will be forfeited")</f>
        <v>id if the quota is filled it will be forfeited</v>
      </c>
    </row>
    <row r="127" spans="1:8" ht="15.75" customHeight="1" x14ac:dyDescent="0.25">
      <c r="A127" s="2" t="s">
        <v>694</v>
      </c>
      <c r="B127" s="2" t="s">
        <v>695</v>
      </c>
      <c r="C127" s="2" t="s">
        <v>696</v>
      </c>
      <c r="D127" s="2" t="s">
        <v>697</v>
      </c>
      <c r="E127" s="2" t="s">
        <v>698</v>
      </c>
      <c r="F127" s="2" t="s">
        <v>699</v>
      </c>
      <c r="G127" s="2" t="s">
        <v>700</v>
      </c>
      <c r="H127" s="2" t="str">
        <f ca="1">IFERROR(__xludf.DUMMYFUNCTION("GOOGLETRANSLATE(A127,""id"",""en"")"),"Rich different starter card ID, completely digital via application, buy sim card, buy credit quota, check credit quota, use Telkomsel net, pretty good, active sim card, cheap plus, really good benefits")</f>
        <v>Rich different starter card ID, completely digital via application, buy sim card, buy credit quota, check credit quota, use Telkomsel net, pretty good, active sim card, cheap plus, really good benefits</v>
      </c>
    </row>
    <row r="128" spans="1:8" ht="15.75" customHeight="1" x14ac:dyDescent="0.25">
      <c r="A128" s="2" t="s">
        <v>701</v>
      </c>
      <c r="B128" s="2" t="s">
        <v>702</v>
      </c>
      <c r="C128" s="2" t="s">
        <v>703</v>
      </c>
      <c r="D128" s="2" t="s">
        <v>704</v>
      </c>
      <c r="E128" s="2" t="s">
        <v>705</v>
      </c>
      <c r="F128" s="2" t="s">
        <v>706</v>
      </c>
      <c r="G128" s="2" t="s">
        <v>707</v>
      </c>
      <c r="H128" s="2" t="str">
        <f ca="1">IFERROR(__xludf.DUMMYFUNCTION("GOOGLETRANSLATE(A128,""id"",""en"")"),"ID if there, Telkomsel is good, byu, it's good to join the network")</f>
        <v>ID if there, Telkomsel is good, byu, it's good to join the network</v>
      </c>
    </row>
    <row r="129" spans="1:8" ht="15.75" customHeight="1" x14ac:dyDescent="0.25">
      <c r="A129" s="2" t="s">
        <v>708</v>
      </c>
      <c r="B129" s="2" t="s">
        <v>709</v>
      </c>
      <c r="C129" s="2" t="s">
        <v>710</v>
      </c>
      <c r="D129" s="2" t="s">
        <v>711</v>
      </c>
      <c r="E129" s="2" t="s">
        <v>712</v>
      </c>
      <c r="F129" s="2" t="s">
        <v>713</v>
      </c>
      <c r="G129" s="2" t="s">
        <v>713</v>
      </c>
      <c r="H129" s="2" t="str">
        <f ca="1">IFERROR(__xludf.DUMMYFUNCTION("GOOGLETRANSLATE(A129,""id"",""en"")"),"id btw quota is expensive")</f>
        <v>id btw quota is expensive</v>
      </c>
    </row>
    <row r="130" spans="1:8" ht="15.75" customHeight="1" x14ac:dyDescent="0.25">
      <c r="A130" s="2" t="s">
        <v>714</v>
      </c>
      <c r="B130" s="2" t="s">
        <v>715</v>
      </c>
      <c r="C130" s="2" t="s">
        <v>716</v>
      </c>
      <c r="D130" s="2" t="s">
        <v>717</v>
      </c>
      <c r="E130" s="2" t="s">
        <v>718</v>
      </c>
      <c r="F130" s="2" t="s">
        <v>719</v>
      </c>
      <c r="G130" s="2" t="s">
        <v>720</v>
      </c>
      <c r="H130" s="2" t="str">
        <f ca="1">IFERROR(__xludf.DUMMYFUNCTION("GOOGLETRANSLATE(A130,""id"",""en"")"),"Byu, use the Telkomsel network, brother")</f>
        <v>Byu, use the Telkomsel network, brother</v>
      </c>
    </row>
    <row r="131" spans="1:8" ht="15.75" customHeight="1" x14ac:dyDescent="0.25">
      <c r="A131" s="2" t="s">
        <v>721</v>
      </c>
      <c r="B131" s="2" t="s">
        <v>722</v>
      </c>
      <c r="C131" s="2" t="s">
        <v>723</v>
      </c>
      <c r="D131" s="2" t="s">
        <v>724</v>
      </c>
      <c r="E131" s="2" t="s">
        <v>725</v>
      </c>
      <c r="F131" s="2" t="s">
        <v>726</v>
      </c>
      <c r="G131" s="2" t="s">
        <v>727</v>
      </c>
      <c r="H131" s="2" t="str">
        <f ca="1">IFERROR(__xludf.DUMMYFUNCTION("GOOGLETRANSLATE(A131,""id"",""en"")"),"The ID is really active, the SIM card has a cheap quota, full hours, let's set the quota")</f>
        <v>The ID is really active, the SIM card has a cheap quota, full hours, let's set the quota</v>
      </c>
    </row>
    <row r="132" spans="1:8" ht="15.75" customHeight="1" x14ac:dyDescent="0.25">
      <c r="A132" s="2" t="s">
        <v>728</v>
      </c>
      <c r="B132" s="2" t="s">
        <v>729</v>
      </c>
      <c r="C132" s="2" t="s">
        <v>730</v>
      </c>
      <c r="D132" s="2" t="s">
        <v>731</v>
      </c>
      <c r="E132" s="2" t="s">
        <v>732</v>
      </c>
      <c r="F132" s="2" t="s">
        <v>733</v>
      </c>
      <c r="G132" s="2" t="s">
        <v>734</v>
      </c>
      <c r="H132" s="2" t="str">
        <f ca="1">IFERROR(__xludf.DUMMYFUNCTION("GOOGLETRANSLATE(A132,""id"",""en"")"),"ID join Telkomsel if there Telkomsel is good byu good if the signal is airplane mode for a while so the net can be refreshed")</f>
        <v>ID join Telkomsel if there Telkomsel is good byu good if the signal is airplane mode for a while so the net can be refreshed</v>
      </c>
    </row>
    <row r="133" spans="1:8" ht="15.75" customHeight="1" x14ac:dyDescent="0.25">
      <c r="A133" s="2" t="s">
        <v>735</v>
      </c>
      <c r="B133" s="2" t="s">
        <v>736</v>
      </c>
      <c r="C133" s="2" t="s">
        <v>737</v>
      </c>
      <c r="D133" s="2" t="s">
        <v>738</v>
      </c>
      <c r="E133" s="2" t="s">
        <v>739</v>
      </c>
      <c r="F133" s="2" t="s">
        <v>740</v>
      </c>
      <c r="G133" s="2" t="s">
        <v>741</v>
      </c>
      <c r="H133" s="2" t="str">
        <f ca="1">IFERROR(__xludf.DUMMYFUNCTION("GOOGLETRANSLATE(A133,""id"",""en"")"),"id make an apn bro apn byu like a suggestion send it over after setting airplane mode in a moment it's safe so it runs smoothly")</f>
        <v>id make an apn bro apn byu like a suggestion send it over after setting airplane mode in a moment it's safe so it runs smoothly</v>
      </c>
    </row>
    <row r="134" spans="1:8" ht="15.75" customHeight="1" x14ac:dyDescent="0.25">
      <c r="A134" s="2" t="s">
        <v>742</v>
      </c>
      <c r="B134" s="2" t="s">
        <v>743</v>
      </c>
      <c r="C134" s="2" t="s">
        <v>744</v>
      </c>
      <c r="D134" s="2" t="s">
        <v>745</v>
      </c>
      <c r="E134" s="2" t="s">
        <v>746</v>
      </c>
      <c r="F134" s="2" t="s">
        <v>747</v>
      </c>
      <c r="G134" s="2" t="s">
        <v>748</v>
      </c>
      <c r="H134" s="2" t="str">
        <f ca="1">IFERROR(__xludf.DUMMYFUNCTION("GOOGLETRANSLATE(A134,""id"",""en"")"),"id yes existing customer si byu launching unfortunately mpwr lost the competition amp subscriber took over im")</f>
        <v>id yes existing customer si byu launching unfortunately mpwr lost the competition amp subscriber took over im</v>
      </c>
    </row>
    <row r="135" spans="1:8" ht="15.75" customHeight="1" x14ac:dyDescent="0.25">
      <c r="A135" s="2" t="s">
        <v>749</v>
      </c>
      <c r="B135" s="2" t="s">
        <v>750</v>
      </c>
      <c r="C135" s="2" t="s">
        <v>751</v>
      </c>
      <c r="D135" s="2" t="s">
        <v>752</v>
      </c>
      <c r="E135" s="2" t="s">
        <v>753</v>
      </c>
      <c r="F135" s="2" t="s">
        <v>754</v>
      </c>
      <c r="G135" s="2" t="s">
        <v>755</v>
      </c>
      <c r="H135" s="2" t="str">
        <f ca="1">IFERROR(__xludf.DUMMYFUNCTION("GOOGLETRANSLATE(A135,""id"",""en"")"),"Id dom is good and using BYU Telkomsel is good if you take it to remote areas, if you use BYU, use APN, BYU it's smooth")</f>
        <v>Id dom is good and using BYU Telkomsel is good if you take it to remote areas, if you use BYU, use APN, BYU it's smooth</v>
      </c>
    </row>
    <row r="136" spans="1:8" ht="15.75" customHeight="1" x14ac:dyDescent="0.25">
      <c r="A136" s="2" t="s">
        <v>756</v>
      </c>
      <c r="B136" s="2" t="s">
        <v>757</v>
      </c>
      <c r="C136" s="2" t="s">
        <v>758</v>
      </c>
      <c r="D136" s="2" t="s">
        <v>759</v>
      </c>
      <c r="E136" s="2" t="s">
        <v>760</v>
      </c>
      <c r="F136" s="2" t="s">
        <v>761</v>
      </c>
      <c r="G136" s="2" t="s">
        <v>762</v>
      </c>
      <c r="H136" s="2" t="str">
        <f ca="1">IFERROR(__xludf.DUMMYFUNCTION("GOOGLETRANSLATE(A136,""id"",""en"")"),"Just complain about the ID, you can tweet, the ID doesn't respond, the RP weekly package is missing, try warning me, Byu is serving customers.")</f>
        <v>Just complain about the ID, you can tweet, the ID doesn't respond, the RP weekly package is missing, try warning me, Byu is serving customers.</v>
      </c>
    </row>
    <row r="137" spans="1:8" ht="15.75" customHeight="1" x14ac:dyDescent="0.25">
      <c r="A137" s="2" t="s">
        <v>763</v>
      </c>
      <c r="B137" s="2" t="s">
        <v>764</v>
      </c>
      <c r="C137" s="2" t="s">
        <v>765</v>
      </c>
      <c r="D137" s="2" t="s">
        <v>766</v>
      </c>
      <c r="E137" s="2" t="s">
        <v>767</v>
      </c>
      <c r="F137" s="2" t="s">
        <v>768</v>
      </c>
      <c r="G137" s="2" t="s">
        <v>768</v>
      </c>
      <c r="H137" s="2" t="str">
        <f ca="1">IFERROR(__xludf.DUMMYFUNCTION("GOOGLETRANSLATE(A137,""id"",""en"")"),"My favorite is amp ID")</f>
        <v>My favorite is amp ID</v>
      </c>
    </row>
    <row r="138" spans="1:8" ht="15.75" customHeight="1" x14ac:dyDescent="0.25">
      <c r="A138" s="2" t="s">
        <v>769</v>
      </c>
      <c r="B138" s="2" t="s">
        <v>770</v>
      </c>
      <c r="C138" s="2" t="s">
        <v>771</v>
      </c>
      <c r="D138" s="2" t="s">
        <v>772</v>
      </c>
      <c r="E138" s="2" t="s">
        <v>772</v>
      </c>
      <c r="F138" s="2" t="s">
        <v>773</v>
      </c>
      <c r="G138" s="2" t="s">
        <v>774</v>
      </c>
      <c r="H138" s="2" t="str">
        <f ca="1">IFERROR(__xludf.DUMMYFUNCTION("GOOGLETRANSLATE(A138,""id"",""en"")"),"ID when paying is active, ID is not active")</f>
        <v>ID when paying is active, ID is not active</v>
      </c>
    </row>
    <row r="139" spans="1:8" ht="15.75" customHeight="1" x14ac:dyDescent="0.25">
      <c r="A139" s="2" t="s">
        <v>775</v>
      </c>
      <c r="B139" s="2" t="s">
        <v>776</v>
      </c>
      <c r="C139" s="2" t="s">
        <v>777</v>
      </c>
      <c r="D139" s="2" t="s">
        <v>778</v>
      </c>
      <c r="E139" s="2" t="s">
        <v>779</v>
      </c>
      <c r="F139" s="2" t="s">
        <v>780</v>
      </c>
      <c r="G139" s="2" t="s">
        <v>781</v>
      </c>
      <c r="H139" s="2" t="str">
        <f ca="1">IFERROR(__xludf.DUMMYFUNCTION("GOOGLETRANSLATE(A139,""id"",""en"")"),"Telkomsel's ID is fast, using Telkomsel, min, cellphone location has different signal strength")</f>
        <v>Telkomsel's ID is fast, using Telkomsel, min, cellphone location has different signal strength</v>
      </c>
    </row>
    <row r="140" spans="1:8" ht="15.75" customHeight="1" x14ac:dyDescent="0.25">
      <c r="A140" s="2" t="s">
        <v>782</v>
      </c>
      <c r="B140" s="2" t="s">
        <v>783</v>
      </c>
      <c r="C140" s="2" t="s">
        <v>784</v>
      </c>
      <c r="D140" s="2" t="s">
        <v>785</v>
      </c>
      <c r="E140" s="2" t="s">
        <v>786</v>
      </c>
      <c r="F140" s="2" t="s">
        <v>787</v>
      </c>
      <c r="G140" s="2" t="s">
        <v>788</v>
      </c>
      <c r="H140" s="2" t="str">
        <f ca="1">IFERROR(__xludf.DUMMYFUNCTION("GOOGLETRANSLATE(A140,""id"",""en"")"),"ID min ID if Telkomsel tower area uses byu")</f>
        <v>ID min ID if Telkomsel tower area uses byu</v>
      </c>
    </row>
    <row r="141" spans="1:8" ht="15.75" customHeight="1" x14ac:dyDescent="0.25">
      <c r="A141" s="2" t="s">
        <v>789</v>
      </c>
      <c r="B141" s="2" t="s">
        <v>790</v>
      </c>
      <c r="C141" s="2" t="s">
        <v>791</v>
      </c>
      <c r="D141" s="2" t="s">
        <v>792</v>
      </c>
      <c r="E141" s="2" t="s">
        <v>793</v>
      </c>
      <c r="F141" s="2" t="s">
        <v>794</v>
      </c>
      <c r="G141" s="2" t="s">
        <v>794</v>
      </c>
      <c r="H141" s="2" t="str">
        <f ca="1">IFERROR(__xludf.DUMMYFUNCTION("GOOGLETRANSLATE(A141,""id"",""en"")"),"ID hahahaha, byu signal if you call Telkomsel")</f>
        <v>ID hahahaha, byu signal if you call Telkomsel</v>
      </c>
    </row>
    <row r="142" spans="1:8" ht="15.75" customHeight="1" x14ac:dyDescent="0.25">
      <c r="A142" s="2" t="s">
        <v>795</v>
      </c>
      <c r="B142" s="2" t="s">
        <v>796</v>
      </c>
      <c r="C142" s="2" t="s">
        <v>797</v>
      </c>
      <c r="D142" s="2" t="s">
        <v>798</v>
      </c>
      <c r="E142" s="2" t="s">
        <v>799</v>
      </c>
      <c r="F142" s="2" t="s">
        <v>800</v>
      </c>
      <c r="G142" s="2" t="s">
        <v>801</v>
      </c>
      <c r="H142" s="2" t="str">
        <f ca="1">IFERROR(__xludf.DUMMYFUNCTION("GOOGLETRANSLATE(A142,""id"",""en"")"),"You know, use Byu, this is the signal for your Telkomsel cellphone, btw, keep it up, bro, hehe")</f>
        <v>You know, use Byu, this is the signal for your Telkomsel cellphone, btw, keep it up, bro, hehe</v>
      </c>
    </row>
    <row r="143" spans="1:8" ht="15.75" customHeight="1" x14ac:dyDescent="0.25">
      <c r="A143" s="2" t="s">
        <v>802</v>
      </c>
      <c r="B143" s="2" t="s">
        <v>803</v>
      </c>
      <c r="C143" s="2" t="s">
        <v>804</v>
      </c>
      <c r="D143" s="2" t="s">
        <v>805</v>
      </c>
      <c r="E143" s="2" t="s">
        <v>806</v>
      </c>
      <c r="F143" s="2" t="s">
        <v>807</v>
      </c>
      <c r="G143" s="2" t="s">
        <v>808</v>
      </c>
      <c r="H143" s="2" t="str">
        <f ca="1">IFERROR(__xludf.DUMMYFUNCTION("GOOGLETRANSLATE(A143,""id"",""en"")"),"amp id trobel yesterday just imagine the different cards fussy net")</f>
        <v>amp id trobel yesterday just imagine the different cards fussy net</v>
      </c>
    </row>
    <row r="144" spans="1:8" ht="15.75" customHeight="1" x14ac:dyDescent="0.25">
      <c r="A144" s="2" t="s">
        <v>809</v>
      </c>
      <c r="B144" s="2" t="s">
        <v>810</v>
      </c>
      <c r="C144" s="2" t="s">
        <v>811</v>
      </c>
      <c r="D144" s="2" t="s">
        <v>812</v>
      </c>
      <c r="E144" s="2" t="s">
        <v>813</v>
      </c>
      <c r="F144" s="2" t="s">
        <v>814</v>
      </c>
      <c r="G144" s="2" t="s">
        <v>814</v>
      </c>
      <c r="H144" s="2" t="str">
        <f ca="1">IFERROR(__xludf.DUMMYFUNCTION("GOOGLETRANSLATE(A144,""id"",""en"")"),"Gilsss really murce byu Telkomsel")</f>
        <v>Gilsss really murce byu Telkomsel</v>
      </c>
    </row>
    <row r="145" spans="1:8" ht="15.75" customHeight="1" x14ac:dyDescent="0.25">
      <c r="A145" s="2" t="s">
        <v>815</v>
      </c>
      <c r="B145" s="2" t="s">
        <v>816</v>
      </c>
      <c r="C145" s="2" t="s">
        <v>817</v>
      </c>
      <c r="D145" s="2" t="s">
        <v>818</v>
      </c>
      <c r="E145" s="2" t="s">
        <v>819</v>
      </c>
      <c r="F145" s="2" t="s">
        <v>820</v>
      </c>
      <c r="G145" s="2" t="s">
        <v>820</v>
      </c>
      <c r="H145" s="2" t="str">
        <f ca="1">IFERROR(__xludf.DUMMYFUNCTION("GOOGLETRANSLATE(A145,""id"",""en"")"),"Bro, yesterday Byu's number didn't receive Google verification SMS")</f>
        <v>Bro, yesterday Byu's number didn't receive Google verification SMS</v>
      </c>
    </row>
    <row r="146" spans="1:8" ht="15.75" customHeight="1" x14ac:dyDescent="0.25">
      <c r="A146" s="2" t="s">
        <v>39</v>
      </c>
      <c r="B146" s="2" t="s">
        <v>821</v>
      </c>
      <c r="C146" s="2" t="s">
        <v>41</v>
      </c>
      <c r="D146" s="2" t="s">
        <v>42</v>
      </c>
      <c r="E146" s="2" t="s">
        <v>43</v>
      </c>
      <c r="F146" s="2" t="s">
        <v>44</v>
      </c>
      <c r="G146" s="2" t="s">
        <v>45</v>
      </c>
      <c r="H146" s="2" t="str">
        <f ca="1">IFERROR(__xludf.DUMMYFUNCTION("GOOGLETRANSLATE(A146,""id"",""en"")"),"ID, please share your complaint via message, please let me know the ticket number, fast handling, thank you")</f>
        <v>ID, please share your complaint via message, please let me know the ticket number, fast handling, thank you</v>
      </c>
    </row>
    <row r="147" spans="1:8" ht="15.75" customHeight="1" x14ac:dyDescent="0.25">
      <c r="A147" s="2" t="s">
        <v>46</v>
      </c>
      <c r="B147" s="2" t="s">
        <v>822</v>
      </c>
      <c r="C147" s="2" t="s">
        <v>48</v>
      </c>
      <c r="D147" s="2" t="s">
        <v>49</v>
      </c>
      <c r="E147" s="2" t="s">
        <v>50</v>
      </c>
      <c r="F147" s="2" t="s">
        <v>51</v>
      </c>
      <c r="G147" s="2" t="s">
        <v>52</v>
      </c>
      <c r="H147" s="2" t="str">
        <f ca="1">IFERROR(__xludf.DUMMYFUNCTION("GOOGLETRANSLATE(A147,""id"",""en"")"),"ID Live CAPABLE helps with transaction complaints, open the funds app, select history history, select reported transactions, select CAPABLE")</f>
        <v>ID Live CAPABLE helps with transaction complaints, open the funds app, select history history, select reported transactions, select CAPABLE</v>
      </c>
    </row>
    <row r="148" spans="1:8" ht="15.75" customHeight="1" x14ac:dyDescent="0.25">
      <c r="A148" s="2" t="s">
        <v>823</v>
      </c>
      <c r="B148" s="2" t="s">
        <v>824</v>
      </c>
      <c r="C148" s="2" t="s">
        <v>825</v>
      </c>
      <c r="D148" s="2" t="s">
        <v>826</v>
      </c>
      <c r="E148" s="2" t="s">
        <v>827</v>
      </c>
      <c r="F148" s="2" t="s">
        <v>828</v>
      </c>
      <c r="G148" s="2" t="s">
        <v>829</v>
      </c>
      <c r="H148" s="2" t="str">
        <f ca="1">IFERROR(__xludf.DUMMYFUNCTION("GOOGLETRANSLATE(A148,""id"",""en"")"),"really id bro byu Telkomsel market for young people, school students, looking for cheap options, yes, the terms are like sympathy, just ace cards, just innovation, attract the market, young people rarely top up with active credit")</f>
        <v>really id bro byu Telkomsel market for young people, school students, looking for cheap options, yes, the terms are like sympathy, just ace cards, just innovation, attract the market, young people rarely top up with active credit</v>
      </c>
    </row>
    <row r="149" spans="1:8" ht="15.75" customHeight="1" x14ac:dyDescent="0.25">
      <c r="A149" s="2" t="s">
        <v>830</v>
      </c>
      <c r="B149" s="2" t="s">
        <v>831</v>
      </c>
      <c r="C149" s="2" t="s">
        <v>832</v>
      </c>
      <c r="D149" s="2" t="s">
        <v>833</v>
      </c>
      <c r="E149" s="2" t="s">
        <v>834</v>
      </c>
      <c r="F149" s="2" t="s">
        <v>835</v>
      </c>
      <c r="G149" s="2" t="s">
        <v>835</v>
      </c>
      <c r="H149" s="2" t="str">
        <f ca="1">IFERROR(__xludf.DUMMYFUNCTION("GOOGLETRANSLATE(A149,""id"",""en"")"),"ID, city, just use Telkomsel. If you use it or not, use Telkomsel signal")</f>
        <v>ID, city, just use Telkomsel. If you use it or not, use Telkomsel signal</v>
      </c>
    </row>
    <row r="150" spans="1:8" ht="15.75" customHeight="1" x14ac:dyDescent="0.25">
      <c r="A150" s="2" t="s">
        <v>836</v>
      </c>
      <c r="B150" s="2" t="s">
        <v>837</v>
      </c>
      <c r="C150" s="2" t="s">
        <v>838</v>
      </c>
      <c r="D150" s="2" t="s">
        <v>839</v>
      </c>
      <c r="E150" s="2" t="s">
        <v>840</v>
      </c>
      <c r="F150" s="2" t="s">
        <v>841</v>
      </c>
      <c r="G150" s="2" t="s">
        <v>842</v>
      </c>
      <c r="H150" s="2" t="str">
        <f ca="1">IFERROR(__xludf.DUMMYFUNCTION("GOOGLETRANSLATE(A150,""id"",""en"")"),"If you register according to your Telkomsel number via dial, if you have a Byu number, just dial the ID, it's healthy, Rasya.")</f>
        <v>If you register according to your Telkomsel number via dial, if you have a Byu number, just dial the ID, it's healthy, Rasya.</v>
      </c>
    </row>
    <row r="151" spans="1:8" ht="15.75" customHeight="1" x14ac:dyDescent="0.25">
      <c r="A151" s="2" t="s">
        <v>843</v>
      </c>
      <c r="B151" s="2" t="s">
        <v>844</v>
      </c>
      <c r="C151" s="2" t="s">
        <v>845</v>
      </c>
      <c r="D151" s="2" t="s">
        <v>846</v>
      </c>
      <c r="E151" s="2" t="s">
        <v>847</v>
      </c>
      <c r="F151" s="2" t="s">
        <v>848</v>
      </c>
      <c r="G151" s="2" t="s">
        <v>849</v>
      </c>
      <c r="H151" s="2" t="str">
        <f ca="1">IFERROR(__xludf.DUMMYFUNCTION("GOOGLETRANSLATE(A151,""id"",""en"")"),"ID buy roaming SG can't use CS, try refreshing network, set mobile networks, choose operator, if you choose operator, Telkomsel cooperation, destination country, bro, complete CS straight away.")</f>
        <v>ID buy roaming SG can't use CS, try refreshing network, set mobile networks, choose operator, if you choose operator, Telkomsel cooperation, destination country, bro, complete CS straight away.</v>
      </c>
    </row>
    <row r="152" spans="1:8" ht="15.75" customHeight="1" x14ac:dyDescent="0.25">
      <c r="A152" s="2" t="s">
        <v>850</v>
      </c>
      <c r="B152" s="2" t="s">
        <v>851</v>
      </c>
      <c r="C152" s="2" t="s">
        <v>852</v>
      </c>
      <c r="D152" s="2" t="s">
        <v>853</v>
      </c>
      <c r="E152" s="2" t="s">
        <v>854</v>
      </c>
      <c r="F152" s="2" t="s">
        <v>855</v>
      </c>
      <c r="G152" s="2" t="s">
        <v>856</v>
      </c>
      <c r="H152" s="2" t="str">
        <f ca="1">IFERROR(__xludf.DUMMYFUNCTION("GOOGLETRANSLATE(A152,""id"",""en"")"),"Telkomsel byu signals that I'm really annoyed with buying quota")</f>
        <v>Telkomsel byu signals that I'm really annoyed with buying quota</v>
      </c>
    </row>
    <row r="153" spans="1:8" ht="15.75" customHeight="1" x14ac:dyDescent="0.25">
      <c r="A153" s="2" t="s">
        <v>857</v>
      </c>
      <c r="B153" s="2" t="s">
        <v>858</v>
      </c>
      <c r="C153" s="2" t="s">
        <v>859</v>
      </c>
      <c r="D153" s="2" t="s">
        <v>860</v>
      </c>
      <c r="E153" s="2" t="s">
        <v>860</v>
      </c>
      <c r="F153" s="2" t="s">
        <v>861</v>
      </c>
      <c r="G153" s="2" t="s">
        <v>862</v>
      </c>
      <c r="H153" s="2" t="str">
        <f ca="1">IFERROR(__xludf.DUMMYFUNCTION("GOOGLETRANSLATE(A153,""id"",""en"")"),"fast hand id hook facing obstacles please send direct message instagram email cs id sold please be ready to wait info team thank you")</f>
        <v>fast hand id hook facing obstacles please send direct message instagram email cs id sold please be ready to wait info team thank you</v>
      </c>
    </row>
    <row r="154" spans="1:8" ht="15.75" customHeight="1" x14ac:dyDescent="0.25">
      <c r="A154" s="2" t="s">
        <v>863</v>
      </c>
      <c r="B154" s="2" t="s">
        <v>864</v>
      </c>
      <c r="C154" s="2" t="s">
        <v>865</v>
      </c>
      <c r="D154" s="2" t="s">
        <v>866</v>
      </c>
      <c r="E154" s="2" t="s">
        <v>867</v>
      </c>
      <c r="F154" s="2" t="s">
        <v>868</v>
      </c>
      <c r="G154" s="2" t="s">
        <v>869</v>
      </c>
      <c r="H154" s="2" t="str">
        <f ca="1">IFERROR(__xludf.DUMMYFUNCTION("GOOGLETRANSLATE(A154,""id"",""en"")"),"The ID uses Byu Telkomsel, the net is smooth, the difference is that Byu is active, it's cheap")</f>
        <v>The ID uses Byu Telkomsel, the net is smooth, the difference is that Byu is active, it's cheap</v>
      </c>
    </row>
    <row r="155" spans="1:8" ht="15.75" customHeight="1" x14ac:dyDescent="0.25">
      <c r="A155" s="2" t="s">
        <v>870</v>
      </c>
      <c r="B155" s="2" t="s">
        <v>871</v>
      </c>
      <c r="C155" s="2" t="s">
        <v>872</v>
      </c>
      <c r="D155" s="2" t="s">
        <v>873</v>
      </c>
      <c r="E155" s="2" t="s">
        <v>874</v>
      </c>
      <c r="F155" s="2" t="s">
        <v>875</v>
      </c>
      <c r="G155" s="2" t="s">
        <v>876</v>
      </c>
      <c r="H155" s="2" t="str">
        <f ca="1">IFERROR(__xludf.DUMMYFUNCTION("GOOGLETRANSLATE(A155,""id"",""en"")"),"ID, if you change the APN, try nder using the byu letters since changing the APN is safe, lot, unless it's annoying.")</f>
        <v>ID, if you change the APN, try nder using the byu letters since changing the APN is safe, lot, unless it's annoying.</v>
      </c>
    </row>
    <row r="156" spans="1:8" ht="15.75" customHeight="1" x14ac:dyDescent="0.25">
      <c r="A156" s="2" t="s">
        <v>877</v>
      </c>
      <c r="B156" s="2" t="s">
        <v>878</v>
      </c>
      <c r="C156" s="2" t="s">
        <v>879</v>
      </c>
      <c r="D156" s="2" t="s">
        <v>880</v>
      </c>
      <c r="E156" s="2" t="s">
        <v>881</v>
      </c>
      <c r="F156" s="2" t="s">
        <v>882</v>
      </c>
      <c r="G156" s="2" t="s">
        <v>883</v>
      </c>
      <c r="H156" s="2" t="str">
        <f ca="1">IFERROR(__xludf.DUMMYFUNCTION("GOOGLETRANSLATE(A156,""id"",""en"")"),"Luckily, using an ID using a Telkomsel signal doesn't have an active name")</f>
        <v>Luckily, using an ID using a Telkomsel signal doesn't have an active name</v>
      </c>
    </row>
    <row r="157" spans="1:8" ht="15.75" customHeight="1" x14ac:dyDescent="0.25">
      <c r="A157" s="2" t="s">
        <v>884</v>
      </c>
      <c r="B157" s="2" t="s">
        <v>885</v>
      </c>
      <c r="C157" s="2" t="s">
        <v>886</v>
      </c>
      <c r="D157" s="2" t="s">
        <v>887</v>
      </c>
      <c r="E157" s="2" t="s">
        <v>888</v>
      </c>
      <c r="F157" s="2" t="s">
        <v>889</v>
      </c>
      <c r="G157" s="2" t="s">
        <v>890</v>
      </c>
      <c r="H157" s="2" t="str">
        <f ca="1">IFERROR(__xludf.DUMMYFUNCTION("GOOGLETRANSLATE(A157,""id"",""en"")"),"id good luck trying to use Telkomsel for byu kurleb for use")</f>
        <v>id good luck trying to use Telkomsel for byu kurleb for use</v>
      </c>
    </row>
    <row r="158" spans="1:8" ht="15.75" customHeight="1" x14ac:dyDescent="0.25">
      <c r="A158" s="2" t="s">
        <v>891</v>
      </c>
      <c r="B158" s="2" t="s">
        <v>892</v>
      </c>
      <c r="C158" s="2" t="s">
        <v>893</v>
      </c>
      <c r="D158" s="2" t="s">
        <v>894</v>
      </c>
      <c r="E158" s="2" t="s">
        <v>895</v>
      </c>
      <c r="F158" s="2" t="s">
        <v>896</v>
      </c>
      <c r="G158" s="2" t="s">
        <v>897</v>
      </c>
      <c r="H158" s="2" t="str">
        <f ca="1">IFERROR(__xludf.DUMMYFUNCTION("GOOGLETRANSLATE(A158,""id"",""en"")"),"ID If your cellphone is low, if you're afraid it's damaged, Telkomsel's byu network, try switching to automatic network mode. If you can't speak CS, just send a message, the response is fast.")</f>
        <v>ID If your cellphone is low, if you're afraid it's damaged, Telkomsel's byu network, try switching to automatic network mode. If you can't speak CS, just send a message, the response is fast.</v>
      </c>
    </row>
    <row r="159" spans="1:8" ht="15.75" customHeight="1" x14ac:dyDescent="0.25">
      <c r="A159" s="2" t="s">
        <v>898</v>
      </c>
      <c r="B159" s="2" t="s">
        <v>899</v>
      </c>
      <c r="C159" s="2" t="s">
        <v>900</v>
      </c>
      <c r="D159" s="2" t="s">
        <v>901</v>
      </c>
      <c r="E159" s="2" t="s">
        <v>902</v>
      </c>
      <c r="F159" s="2" t="s">
        <v>903</v>
      </c>
      <c r="G159" s="2" t="s">
        <v>904</v>
      </c>
      <c r="H159" s="2" t="str">
        <f ca="1">IFERROR(__xludf.DUMMYFUNCTION("GOOGLETRANSLATE(A159,""id"",""en"")"),"Hmm, the ID package is cheap if I'm not mistaken")</f>
        <v>Hmm, the ID package is cheap if I'm not mistaken</v>
      </c>
    </row>
    <row r="160" spans="1:8" ht="15.75" customHeight="1" x14ac:dyDescent="0.25">
      <c r="A160" s="2" t="s">
        <v>905</v>
      </c>
      <c r="B160" s="2" t="s">
        <v>906</v>
      </c>
      <c r="C160" s="2" t="s">
        <v>907</v>
      </c>
      <c r="D160" s="2" t="s">
        <v>908</v>
      </c>
      <c r="E160" s="2" t="s">
        <v>908</v>
      </c>
      <c r="F160" s="2" t="s">
        <v>909</v>
      </c>
      <c r="G160" s="2" t="s">
        <v>910</v>
      </c>
      <c r="H160" s="2" t="str">
        <f ca="1">IFERROR(__xludf.DUMMYFUNCTION("GOOGLETRANSLATE(A160,""id"",""en"")"),"Byu Net ID for East Yapen area is missing service number for East Yapen, Telkomsel Sympathy signal is running smoothly")</f>
        <v>Byu Net ID for East Yapen area is missing service number for East Yapen, Telkomsel Sympathy signal is running smoothly</v>
      </c>
    </row>
    <row r="161" spans="1:8" ht="15.75" customHeight="1" x14ac:dyDescent="0.25">
      <c r="A161" s="2" t="s">
        <v>911</v>
      </c>
      <c r="B161" s="2" t="s">
        <v>912</v>
      </c>
      <c r="C161" s="2" t="s">
        <v>913</v>
      </c>
      <c r="D161" s="2" t="s">
        <v>914</v>
      </c>
      <c r="E161" s="2" t="s">
        <v>915</v>
      </c>
      <c r="F161" s="2" t="s">
        <v>916</v>
      </c>
      <c r="G161" s="2" t="s">
        <v>917</v>
      </c>
      <c r="H161" s="2" t="str">
        <f ca="1">IFERROR(__xludf.DUMMYFUNCTION("GOOGLETRANSLATE(A161,""id"",""en"")"),"It's not really expensive, but just a loyal sibling, the family ID will move with you")</f>
        <v>It's not really expensive, but just a loyal sibling, the family ID will move with you</v>
      </c>
    </row>
    <row r="162" spans="1:8" ht="15.75" customHeight="1" x14ac:dyDescent="0.25">
      <c r="A162" s="2" t="s">
        <v>918</v>
      </c>
      <c r="B162" s="2" t="s">
        <v>919</v>
      </c>
      <c r="C162" s="2" t="s">
        <v>920</v>
      </c>
      <c r="D162" s="2" t="s">
        <v>921</v>
      </c>
      <c r="E162" s="2" t="s">
        <v>922</v>
      </c>
      <c r="F162" s="2" t="s">
        <v>923</v>
      </c>
      <c r="G162" s="2" t="s">
        <v>924</v>
      </c>
      <c r="H162" s="2" t="str">
        <f ca="1">IFERROR(__xludf.DUMMYFUNCTION("GOOGLETRANSLATE(A162,""id"",""en"")"),"there, Telkomsel net, Telkomsel net, where is Telkomsel, good byu, good, just try refreshing the net, change the net mode again, change the APN using Byu")</f>
        <v>there, Telkomsel net, Telkomsel net, where is Telkomsel, good byu, good, just try refreshing the net, change the net mode again, change the APN using Byu</v>
      </c>
    </row>
    <row r="163" spans="1:8" ht="15.75" customHeight="1" x14ac:dyDescent="0.25">
      <c r="A163" s="2" t="s">
        <v>925</v>
      </c>
      <c r="B163" s="2" t="s">
        <v>926</v>
      </c>
      <c r="C163" s="2" t="s">
        <v>925</v>
      </c>
      <c r="D163" s="2" t="s">
        <v>927</v>
      </c>
      <c r="E163" s="2" t="s">
        <v>927</v>
      </c>
      <c r="F163" s="2" t="s">
        <v>927</v>
      </c>
      <c r="G163" s="2" t="s">
        <v>927</v>
      </c>
      <c r="H163" s="2" t="str">
        <f ca="1">IFERROR(__xludf.DUMMYFUNCTION("GOOGLETRANSLATE(A163,""id"",""en"")"),"awkwkwkwk byutelkomsel")</f>
        <v>awkwkwkwk byutelkomsel</v>
      </c>
    </row>
    <row r="164" spans="1:8" ht="15.75" customHeight="1" x14ac:dyDescent="0.25">
      <c r="A164" s="2" t="s">
        <v>928</v>
      </c>
      <c r="B164" s="2" t="s">
        <v>929</v>
      </c>
      <c r="C164" s="2" t="s">
        <v>930</v>
      </c>
      <c r="D164" s="2" t="s">
        <v>931</v>
      </c>
      <c r="E164" s="2" t="s">
        <v>932</v>
      </c>
      <c r="F164" s="2" t="s">
        <v>933</v>
      </c>
      <c r="G164" s="2" t="s">
        <v>934</v>
      </c>
      <c r="H164" s="2" t="str">
        <f ca="1">IFERROR(__xludf.DUMMYFUNCTION("GOOGLETRANSLATE(A164,""id"",""en"")"),"Byu, active brother, Byu uses the Telkomsel net, so sometimes the name of the bar net is sometimes Byu, sometimes Telkomsel.")</f>
        <v>Byu, active brother, Byu uses the Telkomsel net, so sometimes the name of the bar net is sometimes Byu, sometimes Telkomsel.</v>
      </c>
    </row>
    <row r="165" spans="1:8" ht="15.75" customHeight="1" x14ac:dyDescent="0.25">
      <c r="A165" s="2" t="s">
        <v>935</v>
      </c>
      <c r="B165" s="2" t="s">
        <v>936</v>
      </c>
      <c r="C165" s="2" t="s">
        <v>937</v>
      </c>
      <c r="D165" s="2" t="s">
        <v>938</v>
      </c>
      <c r="E165" s="2" t="s">
        <v>938</v>
      </c>
      <c r="F165" s="2" t="s">
        <v>939</v>
      </c>
      <c r="G165" s="2" t="s">
        <v>939</v>
      </c>
      <c r="H165" s="2" t="str">
        <f ca="1">IFERROR(__xludf.DUMMYFUNCTION("GOOGLETRANSLATE(A165,""id"",""en"")"),"Just use your human Telkomsel ID")</f>
        <v>Just use your human Telkomsel ID</v>
      </c>
    </row>
    <row r="166" spans="1:8" ht="15.75" customHeight="1" x14ac:dyDescent="0.25">
      <c r="A166" s="2" t="s">
        <v>940</v>
      </c>
      <c r="B166" s="2" t="s">
        <v>941</v>
      </c>
      <c r="C166" s="2" t="s">
        <v>942</v>
      </c>
      <c r="D166" s="2" t="s">
        <v>943</v>
      </c>
      <c r="E166" s="2" t="s">
        <v>944</v>
      </c>
      <c r="F166" s="2" t="s">
        <v>945</v>
      </c>
      <c r="G166" s="2" t="s">
        <v>946</v>
      </c>
      <c r="H166" s="2" t="str">
        <f ca="1">IFERROR(__xludf.DUMMYFUNCTION("GOOGLETRANSLATE(A166,""id"",""en"")"),"Yes, Byu Telkomsel net is active, attached to the Byutsel cell phone signal")</f>
        <v>Yes, Byu Telkomsel net is active, attached to the Byutsel cell phone signal</v>
      </c>
    </row>
    <row r="167" spans="1:8" ht="15.75" customHeight="1" x14ac:dyDescent="0.25">
      <c r="A167" s="2" t="s">
        <v>947</v>
      </c>
      <c r="B167" s="2" t="s">
        <v>948</v>
      </c>
      <c r="C167" s="2" t="s">
        <v>949</v>
      </c>
      <c r="D167" s="2" t="s">
        <v>950</v>
      </c>
      <c r="E167" s="2" t="s">
        <v>951</v>
      </c>
      <c r="F167" s="2" t="s">
        <v>952</v>
      </c>
      <c r="G167" s="2" t="s">
        <v>953</v>
      </c>
      <c r="H167" s="2" t="str">
        <f ca="1">IFERROR(__xludf.DUMMYFUNCTION("GOOGLETRANSLATE(A167,""id"",""en"")"),"try the sim card using BYU, active signal, satisfied using Telkomsel net, hahaha, I feel comfortable using ID")</f>
        <v>try the sim card using BYU, active signal, satisfied using Telkomsel net, hahaha, I feel comfortable using ID</v>
      </c>
    </row>
    <row r="168" spans="1:8" ht="15.75" customHeight="1" x14ac:dyDescent="0.25">
      <c r="A168" s="2" t="s">
        <v>954</v>
      </c>
      <c r="B168" s="2" t="s">
        <v>955</v>
      </c>
      <c r="C168" s="2" t="s">
        <v>956</v>
      </c>
      <c r="D168" s="2" t="s">
        <v>957</v>
      </c>
      <c r="E168" s="2" t="s">
        <v>958</v>
      </c>
      <c r="F168" s="2" t="s">
        <v>959</v>
      </c>
      <c r="G168" s="2" t="s">
        <v>960</v>
      </c>
      <c r="H168" s="2" t="str">
        <f ca="1">IFERROR(__xludf.DUMMYFUNCTION("GOOGLETRANSLATE(A168,""id"",""en"")"),"the influence of nder giving birth byu nets so where to use byu try sis byu actively attaching cellphone signal byutelkomsel parents match wa quota telephone quota")</f>
        <v>the influence of nder giving birth byu nets so where to use byu try sis byu actively attaching cellphone signal byutelkomsel parents match wa quota telephone quota</v>
      </c>
    </row>
    <row r="169" spans="1:8" ht="15.75" customHeight="1" x14ac:dyDescent="0.25">
      <c r="A169" s="2" t="s">
        <v>961</v>
      </c>
      <c r="B169" s="2" t="s">
        <v>962</v>
      </c>
      <c r="C169" s="2" t="s">
        <v>963</v>
      </c>
      <c r="D169" s="2" t="s">
        <v>964</v>
      </c>
      <c r="E169" s="2" t="s">
        <v>965</v>
      </c>
      <c r="F169" s="2" t="s">
        <v>966</v>
      </c>
      <c r="G169" s="2" t="s">
        <v>967</v>
      </c>
      <c r="H169" s="2" t="str">
        <f ca="1">IFERROR(__xludf.DUMMYFUNCTION("GOOGLETRANSLATE(A169,""id"",""en"")"),"byu it's better to indu si tsel hahaha if it rains the signal is really bad byu just fill in active tsel just buy it using app credit")</f>
        <v>byu it's better to indu si tsel hahaha if it rains the signal is really bad byu just fill in active tsel just buy it using app credit</v>
      </c>
    </row>
    <row r="170" spans="1:8" ht="15.75" customHeight="1" x14ac:dyDescent="0.25">
      <c r="A170" s="2" t="s">
        <v>968</v>
      </c>
      <c r="B170" s="2" t="s">
        <v>969</v>
      </c>
      <c r="C170" s="2" t="s">
        <v>970</v>
      </c>
      <c r="D170" s="2" t="s">
        <v>971</v>
      </c>
      <c r="E170" s="2" t="s">
        <v>972</v>
      </c>
      <c r="F170" s="2" t="s">
        <v>973</v>
      </c>
      <c r="G170" s="2" t="s">
        <v>974</v>
      </c>
      <c r="H170" s="2" t="str">
        <f ca="1">IFERROR(__xludf.DUMMYFUNCTION("GOOGLETRANSLATE(A170,""id"",""en"")"),"I'm sorry, Riezky, I'm complaining about the signal being natural, let's give you the cellphone number, location, details, elementary school, village head, date, problem number via message, let Sakia help check privacy, take care, thank you, Sakia.")</f>
        <v>I'm sorry, Riezky, I'm complaining about the signal being natural, let's give you the cellphone number, location, details, elementary school, village head, date, problem number via message, let Sakia help check privacy, take care, thank you, Sakia.</v>
      </c>
    </row>
    <row r="171" spans="1:8" ht="15.75" customHeight="1" x14ac:dyDescent="0.25">
      <c r="A171" s="2" t="s">
        <v>975</v>
      </c>
      <c r="B171" s="2" t="s">
        <v>976</v>
      </c>
      <c r="C171" s="2" t="s">
        <v>977</v>
      </c>
      <c r="D171" s="2" t="s">
        <v>978</v>
      </c>
      <c r="E171" s="2" t="s">
        <v>979</v>
      </c>
      <c r="F171" s="2" t="s">
        <v>980</v>
      </c>
      <c r="G171" s="2" t="s">
        <v>981</v>
      </c>
      <c r="H171" s="2" t="str">
        <f ca="1">IFERROR(__xludf.DUMMYFUNCTION("GOOGLETRANSLATE(A171,""id"",""en"")"),"bro, Byu Tsel's signal is different, yes, Byu's SIM card is active")</f>
        <v>bro, Byu Tsel's signal is different, yes, Byu's SIM card is active</v>
      </c>
    </row>
    <row r="172" spans="1:8" ht="15.75" customHeight="1" x14ac:dyDescent="0.25">
      <c r="A172" s="2" t="s">
        <v>982</v>
      </c>
      <c r="B172" s="2" t="s">
        <v>983</v>
      </c>
      <c r="C172" s="2" t="s">
        <v>984</v>
      </c>
      <c r="D172" s="2" t="s">
        <v>985</v>
      </c>
      <c r="E172" s="2" t="s">
        <v>986</v>
      </c>
      <c r="F172" s="2" t="s">
        <v>987</v>
      </c>
      <c r="G172" s="2" t="s">
        <v>988</v>
      </c>
      <c r="H172" s="2" t="str">
        <f ca="1">IFERROR(__xludf.DUMMYFUNCTION("GOOGLETRANSLATE(A172,""id"",""en"")"),"Lot's child ID")</f>
        <v>Lot's child ID</v>
      </c>
    </row>
    <row r="173" spans="1:8" ht="15.75" customHeight="1" x14ac:dyDescent="0.25">
      <c r="A173" s="2" t="s">
        <v>989</v>
      </c>
      <c r="B173" s="2" t="s">
        <v>990</v>
      </c>
      <c r="C173" s="2" t="s">
        <v>991</v>
      </c>
      <c r="D173" s="2" t="s">
        <v>992</v>
      </c>
      <c r="E173" s="2" t="s">
        <v>993</v>
      </c>
      <c r="F173" s="2" t="s">
        <v>994</v>
      </c>
      <c r="G173" s="2" t="s">
        <v>995</v>
      </c>
      <c r="H173" s="2" t="str">
        <f ca="1">IFERROR(__xludf.DUMMYFUNCTION("GOOGLETRANSLATE(A173,""id"",""en"")"),"Wankenobi is more complicated for ID laypeople")</f>
        <v>Wankenobi is more complicated for ID laypeople</v>
      </c>
    </row>
    <row r="174" spans="1:8" ht="15.75" customHeight="1" x14ac:dyDescent="0.25">
      <c r="A174" s="2" t="s">
        <v>996</v>
      </c>
      <c r="B174" s="2" t="s">
        <v>997</v>
      </c>
      <c r="C174" s="2" t="s">
        <v>998</v>
      </c>
      <c r="D174" s="2" t="s">
        <v>999</v>
      </c>
      <c r="E174" s="2" t="s">
        <v>1000</v>
      </c>
      <c r="F174" s="2" t="s">
        <v>1001</v>
      </c>
      <c r="G174" s="2" t="s">
        <v>1001</v>
      </c>
      <c r="H174" s="2" t="str">
        <f ca="1">IFERROR(__xludf.DUMMYFUNCTION("GOOGLETRANSLATE(A174,""id"",""en"")"),"id add apn rename")</f>
        <v>id add apn rename</v>
      </c>
    </row>
    <row r="175" spans="1:8" ht="15.75" customHeight="1" x14ac:dyDescent="0.25">
      <c r="A175" s="2" t="s">
        <v>1002</v>
      </c>
      <c r="B175" s="2" t="s">
        <v>1003</v>
      </c>
      <c r="C175" s="2" t="s">
        <v>1004</v>
      </c>
      <c r="D175" s="2" t="s">
        <v>1005</v>
      </c>
      <c r="E175" s="2" t="s">
        <v>1006</v>
      </c>
      <c r="F175" s="2" t="s">
        <v>1007</v>
      </c>
      <c r="G175" s="2" t="s">
        <v>1008</v>
      </c>
      <c r="H175" s="2" t="str">
        <f ca="1">IFERROR(__xludf.DUMMYFUNCTION("GOOGLETRANSLATE(A175,""id"",""en"")"),"by Telkomsel, he said, the lot, sorry, playing email jumping is really bad, the net is yellow and red, ID")</f>
        <v>by Telkomsel, he said, the lot, sorry, playing email jumping is really bad, the net is yellow and red, ID</v>
      </c>
    </row>
    <row r="176" spans="1:8" ht="15.75" customHeight="1" x14ac:dyDescent="0.25">
      <c r="A176" s="2" t="s">
        <v>1009</v>
      </c>
      <c r="B176" s="2" t="s">
        <v>1010</v>
      </c>
      <c r="C176" s="2" t="s">
        <v>1011</v>
      </c>
      <c r="D176" s="2" t="s">
        <v>1012</v>
      </c>
      <c r="E176" s="2" t="s">
        <v>1013</v>
      </c>
      <c r="F176" s="2" t="s">
        <v>1014</v>
      </c>
      <c r="G176" s="2" t="s">
        <v>1015</v>
      </c>
      <c r="H176" s="2" t="str">
        <f ca="1">IFERROR(__xludf.DUMMYFUNCTION("GOOGLETRANSLATE(A176,""id"",""en"")"),"If you use the cheap version of Telkomsel, use BYU Net to buy an affordable internet quota")</f>
        <v>If you use the cheap version of Telkomsel, use BYU Net to buy an affordable internet quota</v>
      </c>
    </row>
    <row r="177" spans="1:8" ht="15.75" customHeight="1" x14ac:dyDescent="0.25">
      <c r="A177" s="2" t="s">
        <v>1016</v>
      </c>
      <c r="B177" s="2" t="s">
        <v>1017</v>
      </c>
      <c r="C177" s="2" t="s">
        <v>1018</v>
      </c>
      <c r="D177" s="2" t="s">
        <v>1019</v>
      </c>
      <c r="E177" s="2" t="s">
        <v>1020</v>
      </c>
      <c r="F177" s="2" t="s">
        <v>1021</v>
      </c>
      <c r="G177" s="2" t="s">
        <v>1022</v>
      </c>
      <c r="H177" s="2" t="str">
        <f ca="1">IFERROR(__xludf.DUMMYFUNCTION("GOOGLETRANSLATE(A177,""id"",""en"")"),"ID hahaha, where's the Telkomsel number now?")</f>
        <v>ID hahaha, where's the Telkomsel number now?</v>
      </c>
    </row>
    <row r="178" spans="1:8" ht="15.75" customHeight="1" x14ac:dyDescent="0.25">
      <c r="A178" s="2" t="s">
        <v>1023</v>
      </c>
      <c r="B178" s="2" t="s">
        <v>1024</v>
      </c>
      <c r="C178" s="2" t="s">
        <v>1025</v>
      </c>
      <c r="D178" s="2" t="s">
        <v>1026</v>
      </c>
      <c r="E178" s="2" t="s">
        <v>1026</v>
      </c>
      <c r="F178" s="2" t="s">
        <v>1027</v>
      </c>
      <c r="G178" s="2" t="s">
        <v>1027</v>
      </c>
      <c r="H178" s="2" t="str">
        <f ca="1">IFERROR(__xludf.DUMMYFUNCTION("GOOGLETRANSLATE(A178,""id"",""en"")"),"id tbk loh powered by")</f>
        <v>id tbk loh powered by</v>
      </c>
    </row>
    <row r="179" spans="1:8" ht="15.75" customHeight="1" x14ac:dyDescent="0.25">
      <c r="A179" s="2" t="s">
        <v>1028</v>
      </c>
      <c r="B179" s="2" t="s">
        <v>1029</v>
      </c>
      <c r="C179" s="2" t="s">
        <v>1030</v>
      </c>
      <c r="D179" s="2" t="s">
        <v>1031</v>
      </c>
      <c r="E179" s="2" t="s">
        <v>1032</v>
      </c>
      <c r="F179" s="2" t="s">
        <v>1033</v>
      </c>
      <c r="G179" s="2" t="s">
        <v>1033</v>
      </c>
      <c r="H179" s="2" t="str">
        <f ca="1">IFERROR(__xludf.DUMMYFUNCTION("GOOGLETRANSLATE(A179,""id"",""en"")"),"Telkomsel is complicated, using its younger sibling's ID is sometimes annoying")</f>
        <v>Telkomsel is complicated, using its younger sibling's ID is sometimes annoying</v>
      </c>
    </row>
    <row r="180" spans="1:8" ht="15.75" customHeight="1" x14ac:dyDescent="0.25">
      <c r="A180" s="2" t="s">
        <v>1034</v>
      </c>
      <c r="B180" s="2" t="s">
        <v>1035</v>
      </c>
      <c r="C180" s="2" t="s">
        <v>1036</v>
      </c>
      <c r="D180" s="2" t="s">
        <v>1037</v>
      </c>
      <c r="E180" s="2" t="s">
        <v>1037</v>
      </c>
      <c r="F180" s="2" t="s">
        <v>1038</v>
      </c>
      <c r="G180" s="2" t="s">
        <v>1038</v>
      </c>
      <c r="H180" s="2" t="str">
        <f ca="1">IFERROR(__xludf.DUMMYFUNCTION("GOOGLETRANSLATE(A180,""id"",""en"")"),"Telkomsel imitates Byu ID")</f>
        <v>Telkomsel imitates Byu ID</v>
      </c>
    </row>
    <row r="181" spans="1:8" ht="15.75" customHeight="1" x14ac:dyDescent="0.25">
      <c r="A181" s="2" t="s">
        <v>1039</v>
      </c>
      <c r="B181" s="2" t="s">
        <v>1040</v>
      </c>
      <c r="C181" s="2" t="s">
        <v>1041</v>
      </c>
      <c r="D181" s="2" t="s">
        <v>1042</v>
      </c>
      <c r="E181" s="2" t="s">
        <v>1043</v>
      </c>
      <c r="F181" s="2" t="s">
        <v>1044</v>
      </c>
      <c r="G181" s="2" t="s">
        <v>1045</v>
      </c>
      <c r="H181" s="2" t="str">
        <f ca="1">IFERROR(__xludf.DUMMYFUNCTION("GOOGLETRANSLATE(A181,""id"",""en"")"),"Telkomsel's employee ID is rich, dear Byu")</f>
        <v>Telkomsel's employee ID is rich, dear Byu</v>
      </c>
    </row>
    <row r="182" spans="1:8" ht="15.75" customHeight="1" x14ac:dyDescent="0.25">
      <c r="A182" s="2" t="s">
        <v>1046</v>
      </c>
      <c r="B182" s="2" t="s">
        <v>1047</v>
      </c>
      <c r="C182" s="2" t="s">
        <v>1048</v>
      </c>
      <c r="D182" s="2" t="s">
        <v>1049</v>
      </c>
      <c r="E182" s="2" t="s">
        <v>1050</v>
      </c>
      <c r="F182" s="2" t="s">
        <v>1051</v>
      </c>
      <c r="G182" s="2" t="s">
        <v>1052</v>
      </c>
      <c r="H182" s="2" t="str">
        <f ca="1">IFERROR(__xludf.DUMMYFUNCTION("GOOGLETRANSLATE(A182,""id"",""en"")"),"fuck long amitamit just be active buy crazy yes mbrangas money scared byuid kid down Telkomsel rich yes or no yes scared really scared lol scared scared scared hahaha")</f>
        <v>fuck long amitamit just be active buy crazy yes mbrangas money scared byuid kid down Telkomsel rich yes or no yes scared really scared lol scared scared scared hahaha</v>
      </c>
    </row>
    <row r="183" spans="1:8" ht="15.75" customHeight="1" x14ac:dyDescent="0.25">
      <c r="A183" s="2" t="s">
        <v>1053</v>
      </c>
      <c r="B183" s="2" t="s">
        <v>1054</v>
      </c>
      <c r="C183" s="2" t="s">
        <v>1055</v>
      </c>
      <c r="D183" s="2" t="s">
        <v>1056</v>
      </c>
      <c r="E183" s="2" t="s">
        <v>1057</v>
      </c>
      <c r="F183" s="2" t="s">
        <v>1058</v>
      </c>
      <c r="G183" s="2" t="s">
        <v>1059</v>
      </c>
      <c r="H183" s="2" t="str">
        <f ca="1">IFERROR(__xludf.DUMMYFUNCTION("GOOGLETRANSLATE(A183,""id"",""en"")"),"ID is like Telkomsel, OK?")</f>
        <v>ID is like Telkomsel, OK?</v>
      </c>
    </row>
    <row r="184" spans="1:8" ht="15.75" customHeight="1" x14ac:dyDescent="0.25">
      <c r="A184" s="2" t="s">
        <v>1060</v>
      </c>
      <c r="B184" s="2" t="s">
        <v>1061</v>
      </c>
      <c r="C184" s="2" t="s">
        <v>1062</v>
      </c>
      <c r="D184" s="2" t="s">
        <v>1063</v>
      </c>
      <c r="E184" s="2" t="s">
        <v>1064</v>
      </c>
      <c r="F184" s="2" t="s">
        <v>1065</v>
      </c>
      <c r="G184" s="2" t="s">
        <v>1066</v>
      </c>
      <c r="H184" s="2" t="str">
        <f ca="1">IFERROR(__xludf.DUMMYFUNCTION("GOOGLETRANSLATE(A184,""id"",""en"")"),"bara id live capable help with transaction complaints open the fund app select historyhistory select transaction reported select capable")</f>
        <v>bara id live capable help with transaction complaints open the fund app select historyhistory select transaction reported select capable</v>
      </c>
    </row>
    <row r="185" spans="1:8" ht="15.75" customHeight="1" x14ac:dyDescent="0.25">
      <c r="A185" s="2" t="s">
        <v>1067</v>
      </c>
      <c r="B185" s="2" t="s">
        <v>1068</v>
      </c>
      <c r="C185" s="2" t="s">
        <v>1069</v>
      </c>
      <c r="D185" s="2" t="s">
        <v>1070</v>
      </c>
      <c r="E185" s="2" t="s">
        <v>1071</v>
      </c>
      <c r="F185" s="2" t="s">
        <v>1072</v>
      </c>
      <c r="G185" s="2" t="s">
        <v>1072</v>
      </c>
      <c r="H185" s="2" t="str">
        <f ca="1">IFERROR(__xludf.DUMMYFUNCTION("GOOGLETRANSLATE(A185,""id"",""en"")"),"The suggestion is to just use BYU, it's safe to top up your credit without having expensive internet active like Telkomsel")</f>
        <v>The suggestion is to just use BYU, it's safe to top up your credit without having expensive internet active like Telkomsel</v>
      </c>
    </row>
    <row r="186" spans="1:8" ht="15.75" customHeight="1" x14ac:dyDescent="0.25">
      <c r="A186" s="2" t="s">
        <v>1073</v>
      </c>
      <c r="B186" s="2" t="s">
        <v>1074</v>
      </c>
      <c r="C186" s="2" t="s">
        <v>1075</v>
      </c>
      <c r="D186" s="2" t="s">
        <v>1076</v>
      </c>
      <c r="E186" s="2" t="s">
        <v>1077</v>
      </c>
      <c r="F186" s="2" t="s">
        <v>1077</v>
      </c>
      <c r="G186" s="2" t="s">
        <v>1077</v>
      </c>
      <c r="H186" s="2" t="str">
        <f ca="1">IFERROR(__xludf.DUMMYFUNCTION("GOOGLETRANSLATE(A186,""id"",""en"")"),"Just rename your ID, bro")</f>
        <v>Just rename your ID, bro</v>
      </c>
    </row>
    <row r="187" spans="1:8" ht="15.75" customHeight="1" x14ac:dyDescent="0.25">
      <c r="A187" s="2" t="s">
        <v>1078</v>
      </c>
      <c r="B187" s="2" t="s">
        <v>1079</v>
      </c>
      <c r="C187" s="2" t="s">
        <v>1080</v>
      </c>
      <c r="D187" s="2" t="s">
        <v>1081</v>
      </c>
      <c r="E187" s="2" t="s">
        <v>1081</v>
      </c>
      <c r="F187" s="2" t="s">
        <v>1081</v>
      </c>
      <c r="G187" s="2" t="s">
        <v>1082</v>
      </c>
      <c r="H187" s="2" t="str">
        <f ca="1">IFERROR(__xludf.DUMMYFUNCTION("GOOGLETRANSLATE(A187,""id"",""en"")"),"Byutelkomsel depends on the area")</f>
        <v>Byutelkomsel depends on the area</v>
      </c>
    </row>
    <row r="188" spans="1:8" ht="15.75" customHeight="1" x14ac:dyDescent="0.25">
      <c r="A188" s="2" t="s">
        <v>1083</v>
      </c>
      <c r="B188" s="2" t="s">
        <v>1084</v>
      </c>
      <c r="C188" s="2" t="s">
        <v>1085</v>
      </c>
      <c r="D188" s="2" t="s">
        <v>1086</v>
      </c>
      <c r="E188" s="2" t="s">
        <v>1087</v>
      </c>
      <c r="F188" s="2" t="s">
        <v>1088</v>
      </c>
      <c r="G188" s="2" t="s">
        <v>1088</v>
      </c>
      <c r="H188" s="2" t="str">
        <f ca="1">IFERROR(__xludf.DUMMYFUNCTION("GOOGLETRANSLATE(A188,""id"",""en"")"),"Langit is the provider, Eksel Byu Telkomsel")</f>
        <v>Langit is the provider, Eksel Byu Telkomsel</v>
      </c>
    </row>
    <row r="189" spans="1:8" ht="15.75" customHeight="1" x14ac:dyDescent="0.25">
      <c r="A189" s="2" t="s">
        <v>1089</v>
      </c>
      <c r="B189" s="2" t="s">
        <v>1090</v>
      </c>
      <c r="C189" s="2" t="s">
        <v>1091</v>
      </c>
      <c r="D189" s="2" t="s">
        <v>1092</v>
      </c>
      <c r="E189" s="2" t="s">
        <v>1093</v>
      </c>
      <c r="F189" s="2" t="s">
        <v>1094</v>
      </c>
      <c r="G189" s="2" t="s">
        <v>1095</v>
      </c>
      <c r="H189" s="2" t="str">
        <f ca="1">IFERROR(__xludf.DUMMYFUNCTION("GOOGLETRANSLATE(A189,""id"",""en"")"),"Exactly the people in the Jakarta flats talk about orders to be able to pay mentally tempeh, children need Telkomsel, name byu, actively bargain, just say capable")</f>
        <v>Exactly the people in the Jakarta flats talk about orders to be able to pay mentally tempeh, children need Telkomsel, name byu, actively bargain, just say capable</v>
      </c>
    </row>
    <row r="190" spans="1:8" ht="15.75" customHeight="1" x14ac:dyDescent="0.25">
      <c r="A190" s="2" t="s">
        <v>1096</v>
      </c>
      <c r="B190" s="2" t="s">
        <v>1097</v>
      </c>
      <c r="C190" s="2" t="s">
        <v>1098</v>
      </c>
      <c r="D190" s="2" t="s">
        <v>1099</v>
      </c>
      <c r="E190" s="2" t="s">
        <v>1100</v>
      </c>
      <c r="F190" s="2" t="s">
        <v>1101</v>
      </c>
      <c r="G190" s="2" t="s">
        <v>1101</v>
      </c>
      <c r="H190" s="2" t="str">
        <f ca="1">IFERROR(__xludf.DUMMYFUNCTION("GOOGLETRANSLATE(A190,""id"",""en"")"),"ID the best cheap cheap signal like Telkomsel")</f>
        <v>ID the best cheap cheap signal like Telkomsel</v>
      </c>
    </row>
    <row r="191" spans="1:8" ht="15.75" customHeight="1" x14ac:dyDescent="0.25">
      <c r="A191" s="2" t="s">
        <v>1102</v>
      </c>
      <c r="B191" s="2" t="s">
        <v>1103</v>
      </c>
      <c r="C191" s="2" t="s">
        <v>1104</v>
      </c>
      <c r="D191" s="2" t="s">
        <v>1105</v>
      </c>
      <c r="E191" s="2" t="s">
        <v>1106</v>
      </c>
      <c r="F191" s="2" t="s">
        <v>1107</v>
      </c>
      <c r="G191" s="2" t="s">
        <v>1107</v>
      </c>
      <c r="H191" s="2" t="str">
        <f ca="1">IFERROR(__xludf.DUMMYFUNCTION("GOOGLETRANSLATE(A191,""id"",""en"")"),"I'm worried, Brother Noah, Brother, please confirm immediately, colleague, Byu Direct Message Instagram ID Direct Message Twitter ID Direct Message Facebook Byu Indonesia Thank you, Sabil")</f>
        <v>I'm worried, Brother Noah, Brother, please confirm immediately, colleague, Byu Direct Message Instagram ID Direct Message Twitter ID Direct Message Facebook Byu Indonesia Thank you, Sabil</v>
      </c>
    </row>
    <row r="192" spans="1:8" ht="15.75" customHeight="1" x14ac:dyDescent="0.25">
      <c r="A192" s="2" t="s">
        <v>1108</v>
      </c>
      <c r="B192" s="2" t="s">
        <v>1109</v>
      </c>
      <c r="C192" s="2" t="s">
        <v>1110</v>
      </c>
      <c r="D192" s="2" t="s">
        <v>1111</v>
      </c>
      <c r="E192" s="2" t="s">
        <v>1111</v>
      </c>
      <c r="F192" s="2" t="s">
        <v>1112</v>
      </c>
      <c r="G192" s="2" t="s">
        <v>1112</v>
      </c>
      <c r="H192" s="2" t="str">
        <f ca="1">IFERROR(__xludf.DUMMYFUNCTION("GOOGLETRANSLATE(A192,""id"",""en"")"),"Byu nder active cellphone number with signal following Telkomsel Murmer package")</f>
        <v>Byu nder active cellphone number with signal following Telkomsel Murmer package</v>
      </c>
    </row>
    <row r="193" spans="1:8" ht="15.75" customHeight="1" x14ac:dyDescent="0.25">
      <c r="A193" s="2" t="s">
        <v>1113</v>
      </c>
      <c r="B193" s="2" t="s">
        <v>1114</v>
      </c>
      <c r="C193" s="2" t="s">
        <v>1115</v>
      </c>
      <c r="D193" s="2" t="s">
        <v>1116</v>
      </c>
      <c r="E193" s="2" t="s">
        <v>1117</v>
      </c>
      <c r="F193" s="2" t="s">
        <v>1118</v>
      </c>
      <c r="G193" s="2" t="s">
        <v>1118</v>
      </c>
      <c r="H193" s="2" t="str">
        <f ca="1">IFERROR(__xludf.DUMMYFUNCTION("GOOGLETRANSLATE(A193,""id"",""en"")"),"for ID, it's below")</f>
        <v>for ID, it's below</v>
      </c>
    </row>
    <row r="194" spans="1:8" ht="15.75" customHeight="1" x14ac:dyDescent="0.25">
      <c r="A194" s="2" t="s">
        <v>1119</v>
      </c>
      <c r="B194" s="2" t="s">
        <v>1120</v>
      </c>
      <c r="C194" s="2" t="s">
        <v>1121</v>
      </c>
      <c r="D194" s="2" t="s">
        <v>1122</v>
      </c>
      <c r="E194" s="2" t="s">
        <v>1123</v>
      </c>
      <c r="F194" s="2" t="s">
        <v>1124</v>
      </c>
      <c r="G194" s="2" t="s">
        <v>1125</v>
      </c>
      <c r="H194" s="2" t="str">
        <f ca="1">IFERROR(__xludf.DUMMYFUNCTION("GOOGLETRANSLATE(A194,""id"",""en"")"),"pricelist PLN token credit available Axis Indosat XL Telkomsel Byu Smartfren Three Token PLN credit guarantee guaranteed fast process")</f>
        <v>pricelist PLN token credit available Axis Indosat XL Telkomsel Byu Smartfren Three Token PLN credit guarantee guaranteed fast process</v>
      </c>
    </row>
    <row r="195" spans="1:8" ht="15.75" customHeight="1" x14ac:dyDescent="0.25">
      <c r="A195" s="2" t="s">
        <v>1126</v>
      </c>
      <c r="B195" s="2" t="s">
        <v>1127</v>
      </c>
      <c r="C195" s="2" t="s">
        <v>1128</v>
      </c>
      <c r="D195" s="2" t="s">
        <v>1129</v>
      </c>
      <c r="E195" s="2" t="s">
        <v>1130</v>
      </c>
      <c r="F195" s="2" t="s">
        <v>1131</v>
      </c>
      <c r="G195" s="2" t="s">
        <v>1132</v>
      </c>
      <c r="H195" s="2" t="str">
        <f ca="1">IFERROR(__xludf.DUMMYFUNCTION("GOOGLETRANSLATE(A195,""id"",""en"")"),"Yes, provider of love, hold on, big brother, provider with a low price, Telkomsel gives birth to a subsidiary, Byu et al, influence of Indosattri, XL Axis business, Gebuk business")</f>
        <v>Yes, provider of love, hold on, big brother, provider with a low price, Telkomsel gives birth to a subsidiary, Byu et al, influence of Indosattri, XL Axis business, Gebuk business</v>
      </c>
    </row>
    <row r="196" spans="1:8" ht="15.75" customHeight="1" x14ac:dyDescent="0.25">
      <c r="A196" s="2" t="s">
        <v>1133</v>
      </c>
      <c r="B196" s="2" t="s">
        <v>1134</v>
      </c>
      <c r="C196" s="2" t="s">
        <v>1135</v>
      </c>
      <c r="D196" s="2" t="s">
        <v>1136</v>
      </c>
      <c r="E196" s="2" t="s">
        <v>1137</v>
      </c>
      <c r="F196" s="2" t="s">
        <v>1138</v>
      </c>
      <c r="G196" s="2" t="s">
        <v>1139</v>
      </c>
      <c r="H196" s="2" t="str">
        <f ca="1">IFERROR(__xludf.DUMMYFUNCTION("GOOGLETRANSLATE(A196,""id"",""en"")"),"use byu, bro, okay, just move, hello Telkomsel")</f>
        <v>use byu, bro, okay, just move, hello Telkomsel</v>
      </c>
    </row>
    <row r="197" spans="1:8" ht="15.75" customHeight="1" x14ac:dyDescent="0.25">
      <c r="A197" s="2" t="s">
        <v>1140</v>
      </c>
      <c r="B197" s="2" t="s">
        <v>1141</v>
      </c>
      <c r="C197" s="2" t="s">
        <v>1142</v>
      </c>
      <c r="D197" s="2" t="s">
        <v>1143</v>
      </c>
      <c r="E197" s="2" t="s">
        <v>1143</v>
      </c>
      <c r="F197" s="2" t="s">
        <v>1144</v>
      </c>
      <c r="G197" s="2" t="s">
        <v>1145</v>
      </c>
      <c r="H197" s="2" t="str">
        <f ca="1">IFERROR(__xludf.DUMMYFUNCTION("GOOGLETRANSLATE(A197,""id"",""en"")"),"ID rename Telkomsel GPRS website, add APN")</f>
        <v>ID rename Telkomsel GPRS website, add APN</v>
      </c>
    </row>
    <row r="198" spans="1:8" ht="15.75" customHeight="1" x14ac:dyDescent="0.25">
      <c r="A198" s="2" t="s">
        <v>1146</v>
      </c>
      <c r="B198" s="2" t="s">
        <v>1147</v>
      </c>
      <c r="C198" s="2" t="s">
        <v>1148</v>
      </c>
      <c r="D198" s="2" t="s">
        <v>1149</v>
      </c>
      <c r="E198" s="2" t="s">
        <v>1150</v>
      </c>
      <c r="F198" s="2" t="s">
        <v>1151</v>
      </c>
      <c r="G198" s="2" t="s">
        <v>1152</v>
      </c>
      <c r="H198" s="2" t="str">
        <f ca="1">IFERROR(__xludf.DUMMYFUNCTION("GOOGLETRANSLATE(A198,""id"",""en"")"),"Using a Telkomsel signal ID is not cruel when it comes to taking money from consumers like the red ones")</f>
        <v>Using a Telkomsel signal ID is not cruel when it comes to taking money from consumers like the red ones</v>
      </c>
    </row>
    <row r="199" spans="1:8" ht="15.75" customHeight="1" x14ac:dyDescent="0.25">
      <c r="A199" s="2" t="s">
        <v>1153</v>
      </c>
      <c r="B199" s="2" t="s">
        <v>1154</v>
      </c>
      <c r="C199" s="2" t="s">
        <v>1155</v>
      </c>
      <c r="D199" s="2" t="s">
        <v>1156</v>
      </c>
      <c r="E199" s="2" t="s">
        <v>1157</v>
      </c>
      <c r="F199" s="2" t="s">
        <v>1158</v>
      </c>
      <c r="G199" s="2" t="s">
        <v>1159</v>
      </c>
      <c r="H199" s="2" t="str">
        <f ca="1">IFERROR(__xludf.DUMMYFUNCTION("GOOGLETRANSLATE(A199,""id"",""en"")"),"It's better if you think about Telkomsel ID Mastif")</f>
        <v>It's better if you think about Telkomsel ID Mastif</v>
      </c>
    </row>
    <row r="200" spans="1:8" ht="15.75" customHeight="1" x14ac:dyDescent="0.25">
      <c r="A200" s="2" t="s">
        <v>1160</v>
      </c>
      <c r="B200" s="2" t="s">
        <v>1161</v>
      </c>
      <c r="C200" s="2" t="s">
        <v>1162</v>
      </c>
      <c r="D200" s="2" t="s">
        <v>1163</v>
      </c>
      <c r="E200" s="2" t="s">
        <v>1164</v>
      </c>
      <c r="F200" s="2" t="s">
        <v>1165</v>
      </c>
      <c r="G200" s="2" t="s">
        <v>1166</v>
      </c>
      <c r="H200" s="2" t="str">
        <f ca="1">IFERROR(__xludf.DUMMYFUNCTION("GOOGLETRANSLATE(A200,""id"",""en"")"),"replace kw byu anak ji Telkomsel")</f>
        <v>replace kw byu anak ji Telkomsel</v>
      </c>
    </row>
    <row r="201" spans="1:8" ht="15.75" customHeight="1" x14ac:dyDescent="0.25">
      <c r="A201" s="2" t="s">
        <v>1167</v>
      </c>
      <c r="B201" s="2" t="s">
        <v>1168</v>
      </c>
      <c r="C201" s="2" t="s">
        <v>1169</v>
      </c>
      <c r="D201" s="2" t="s">
        <v>1170</v>
      </c>
      <c r="E201" s="2" t="s">
        <v>1171</v>
      </c>
      <c r="F201" s="2" t="s">
        <v>1172</v>
      </c>
      <c r="G201" s="2" t="s">
        <v>1173</v>
      </c>
      <c r="H201" s="2" t="str">
        <f ca="1">IFERROR(__xludf.DUMMYFUNCTION("GOOGLETRANSLATE(A201,""id"",""en"")"),"Telkomsel ID is active, watch out for following in your footsteps")</f>
        <v>Telkomsel ID is active, watch out for following in your footsteps</v>
      </c>
    </row>
    <row r="202" spans="1:8" ht="15.75" customHeight="1" x14ac:dyDescent="0.25">
      <c r="A202" s="2" t="s">
        <v>1174</v>
      </c>
      <c r="B202" s="2" t="s">
        <v>1175</v>
      </c>
      <c r="C202" s="2" t="s">
        <v>1176</v>
      </c>
      <c r="D202" s="2" t="s">
        <v>1177</v>
      </c>
      <c r="E202" s="2" t="s">
        <v>1178</v>
      </c>
      <c r="F202" s="2" t="s">
        <v>1179</v>
      </c>
      <c r="G202" s="2" t="s">
        <v>1180</v>
      </c>
      <c r="H202" s="2" t="str">
        <f ca="1">IFERROR(__xludf.DUMMYFUNCTION("GOOGLETRANSLATE(A202,""id"",""en"")"),"Byu, just fill in the expensive signal package actively")</f>
        <v>Byu, just fill in the expensive signal package actively</v>
      </c>
    </row>
    <row r="203" spans="1:8" ht="15.75" customHeight="1" x14ac:dyDescent="0.25">
      <c r="A203" s="2" t="s">
        <v>1181</v>
      </c>
      <c r="B203" s="2" t="s">
        <v>1182</v>
      </c>
      <c r="C203" s="2" t="s">
        <v>1183</v>
      </c>
      <c r="D203" s="2" t="s">
        <v>1184</v>
      </c>
      <c r="E203" s="2" t="s">
        <v>1185</v>
      </c>
      <c r="F203" s="2" t="s">
        <v>1186</v>
      </c>
      <c r="G203" s="2" t="s">
        <v>1187</v>
      </c>
      <c r="H203" s="2" t="str">
        <f ca="1">IFERROR(__xludf.DUMMYFUNCTION("GOOGLETRANSLATE(A203,""id"",""en"")"),"use Telkomsel child ID, cheap bonus package")</f>
        <v>use Telkomsel child ID, cheap bonus package</v>
      </c>
    </row>
    <row r="204" spans="1:8" ht="15.75" customHeight="1" x14ac:dyDescent="0.25">
      <c r="A204" s="2" t="s">
        <v>1188</v>
      </c>
      <c r="B204" s="2" t="s">
        <v>1189</v>
      </c>
      <c r="C204" s="2" t="s">
        <v>1190</v>
      </c>
      <c r="D204" s="2" t="s">
        <v>1191</v>
      </c>
      <c r="E204" s="2" t="s">
        <v>1192</v>
      </c>
      <c r="F204" s="2" t="s">
        <v>1193</v>
      </c>
      <c r="G204" s="2" t="s">
        <v>1193</v>
      </c>
      <c r="H204" s="2" t="str">
        <f ca="1">IFERROR(__xludf.DUMMYFUNCTION("GOOGLETRANSLATE(A204,""id"",""en"")"),"The signal ID is like Telkomsel, it's good, it's active, it's like the red one")</f>
        <v>The signal ID is like Telkomsel, it's good, it's active, it's like the red one</v>
      </c>
    </row>
    <row r="205" spans="1:8" ht="15.75" customHeight="1" x14ac:dyDescent="0.25">
      <c r="A205" s="2" t="s">
        <v>1194</v>
      </c>
      <c r="B205" s="2" t="s">
        <v>1195</v>
      </c>
      <c r="C205" s="2" t="s">
        <v>1196</v>
      </c>
      <c r="D205" s="2" t="s">
        <v>1197</v>
      </c>
      <c r="E205" s="2" t="s">
        <v>1198</v>
      </c>
      <c r="F205" s="2" t="s">
        <v>1199</v>
      </c>
      <c r="G205" s="2" t="s">
        <v>1200</v>
      </c>
      <c r="H205" s="2" t="str">
        <f ca="1">IFERROR(__xludf.DUMMYFUNCTION("GOOGLETRANSLATE(A205,""id"",""en"")"),"Just use the child's ID, the mother does it")</f>
        <v>Just use the child's ID, the mother does it</v>
      </c>
    </row>
    <row r="206" spans="1:8" ht="15.75" customHeight="1" x14ac:dyDescent="0.25">
      <c r="A206" s="2" t="s">
        <v>1201</v>
      </c>
      <c r="B206" s="2" t="s">
        <v>1202</v>
      </c>
      <c r="C206" s="2" t="s">
        <v>1203</v>
      </c>
      <c r="D206" s="2" t="s">
        <v>1204</v>
      </c>
      <c r="E206" s="2" t="s">
        <v>1205</v>
      </c>
      <c r="F206" s="2" t="s">
        <v>1206</v>
      </c>
      <c r="G206" s="2" t="s">
        <v>1207</v>
      </c>
      <c r="H206" s="2" t="str">
        <f ca="1">IFERROR(__xludf.DUMMYFUNCTION("GOOGLETRANSLATE(A206,""id"",""en"")"),"yesterday logo yes id number by cell phone support")</f>
        <v>yesterday logo yes id number by cell phone support</v>
      </c>
    </row>
    <row r="207" spans="1:8" ht="15.75" customHeight="1" x14ac:dyDescent="0.25">
      <c r="A207" s="2" t="s">
        <v>1208</v>
      </c>
      <c r="B207" s="2" t="s">
        <v>1209</v>
      </c>
      <c r="C207" s="2" t="s">
        <v>1210</v>
      </c>
      <c r="D207" s="2" t="s">
        <v>1211</v>
      </c>
      <c r="E207" s="2" t="s">
        <v>1212</v>
      </c>
      <c r="F207" s="2" t="s">
        <v>1213</v>
      </c>
      <c r="G207" s="2" t="s">
        <v>1213</v>
      </c>
      <c r="H207" s="2" t="str">
        <f ca="1">IFERROR(__xludf.DUMMYFUNCTION("GOOGLETRANSLATE(A207,""id"",""en"")"),"Yes, sorry, Telkomsel uses Byu Sii and it's not active")</f>
        <v>Yes, sorry, Telkomsel uses Byu Sii and it's not active</v>
      </c>
    </row>
    <row r="208" spans="1:8" ht="15.75" customHeight="1" x14ac:dyDescent="0.25">
      <c r="A208" s="2" t="s">
        <v>1214</v>
      </c>
      <c r="B208" s="2" t="s">
        <v>1215</v>
      </c>
      <c r="C208" s="2" t="s">
        <v>1216</v>
      </c>
      <c r="D208" s="2" t="s">
        <v>1217</v>
      </c>
      <c r="E208" s="2" t="s">
        <v>1217</v>
      </c>
      <c r="F208" s="2" t="s">
        <v>1218</v>
      </c>
      <c r="G208" s="2" t="s">
        <v>1218</v>
      </c>
      <c r="H208" s="2" t="str">
        <f ca="1">IFERROR(__xludf.DUMMYFUNCTION("GOOGLETRANSLATE(A208,""id"",""en"")"),"Just move byu active Telkomsel network card")</f>
        <v>Just move byu active Telkomsel network card</v>
      </c>
    </row>
    <row r="209" spans="1:8" ht="15.75" customHeight="1" x14ac:dyDescent="0.25">
      <c r="A209" s="2" t="s">
        <v>1219</v>
      </c>
      <c r="B209" s="2" t="s">
        <v>1220</v>
      </c>
      <c r="C209" s="2" t="s">
        <v>1221</v>
      </c>
      <c r="D209" s="2" t="s">
        <v>1222</v>
      </c>
      <c r="E209" s="2" t="s">
        <v>1222</v>
      </c>
      <c r="F209" s="2" t="s">
        <v>1223</v>
      </c>
      <c r="G209" s="2" t="s">
        <v>1224</v>
      </c>
      <c r="H209" s="2" t="str">
        <f ca="1">IFERROR(__xludf.DUMMYFUNCTION("GOOGLETRANSLATE(A209,""id"",""en"")"),"Tri Byu Telkomsel is running smoothly and the lot bar is full of signal")</f>
        <v>Tri Byu Telkomsel is running smoothly and the lot bar is full of signal</v>
      </c>
    </row>
    <row r="210" spans="1:8" ht="15.75" customHeight="1" x14ac:dyDescent="0.25">
      <c r="A210" s="2" t="s">
        <v>1225</v>
      </c>
      <c r="B210" s="2" t="s">
        <v>1226</v>
      </c>
      <c r="C210" s="2" t="s">
        <v>1227</v>
      </c>
      <c r="D210" s="2" t="s">
        <v>1228</v>
      </c>
      <c r="E210" s="2" t="s">
        <v>1228</v>
      </c>
      <c r="F210" s="2" t="s">
        <v>1229</v>
      </c>
      <c r="G210" s="2" t="s">
        <v>1229</v>
      </c>
      <c r="H210" s="2" t="str">
        <f ca="1">IFERROR(__xludf.DUMMYFUNCTION("GOOGLETRANSLATE(A210,""id"",""en"")"),"namatin netflix amp disney tags discount prices toxicshop smartfren byu telkomsel im axis cheap tokopedia toped pulsa tokped quota tickets xl gofood discountfess")</f>
        <v>namatin netflix amp disney tags discount prices toxicshop smartfren byu telkomsel im axis cheap tokopedia toped pulsa tokped quota tickets xl gofood discountfess</v>
      </c>
    </row>
    <row r="211" spans="1:8" ht="15.75" customHeight="1" x14ac:dyDescent="0.25">
      <c r="A211" s="2" t="s">
        <v>1230</v>
      </c>
      <c r="B211" s="2" t="s">
        <v>1231</v>
      </c>
      <c r="C211" s="2" t="s">
        <v>1232</v>
      </c>
      <c r="D211" s="2" t="s">
        <v>1233</v>
      </c>
      <c r="E211" s="2" t="s">
        <v>1234</v>
      </c>
      <c r="F211" s="2" t="s">
        <v>1235</v>
      </c>
      <c r="G211" s="2" t="s">
        <v>1236</v>
      </c>
      <c r="H211" s="2" t="str">
        <f ca="1">IFERROR(__xludf.DUMMYFUNCTION("GOOGLETRANSLATE(A211,""id"",""en"")"),"Yes, it's really a shame, bro, if Telkomsel's signal, you're a subsidiary of Telkomsel")</f>
        <v>Yes, it's really a shame, bro, if Telkomsel's signal, you're a subsidiary of Telkomsel</v>
      </c>
    </row>
    <row r="212" spans="1:8" ht="15.75" customHeight="1" x14ac:dyDescent="0.25">
      <c r="A212" s="2" t="s">
        <v>1237</v>
      </c>
      <c r="B212" s="2" t="s">
        <v>1238</v>
      </c>
      <c r="C212" s="2" t="s">
        <v>1239</v>
      </c>
      <c r="D212" s="2" t="s">
        <v>1240</v>
      </c>
      <c r="E212" s="2" t="s">
        <v>1241</v>
      </c>
      <c r="F212" s="2" t="s">
        <v>1242</v>
      </c>
      <c r="G212" s="2" t="s">
        <v>1242</v>
      </c>
      <c r="H212" s="2" t="str">
        <f ca="1">IFERROR(__xludf.DUMMYFUNCTION("GOOGLETRANSLATE(A212,""id"",""en"")"),"wow, that's bad, byu Telkomsel")</f>
        <v>wow, that's bad, byu Telkomsel</v>
      </c>
    </row>
    <row r="213" spans="1:8" ht="15.75" customHeight="1" x14ac:dyDescent="0.25">
      <c r="A213" s="2" t="s">
        <v>1243</v>
      </c>
      <c r="B213" s="2" t="s">
        <v>1244</v>
      </c>
      <c r="C213" s="2" t="s">
        <v>1245</v>
      </c>
      <c r="D213" s="2" t="s">
        <v>1246</v>
      </c>
      <c r="E213" s="2" t="s">
        <v>1247</v>
      </c>
      <c r="F213" s="2" t="s">
        <v>1248</v>
      </c>
      <c r="G213" s="2" t="s">
        <v>1249</v>
      </c>
      <c r="H213" s="2" t="str">
        <f ca="1">IFERROR(__xludf.DUMMYFUNCTION("GOOGLETRANSLATE(A213,""id"",""en"")"),"Use a cheap BYU signal, use a Telkomsel signal, so it's safe to bring an active SIM card wherever you are")</f>
        <v>Use a cheap BYU signal, use a Telkomsel signal, so it's safe to bring an active SIM card wherever you are</v>
      </c>
    </row>
    <row r="214" spans="1:8" ht="15.75" customHeight="1" x14ac:dyDescent="0.25">
      <c r="A214" s="2" t="s">
        <v>1250</v>
      </c>
      <c r="B214" s="2" t="s">
        <v>1251</v>
      </c>
      <c r="C214" s="2" t="s">
        <v>1252</v>
      </c>
      <c r="D214" s="2" t="s">
        <v>1253</v>
      </c>
      <c r="E214" s="2" t="s">
        <v>1254</v>
      </c>
      <c r="F214" s="2" t="s">
        <v>1255</v>
      </c>
      <c r="G214" s="2" t="s">
        <v>1256</v>
      </c>
      <c r="H214" s="2" t="str">
        <f ca="1">IFERROR(__xludf.DUMMYFUNCTION("GOOGLETRANSLATE(A214,""id"",""en"")"),"ID, try APN, change to use Byu, set it on Android, try refreshing the network, menu Mobile Networks, select OPR, select operator, Telkomsel Japan cooperation, just say admin, Byunya, so it's more complete, use SG roaming.")</f>
        <v>ID, try APN, change to use Byu, set it on Android, try refreshing the network, menu Mobile Networks, select OPR, select operator, Telkomsel Japan cooperation, just say admin, Byunya, so it's more complete, use SG roaming.</v>
      </c>
    </row>
    <row r="215" spans="1:8" ht="15.75" customHeight="1" x14ac:dyDescent="0.25">
      <c r="A215" s="2" t="s">
        <v>1257</v>
      </c>
      <c r="B215" s="2" t="s">
        <v>1258</v>
      </c>
      <c r="C215" s="2" t="s">
        <v>1258</v>
      </c>
      <c r="D215" s="2" t="s">
        <v>1259</v>
      </c>
      <c r="E215" s="2" t="s">
        <v>1260</v>
      </c>
      <c r="F215" s="2" t="s">
        <v>1261</v>
      </c>
      <c r="G215" s="2" t="s">
        <v>1262</v>
      </c>
      <c r="H215" s="2" t="str">
        <f ca="1">IFERROR(__xludf.DUMMYFUNCTION("GOOGLETRANSLATE(A215,""id"",""en"")"),"Turns out I was annoyed because I used BYU Telkomsel")</f>
        <v>Turns out I was annoyed because I used BYU Telkomsel</v>
      </c>
    </row>
    <row r="216" spans="1:8" ht="15.75" customHeight="1" x14ac:dyDescent="0.25">
      <c r="A216" s="2" t="s">
        <v>1263</v>
      </c>
      <c r="B216" s="2" t="s">
        <v>1264</v>
      </c>
      <c r="C216" s="2" t="s">
        <v>1265</v>
      </c>
      <c r="D216" s="2" t="s">
        <v>1266</v>
      </c>
      <c r="E216" s="2" t="s">
        <v>1267</v>
      </c>
      <c r="F216" s="2" t="s">
        <v>1268</v>
      </c>
      <c r="G216" s="2" t="s">
        <v>1269</v>
      </c>
      <c r="H216" s="2" t="str">
        <f ca="1">IFERROR(__xludf.DUMMYFUNCTION("GOOGLETRANSLATE(A216,""id"",""en"")"),"Just refresh it, try changing the net mode, change it automatically if the signal is stable when you like it, it's safe")</f>
        <v>Just refresh it, try changing the net mode, change it automatically if the signal is stable when you like it, it's safe</v>
      </c>
    </row>
    <row r="217" spans="1:8" ht="15.75" customHeight="1" x14ac:dyDescent="0.25">
      <c r="A217" s="2" t="s">
        <v>1270</v>
      </c>
      <c r="B217" s="2" t="s">
        <v>1271</v>
      </c>
      <c r="C217" s="2" t="s">
        <v>1272</v>
      </c>
      <c r="D217" s="2" t="s">
        <v>1273</v>
      </c>
      <c r="E217" s="2" t="s">
        <v>1274</v>
      </c>
      <c r="F217" s="2" t="s">
        <v>1275</v>
      </c>
      <c r="G217" s="2" t="s">
        <v>1276</v>
      </c>
      <c r="H217" s="2" t="str">
        <f ca="1">IFERROR(__xludf.DUMMYFUNCTION("GOOGLETRANSLATE(A217,""id"",""en"")"),"ID isn't really convenient, bro, if there's no signal, let's give you the cellphone number, problem number via message, let Sakia help check privacy, take care, thank you, Sakia.")</f>
        <v>ID isn't really convenient, bro, if there's no signal, let's give you the cellphone number, problem number via message, let Sakia help check privacy, take care, thank you, Sakia.</v>
      </c>
    </row>
    <row r="218" spans="1:8" ht="15.75" customHeight="1" x14ac:dyDescent="0.25">
      <c r="A218" s="2" t="s">
        <v>1277</v>
      </c>
      <c r="B218" s="2" t="s">
        <v>1278</v>
      </c>
      <c r="C218" s="2" t="s">
        <v>1279</v>
      </c>
      <c r="D218" s="2" t="s">
        <v>1280</v>
      </c>
      <c r="E218" s="2" t="s">
        <v>1281</v>
      </c>
      <c r="F218" s="2" t="s">
        <v>1282</v>
      </c>
      <c r="G218" s="2" t="s">
        <v>1282</v>
      </c>
      <c r="H218" s="2" t="str">
        <f ca="1">IFERROR(__xludf.DUMMYFUNCTION("GOOGLETRANSLATE(A218,""id"",""en"")"),"try using apn byu bro, try using apn mayan run smoothly")</f>
        <v>try using apn byu bro, try using apn mayan run smoothly</v>
      </c>
    </row>
    <row r="219" spans="1:8" ht="15.75" customHeight="1" x14ac:dyDescent="0.25">
      <c r="A219" s="2" t="s">
        <v>1283</v>
      </c>
      <c r="B219" s="2" t="s">
        <v>1284</v>
      </c>
      <c r="C219" s="2" t="s">
        <v>1285</v>
      </c>
      <c r="D219" s="2" t="s">
        <v>1286</v>
      </c>
      <c r="E219" s="2" t="s">
        <v>1287</v>
      </c>
      <c r="F219" s="2" t="s">
        <v>1288</v>
      </c>
      <c r="G219" s="2" t="s">
        <v>1289</v>
      </c>
      <c r="H219" s="2" t="str">
        <f ca="1">IFERROR(__xludf.DUMMYFUNCTION("GOOGLETRANSLATE(A219,""id"",""en"")"),"As a Telkomsel network ID, it's safe to use your cheap active SIM card wherever you go, hahaha")</f>
        <v>As a Telkomsel network ID, it's safe to use your cheap active SIM card wherever you go, hahaha</v>
      </c>
    </row>
    <row r="220" spans="1:8" ht="15.75" customHeight="1" x14ac:dyDescent="0.25">
      <c r="A220" s="2" t="s">
        <v>1290</v>
      </c>
      <c r="B220" s="2" t="s">
        <v>1291</v>
      </c>
      <c r="C220" s="2" t="s">
        <v>1292</v>
      </c>
      <c r="D220" s="2" t="s">
        <v>1293</v>
      </c>
      <c r="E220" s="2" t="s">
        <v>1294</v>
      </c>
      <c r="F220" s="2" t="s">
        <v>1295</v>
      </c>
      <c r="G220" s="2" t="s">
        <v>1295</v>
      </c>
      <c r="H220" s="2" t="str">
        <f ca="1">IFERROR(__xludf.DUMMYFUNCTION("GOOGLETRANSLATE(A220,""id"",""en"")"),"Used AS when I was in elementary school, changed my home WiFi ID, I really fell in love with the Telkom family")</f>
        <v>Used AS when I was in elementary school, changed my home WiFi ID, I really fell in love with the Telkom family</v>
      </c>
    </row>
    <row r="221" spans="1:8" ht="15.75" customHeight="1" x14ac:dyDescent="0.25">
      <c r="A221" s="2" t="s">
        <v>1296</v>
      </c>
      <c r="B221" s="2" t="s">
        <v>1297</v>
      </c>
      <c r="C221" s="2" t="s">
        <v>1298</v>
      </c>
      <c r="D221" s="2" t="s">
        <v>1299</v>
      </c>
      <c r="E221" s="2" t="s">
        <v>1300</v>
      </c>
      <c r="F221" s="2" t="s">
        <v>1301</v>
      </c>
      <c r="G221" s="2" t="s">
        <v>1302</v>
      </c>
      <c r="H221" s="2" t="str">
        <f ca="1">IFERROR(__xludf.DUMMYFUNCTION("GOOGLETRANSLATE(A221,""id"",""en"")"),"as id hihiyyy choose cheap quota for full hours")</f>
        <v>as id hihiyyy choose cheap quota for full hours</v>
      </c>
    </row>
    <row r="222" spans="1:8" ht="15.75" customHeight="1" x14ac:dyDescent="0.25">
      <c r="A222" s="2" t="s">
        <v>1303</v>
      </c>
      <c r="B222" s="2" t="s">
        <v>1304</v>
      </c>
      <c r="C222" s="2" t="s">
        <v>1305</v>
      </c>
      <c r="D222" s="2" t="s">
        <v>1306</v>
      </c>
      <c r="E222" s="2" t="s">
        <v>1307</v>
      </c>
      <c r="F222" s="2" t="s">
        <v>1308</v>
      </c>
      <c r="G222" s="2" t="s">
        <v>1308</v>
      </c>
      <c r="H222" s="2" t="str">
        <f ca="1">IFERROR(__xludf.DUMMYFUNCTION("GOOGLETRANSLATE(A222,""id"",""en"")"),"as id yes use byu bank number email etc know number unless safe")</f>
        <v>as id yes use byu bank number email etc know number unless safe</v>
      </c>
    </row>
    <row r="223" spans="1:8" ht="15.75" customHeight="1" x14ac:dyDescent="0.25">
      <c r="A223" s="2" t="s">
        <v>1309</v>
      </c>
      <c r="B223" s="2" t="s">
        <v>1310</v>
      </c>
      <c r="C223" s="2" t="s">
        <v>1311</v>
      </c>
      <c r="D223" s="2" t="s">
        <v>1312</v>
      </c>
      <c r="E223" s="2" t="s">
        <v>1313</v>
      </c>
      <c r="F223" s="2" t="s">
        <v>1314</v>
      </c>
      <c r="G223" s="2" t="s">
        <v>1315</v>
      </c>
      <c r="H223" s="2" t="str">
        <f ca="1">IFERROR(__xludf.DUMMYFUNCTION("GOOGLETRANSLATE(A223,""id"",""en"")"),"AS ID is a really great provider, I can't stand using Byu, it's active, so I can dial ByU's number")</f>
        <v>AS ID is a really great provider, I can't stand using Byu, it's active, so I can dial ByU's number</v>
      </c>
    </row>
    <row r="224" spans="1:8" ht="15.75" customHeight="1" x14ac:dyDescent="0.25">
      <c r="A224" s="2" t="s">
        <v>1316</v>
      </c>
      <c r="B224" s="2" t="s">
        <v>1317</v>
      </c>
      <c r="C224" s="2" t="s">
        <v>1318</v>
      </c>
      <c r="D224" s="2" t="s">
        <v>1319</v>
      </c>
      <c r="E224" s="2" t="s">
        <v>1320</v>
      </c>
      <c r="F224" s="2" t="s">
        <v>1321</v>
      </c>
      <c r="G224" s="2" t="s">
        <v>1322</v>
      </c>
      <c r="H224" s="2" t="str">
        <f ca="1">IFERROR(__xludf.DUMMYFUNCTION("GOOGLETRANSLATE(A224,""id"",""en"")"),"smooth, if the location supports Telkomsel, the byu signal is smooth")</f>
        <v>smooth, if the location supports Telkomsel, the byu signal is smooth</v>
      </c>
    </row>
    <row r="225" spans="1:8" ht="15.75" customHeight="1" x14ac:dyDescent="0.25">
      <c r="A225" s="2" t="s">
        <v>1323</v>
      </c>
      <c r="B225" s="2" t="s">
        <v>1324</v>
      </c>
      <c r="C225" s="2" t="s">
        <v>1325</v>
      </c>
      <c r="D225" s="2" t="s">
        <v>1326</v>
      </c>
      <c r="E225" s="2" t="s">
        <v>1327</v>
      </c>
      <c r="F225" s="2" t="s">
        <v>1328</v>
      </c>
      <c r="G225" s="2" t="s">
        <v>1329</v>
      </c>
      <c r="H225" s="2" t="str">
        <f ca="1">IFERROR(__xludf.DUMMYFUNCTION("GOOGLETRANSLATE(A225,""id"",""en"")"),"sorry sis sakia, info on sim card byu grapari outlet bro contact channel byu website direct message instagram id direct message twitter id")</f>
        <v>sorry sis sakia, info on sim card byu grapari outlet bro contact channel byu website direct message instagram id direct message twitter id</v>
      </c>
    </row>
    <row r="226" spans="1:8" ht="15.75" customHeight="1" x14ac:dyDescent="0.25">
      <c r="A226" s="2" t="s">
        <v>1330</v>
      </c>
      <c r="B226" s="2" t="s">
        <v>1331</v>
      </c>
      <c r="C226" s="2" t="s">
        <v>1332</v>
      </c>
      <c r="D226" s="2" t="s">
        <v>1333</v>
      </c>
      <c r="E226" s="2" t="s">
        <v>1334</v>
      </c>
      <c r="F226" s="2" t="s">
        <v>1335</v>
      </c>
      <c r="G226" s="2" t="s">
        <v>1336</v>
      </c>
      <c r="H226" s="2" t="str">
        <f ca="1">IFERROR(__xludf.DUMMYFUNCTION("GOOGLETRANSLATE(A226,""id"",""en"")"),"direct message facebook byu indonesia live chat byu application installed on your cellphone, thank you sakia")</f>
        <v>direct message facebook byu indonesia live chat byu application installed on your cellphone, thank you sakia</v>
      </c>
    </row>
    <row r="227" spans="1:8" ht="15.75" customHeight="1" x14ac:dyDescent="0.25">
      <c r="A227" s="2" t="s">
        <v>1337</v>
      </c>
      <c r="B227" s="2" t="s">
        <v>1338</v>
      </c>
      <c r="C227" s="2" t="s">
        <v>1339</v>
      </c>
      <c r="D227" s="2" t="s">
        <v>1340</v>
      </c>
      <c r="E227" s="2" t="s">
        <v>1340</v>
      </c>
      <c r="F227" s="2" t="s">
        <v>1341</v>
      </c>
      <c r="G227" s="2" t="s">
        <v>1342</v>
      </c>
      <c r="H227" s="2" t="str">
        <f ca="1">IFERROR(__xludf.DUMMYFUNCTION("GOOGLETRANSLATE(A227,""id"",""en"")"),"Net set, try Raka's group ID")</f>
        <v>Net set, try Raka's group ID</v>
      </c>
    </row>
    <row r="228" spans="1:8" ht="15.75" customHeight="1" x14ac:dyDescent="0.25">
      <c r="A228" s="2" t="s">
        <v>1343</v>
      </c>
      <c r="B228" s="2" t="s">
        <v>1344</v>
      </c>
      <c r="C228" s="2" t="s">
        <v>1345</v>
      </c>
      <c r="D228" s="2" t="s">
        <v>1346</v>
      </c>
      <c r="E228" s="2" t="s">
        <v>1347</v>
      </c>
      <c r="F228" s="2" t="s">
        <v>1348</v>
      </c>
      <c r="G228" s="2" t="s">
        <v>1348</v>
      </c>
      <c r="H228" s="2" t="str">
        <f ca="1">IFERROR(__xludf.DUMMYFUNCTION("GOOGLETRANSLATE(A228,""id"",""en"")"),"id haha ​​yes bro its work thank you so much bro")</f>
        <v>id haha ​​yes bro its work thank you so much bro</v>
      </c>
    </row>
    <row r="229" spans="1:8" ht="15.75" customHeight="1" x14ac:dyDescent="0.25">
      <c r="A229" s="2" t="s">
        <v>1349</v>
      </c>
      <c r="B229" s="2" t="s">
        <v>1350</v>
      </c>
      <c r="C229" s="2" t="s">
        <v>1351</v>
      </c>
      <c r="D229" s="2" t="s">
        <v>1352</v>
      </c>
      <c r="E229" s="2" t="s">
        <v>1353</v>
      </c>
      <c r="F229" s="2" t="s">
        <v>1354</v>
      </c>
      <c r="G229" s="2" t="s">
        <v>1354</v>
      </c>
      <c r="H229" s="2" t="str">
        <f ca="1">IFERROR(__xludf.DUMMYFUNCTION("GOOGLETRANSLATE(A229,""id"",""en"")"),"ID, wait a minute, bro, try it")</f>
        <v>ID, wait a minute, bro, try it</v>
      </c>
    </row>
    <row r="230" spans="1:8" ht="15.75" customHeight="1" x14ac:dyDescent="0.25">
      <c r="A230" s="2" t="s">
        <v>1355</v>
      </c>
      <c r="B230" s="2" t="s">
        <v>1356</v>
      </c>
      <c r="C230" s="2" t="s">
        <v>1357</v>
      </c>
      <c r="D230" s="2" t="s">
        <v>1358</v>
      </c>
      <c r="E230" s="2" t="s">
        <v>1359</v>
      </c>
      <c r="F230" s="2" t="s">
        <v>1360</v>
      </c>
      <c r="G230" s="2" t="s">
        <v>1360</v>
      </c>
      <c r="H230" s="2" t="str">
        <f ca="1">IFERROR(__xludf.DUMMYFUNCTION("GOOGLETRANSLATE(A230,""id"",""en"")"),"I use an expensive Telkomsel ID")</f>
        <v>I use an expensive Telkomsel ID</v>
      </c>
    </row>
    <row r="231" spans="1:8" ht="15.75" customHeight="1" x14ac:dyDescent="0.25">
      <c r="A231" s="2" t="s">
        <v>1361</v>
      </c>
      <c r="B231" s="2" t="s">
        <v>1362</v>
      </c>
      <c r="C231" s="2" t="s">
        <v>1363</v>
      </c>
      <c r="D231" s="2" t="s">
        <v>1364</v>
      </c>
      <c r="E231" s="2" t="s">
        <v>1365</v>
      </c>
      <c r="F231" s="2" t="s">
        <v>1366</v>
      </c>
      <c r="G231" s="2" t="s">
        <v>1366</v>
      </c>
      <c r="H231" s="2" t="str">
        <f ca="1">IFERROR(__xludf.DUMMYFUNCTION("GOOGLETRANSLATE(A231,""id"",""en"")"),"Maxstream Telkomsel, byu")</f>
        <v>Maxstream Telkomsel, byu</v>
      </c>
    </row>
    <row r="232" spans="1:8" ht="15.75" customHeight="1" x14ac:dyDescent="0.25">
      <c r="A232" s="2" t="s">
        <v>1367</v>
      </c>
      <c r="B232" s="2" t="s">
        <v>1368</v>
      </c>
      <c r="C232" s="2" t="s">
        <v>1369</v>
      </c>
      <c r="D232" s="2" t="s">
        <v>1370</v>
      </c>
      <c r="E232" s="2" t="s">
        <v>1370</v>
      </c>
      <c r="F232" s="2" t="s">
        <v>1371</v>
      </c>
      <c r="G232" s="2" t="s">
        <v>1372</v>
      </c>
      <c r="H232" s="2" t="str">
        <f ca="1">IFERROR(__xludf.DUMMYFUNCTION("GOOGLETRANSLATE(A232,""id"",""en"")"),"byu card")</f>
        <v>byu card</v>
      </c>
    </row>
    <row r="233" spans="1:8" ht="15.75" customHeight="1" x14ac:dyDescent="0.25">
      <c r="A233" s="2" t="s">
        <v>1373</v>
      </c>
      <c r="B233" s="2" t="s">
        <v>1374</v>
      </c>
      <c r="C233" s="2" t="s">
        <v>1375</v>
      </c>
      <c r="D233" s="2" t="s">
        <v>1376</v>
      </c>
      <c r="E233" s="2" t="s">
        <v>1377</v>
      </c>
      <c r="F233" s="2" t="s">
        <v>1378</v>
      </c>
      <c r="G233" s="2" t="s">
        <v>1378</v>
      </c>
      <c r="H233" s="2" t="str">
        <f ca="1">IFERROR(__xludf.DUMMYFUNCTION("GOOGLETRANSLATE(A233,""id"",""en"")"),"Use Byu Include Disney")</f>
        <v>Use Byu Include Disney</v>
      </c>
    </row>
    <row r="234" spans="1:8" ht="15.75" customHeight="1" x14ac:dyDescent="0.25">
      <c r="A234" s="2" t="s">
        <v>1379</v>
      </c>
      <c r="B234" s="2" t="s">
        <v>1380</v>
      </c>
      <c r="C234" s="2" t="s">
        <v>1381</v>
      </c>
      <c r="D234" s="2" t="s">
        <v>1382</v>
      </c>
      <c r="E234" s="2" t="s">
        <v>1383</v>
      </c>
      <c r="F234" s="2" t="s">
        <v>1384</v>
      </c>
      <c r="G234" s="2" t="s">
        <v>1385</v>
      </c>
      <c r="H234" s="2" t="str">
        <f ca="1">IFERROR(__xludf.DUMMYFUNCTION("GOOGLETRANSLATE(A234,""id"",""en"")"),"ID yesssshh, Telkomsel's network is different, Byu is active, so it's complicated to top up credit, add active Byutsel signal, just stick to the cellphone")</f>
        <v>ID yesssshh, Telkomsel's network is different, Byu is active, so it's complicated to top up credit, add active Byutsel signal, just stick to the cellphone</v>
      </c>
    </row>
    <row r="235" spans="1:8" ht="15.75" customHeight="1" x14ac:dyDescent="0.25">
      <c r="A235" s="2" t="s">
        <v>1386</v>
      </c>
      <c r="B235" s="2" t="s">
        <v>1387</v>
      </c>
      <c r="C235" s="2" t="s">
        <v>1388</v>
      </c>
      <c r="D235" s="2" t="s">
        <v>1389</v>
      </c>
      <c r="E235" s="2" t="s">
        <v>1390</v>
      </c>
      <c r="F235" s="2" t="s">
        <v>1391</v>
      </c>
      <c r="G235" s="2" t="s">
        <v>1392</v>
      </c>
      <c r="H235" s="2" t="str">
        <f ca="1">IFERROR(__xludf.DUMMYFUNCTION("GOOGLETRANSLATE(A235,""id"",""en"")"),"try changing the apn ID using byu letters username pass just leave it blank airplane mode just use apn for a moment it's safe it lags")</f>
        <v>try changing the apn ID using byu letters username pass just leave it blank airplane mode just use apn for a moment it's safe it lags</v>
      </c>
    </row>
    <row r="236" spans="1:8" ht="15.75" customHeight="1" x14ac:dyDescent="0.25">
      <c r="A236" s="2" t="s">
        <v>1393</v>
      </c>
      <c r="B236" s="2" t="s">
        <v>1394</v>
      </c>
      <c r="C236" s="2" t="s">
        <v>1395</v>
      </c>
      <c r="D236" s="2" t="s">
        <v>1396</v>
      </c>
      <c r="E236" s="2" t="s">
        <v>1397</v>
      </c>
      <c r="F236" s="2" t="s">
        <v>1398</v>
      </c>
      <c r="G236" s="2" t="s">
        <v>1399</v>
      </c>
      <c r="H236" s="2" t="str">
        <f ca="1">IFERROR(__xludf.DUMMYFUNCTION("GOOGLETRANSLATE(A236,""id"",""en"")"),"use signal ID because Telkomsel is really good, lots of people stay at home, wifi, buy a quota, if you go, just give unlimited quota or not.")</f>
        <v>use signal ID because Telkomsel is really good, lots of people stay at home, wifi, buy a quota, if you go, just give unlimited quota or not.</v>
      </c>
    </row>
    <row r="237" spans="1:8" ht="15.75" customHeight="1" x14ac:dyDescent="0.25">
      <c r="A237" s="2" t="s">
        <v>1400</v>
      </c>
      <c r="B237" s="2" t="s">
        <v>1401</v>
      </c>
      <c r="C237" s="2" t="s">
        <v>1402</v>
      </c>
      <c r="D237" s="2" t="s">
        <v>1403</v>
      </c>
      <c r="E237" s="2" t="s">
        <v>1404</v>
      </c>
      <c r="F237" s="2" t="s">
        <v>1405</v>
      </c>
      <c r="G237" s="2" t="s">
        <v>1406</v>
      </c>
      <c r="H237" s="2" t="str">
        <f ca="1">IFERROR(__xludf.DUMMYFUNCTION("GOOGLETRANSLATE(A237,""id"",""en"")"),"ID refresh, try switching to automatic mode, if the signal is immediately stable, try changing the APN to Byu Ngeleg.")</f>
        <v>ID refresh, try switching to automatic mode, if the signal is immediately stable, try changing the APN to Byu Ngeleg.</v>
      </c>
    </row>
    <row r="238" spans="1:8" ht="15.75" customHeight="1" x14ac:dyDescent="0.25">
      <c r="A238" s="2" t="s">
        <v>1407</v>
      </c>
      <c r="B238" s="2" t="s">
        <v>1408</v>
      </c>
      <c r="C238" s="2" t="s">
        <v>1409</v>
      </c>
      <c r="D238" s="2" t="s">
        <v>1410</v>
      </c>
      <c r="E238" s="2" t="s">
        <v>1411</v>
      </c>
      <c r="F238" s="2" t="s">
        <v>1412</v>
      </c>
      <c r="G238" s="2" t="s">
        <v>1413</v>
      </c>
      <c r="H238" s="2" t="str">
        <f ca="1">IFERROR(__xludf.DUMMYFUNCTION("GOOGLETRANSLATE(A238,""id"",""en"")"),"It's not expensive, just use an ID because using the Telkomsel auto network, cheap quota prices don't play")</f>
        <v>It's not expensive, just use an ID because using the Telkomsel auto network, cheap quota prices don't play</v>
      </c>
    </row>
    <row r="239" spans="1:8" ht="15.75" customHeight="1" x14ac:dyDescent="0.25">
      <c r="A239" s="2" t="s">
        <v>1414</v>
      </c>
      <c r="B239" s="2" t="s">
        <v>1415</v>
      </c>
      <c r="C239" s="2" t="s">
        <v>1416</v>
      </c>
      <c r="D239" s="2" t="s">
        <v>1417</v>
      </c>
      <c r="E239" s="2" t="s">
        <v>1418</v>
      </c>
      <c r="F239" s="2" t="s">
        <v>1419</v>
      </c>
      <c r="G239" s="2" t="s">
        <v>1420</v>
      </c>
      <c r="H239" s="2" t="str">
        <f ca="1">IFERROR(__xludf.DUMMYFUNCTION("GOOGLETRANSLATE(A239,""id"",""en"")"),"Using Byu Bandung in the rainy season, the signal from the social media blanket provider and the rainy season is great hahahaha")</f>
        <v>Using Byu Bandung in the rainy season, the signal from the social media blanket provider and the rainy season is great hahahaha</v>
      </c>
    </row>
    <row r="240" spans="1:8" ht="15.75" customHeight="1" x14ac:dyDescent="0.25">
      <c r="A240" s="2" t="s">
        <v>1421</v>
      </c>
      <c r="B240" s="2" t="s">
        <v>1422</v>
      </c>
      <c r="C240" s="2" t="s">
        <v>1423</v>
      </c>
      <c r="D240" s="2" t="s">
        <v>1424</v>
      </c>
      <c r="E240" s="2" t="s">
        <v>1424</v>
      </c>
      <c r="F240" s="2" t="s">
        <v>1425</v>
      </c>
      <c r="G240" s="2" t="s">
        <v>1426</v>
      </c>
      <c r="H240" s="2" t="str">
        <f ca="1">IFERROR(__xludf.DUMMYFUNCTION("GOOGLETRANSLATE(A240,""id"",""en"")"),"Byu use it hahaha Telkomsel signal prices are cheap")</f>
        <v>Byu use it hahaha Telkomsel signal prices are cheap</v>
      </c>
    </row>
    <row r="241" spans="1:8" ht="15.75" customHeight="1" x14ac:dyDescent="0.25">
      <c r="A241" s="2" t="s">
        <v>1427</v>
      </c>
      <c r="B241" s="2" t="s">
        <v>1428</v>
      </c>
      <c r="C241" s="2" t="s">
        <v>1429</v>
      </c>
      <c r="D241" s="2" t="s">
        <v>1430</v>
      </c>
      <c r="E241" s="2" t="s">
        <v>1431</v>
      </c>
      <c r="F241" s="2" t="s">
        <v>1432</v>
      </c>
      <c r="G241" s="2" t="s">
        <v>1433</v>
      </c>
      <c r="H241" s="2" t="str">
        <f ca="1">IFERROR(__xludf.DUMMYFUNCTION("GOOGLETRANSLATE(A241,""id"",""en"")"),"id yes bts near the effect if the cell phone signal goes out immediately look for bts near just refresh the net change net mode")</f>
        <v>id yes bts near the effect if the cell phone signal goes out immediately look for bts near just refresh the net change net mode</v>
      </c>
    </row>
    <row r="242" spans="1:8" ht="15.75" customHeight="1" x14ac:dyDescent="0.25">
      <c r="A242" s="2" t="s">
        <v>1434</v>
      </c>
      <c r="B242" s="2" t="s">
        <v>1435</v>
      </c>
      <c r="C242" s="2" t="s">
        <v>1436</v>
      </c>
      <c r="D242" s="2" t="s">
        <v>1437</v>
      </c>
      <c r="E242" s="2" t="s">
        <v>1438</v>
      </c>
      <c r="F242" s="2" t="s">
        <v>1439</v>
      </c>
      <c r="G242" s="2" t="s">
        <v>1440</v>
      </c>
      <c r="H242" s="2" t="str">
        <f ca="1">IFERROR(__xludf.DUMMYFUNCTION("GOOGLETRANSLATE(A242,""id"",""en"")"),"Just use your cheap Telkomsel net ID, Telkomsel card")</f>
        <v>Just use your cheap Telkomsel net ID, Telkomsel card</v>
      </c>
    </row>
    <row r="243" spans="1:8" ht="15.75" customHeight="1" x14ac:dyDescent="0.25">
      <c r="A243" s="2" t="s">
        <v>1441</v>
      </c>
      <c r="B243" s="2" t="s">
        <v>1442</v>
      </c>
      <c r="C243" s="2" t="s">
        <v>1443</v>
      </c>
      <c r="D243" s="2" t="s">
        <v>1444</v>
      </c>
      <c r="E243" s="2" t="s">
        <v>1444</v>
      </c>
      <c r="F243" s="2" t="s">
        <v>1445</v>
      </c>
      <c r="G243" s="2" t="s">
        <v>1446</v>
      </c>
      <c r="H243" s="2" t="str">
        <f ca="1">IFERROR(__xludf.DUMMYFUNCTION("GOOGLETRANSLATE(A243,""id"",""en"")"),"byu nder solution package to reach Telkomsel signal")</f>
        <v>byu nder solution package to reach Telkomsel signal</v>
      </c>
    </row>
    <row r="244" spans="1:8" ht="15.75" customHeight="1" x14ac:dyDescent="0.25">
      <c r="A244" s="2" t="s">
        <v>1447</v>
      </c>
      <c r="B244" s="2" t="s">
        <v>1448</v>
      </c>
      <c r="C244" s="2" t="s">
        <v>1449</v>
      </c>
      <c r="D244" s="2" t="s">
        <v>1450</v>
      </c>
      <c r="E244" s="2" t="s">
        <v>1451</v>
      </c>
      <c r="F244" s="2" t="s">
        <v>1452</v>
      </c>
      <c r="G244" s="2" t="s">
        <v>1453</v>
      </c>
      <c r="H244" s="2" t="str">
        <f ca="1">IFERROR(__xludf.DUMMYFUNCTION("GOOGLETRANSLATE(A244,""id"",""en"")"),"ID, calm down, Brother Dhani, ID colleagues, help make it normal, brother, wait for Chika")</f>
        <v>ID, calm down, Brother Dhani, ID colleagues, help make it normal, brother, wait for Chika</v>
      </c>
    </row>
    <row r="245" spans="1:8" ht="15.75" customHeight="1" x14ac:dyDescent="0.25">
      <c r="A245" s="2" t="s">
        <v>1454</v>
      </c>
      <c r="B245" s="2" t="s">
        <v>1455</v>
      </c>
      <c r="C245" s="2" t="s">
        <v>1456</v>
      </c>
      <c r="D245" s="2" t="s">
        <v>1457</v>
      </c>
      <c r="E245" s="2" t="s">
        <v>1458</v>
      </c>
      <c r="F245" s="2" t="s">
        <v>1459</v>
      </c>
      <c r="G245" s="2" t="s">
        <v>1460</v>
      </c>
      <c r="H245" s="2" t="str">
        <f ca="1">IFERROR(__xludf.DUMMYFUNCTION("GOOGLETRANSLATE(A245,""id"",""en"")"),"ID signal is full, yes, the package is broken, it's not loading fast or not")</f>
        <v>ID signal is full, yes, the package is broken, it's not loading fast or not</v>
      </c>
    </row>
    <row r="246" spans="1:8" ht="15.75" customHeight="1" x14ac:dyDescent="0.25">
      <c r="A246" s="2" t="s">
        <v>1461</v>
      </c>
      <c r="B246" s="2" t="s">
        <v>1462</v>
      </c>
      <c r="C246" s="2" t="s">
        <v>1463</v>
      </c>
      <c r="D246" s="2" t="s">
        <v>1464</v>
      </c>
      <c r="E246" s="2" t="s">
        <v>1465</v>
      </c>
      <c r="F246" s="2" t="s">
        <v>1466</v>
      </c>
      <c r="G246" s="2" t="s">
        <v>1467</v>
      </c>
      <c r="H246" s="2" t="str">
        <f ca="1">IFERROR(__xludf.DUMMYFUNCTION("GOOGLETRANSLATE(A246,""id"",""en"")"),"bro and it's not comfortable, the net is unstable, try to help, friend, thank you, Chika")</f>
        <v>bro and it's not comfortable, the net is unstable, try to help, friend, thank you, Chika</v>
      </c>
    </row>
    <row r="247" spans="1:8" ht="15.75" customHeight="1" x14ac:dyDescent="0.25">
      <c r="A247" s="2" t="s">
        <v>1468</v>
      </c>
      <c r="B247" s="2" t="s">
        <v>1469</v>
      </c>
      <c r="C247" s="2" t="s">
        <v>1470</v>
      </c>
      <c r="D247" s="2" t="s">
        <v>1471</v>
      </c>
      <c r="E247" s="2" t="s">
        <v>1472</v>
      </c>
      <c r="F247" s="2" t="s">
        <v>1473</v>
      </c>
      <c r="G247" s="2" t="s">
        <v>1474</v>
      </c>
      <c r="H247" s="2" t="str">
        <f ca="1">IFERROR(__xludf.DUMMYFUNCTION("GOOGLETRANSLATE(A247,""id"",""en"")"),"Well, Telkomsel's byu sympathy net")</f>
        <v>Well, Telkomsel's byu sympathy net</v>
      </c>
    </row>
    <row r="248" spans="1:8" ht="15.75" customHeight="1" x14ac:dyDescent="0.25">
      <c r="A248" s="2" t="s">
        <v>1475</v>
      </c>
      <c r="B248" s="2" t="s">
        <v>1476</v>
      </c>
      <c r="C248" s="2" t="s">
        <v>1477</v>
      </c>
      <c r="D248" s="2" t="s">
        <v>1478</v>
      </c>
      <c r="E248" s="2" t="s">
        <v>1479</v>
      </c>
      <c r="F248" s="2" t="s">
        <v>1480</v>
      </c>
      <c r="G248" s="2" t="s">
        <v>1480</v>
      </c>
      <c r="H248" s="2" t="str">
        <f ca="1">IFERROR(__xludf.DUMMYFUNCTION("GOOGLETRANSLATE(A248,""id"",""en"")"),"XL regional provider Telkomsel Byu")</f>
        <v>XL regional provider Telkomsel Byu</v>
      </c>
    </row>
    <row r="249" spans="1:8" ht="15.75" customHeight="1" x14ac:dyDescent="0.25">
      <c r="A249" s="2" t="s">
        <v>1481</v>
      </c>
      <c r="B249" s="2" t="s">
        <v>1482</v>
      </c>
      <c r="C249" s="2" t="s">
        <v>1483</v>
      </c>
      <c r="D249" s="2" t="s">
        <v>1484</v>
      </c>
      <c r="E249" s="2" t="s">
        <v>1485</v>
      </c>
      <c r="F249" s="2" t="s">
        <v>1486</v>
      </c>
      <c r="G249" s="2" t="s">
        <v>1487</v>
      </c>
      <c r="H249" s="2" t="str">
        <f ca="1">IFERROR(__xludf.DUMMYFUNCTION("GOOGLETRANSLATE(A249,""id"",""en"")"),"problems with Byu's service, bro, please contact via direct message, Twitter ID, live, talk about Byu's application, installed on Brother's cell phone, thank you, Zidane")</f>
        <v>problems with Byu's service, bro, please contact via direct message, Twitter ID, live, talk about Byu's application, installed on Brother's cell phone, thank you, Zidane</v>
      </c>
    </row>
    <row r="250" spans="1:8" ht="15.75" customHeight="1" x14ac:dyDescent="0.25">
      <c r="A250" s="2" t="s">
        <v>1488</v>
      </c>
      <c r="B250" s="2" t="s">
        <v>1489</v>
      </c>
      <c r="C250" s="2" t="s">
        <v>1490</v>
      </c>
      <c r="D250" s="2" t="s">
        <v>1491</v>
      </c>
      <c r="E250" s="2" t="s">
        <v>1492</v>
      </c>
      <c r="F250" s="2" t="s">
        <v>1493</v>
      </c>
      <c r="G250" s="2" t="s">
        <v>1494</v>
      </c>
      <c r="H250" s="2" t="str">
        <f ca="1">IFERROR(__xludf.DUMMYFUNCTION("GOOGLETRANSLATE(A250,""id"",""en"")"),"deh, the power goes out, the signal likes to immediately drop, the power turns on, the signal is really stable, where do you complain or should change my provider instead id")</f>
        <v>deh, the power goes out, the signal likes to immediately drop, the power turns on, the signal is really stable, where do you complain or should change my provider instead id</v>
      </c>
    </row>
    <row r="251" spans="1:8" ht="15.75" customHeight="1" x14ac:dyDescent="0.25">
      <c r="A251" s="2" t="s">
        <v>1495</v>
      </c>
      <c r="B251" s="2" t="s">
        <v>1496</v>
      </c>
      <c r="C251" s="2" t="s">
        <v>1497</v>
      </c>
      <c r="D251" s="2" t="s">
        <v>1498</v>
      </c>
      <c r="E251" s="2" t="s">
        <v>1499</v>
      </c>
      <c r="F251" s="2" t="s">
        <v>1500</v>
      </c>
      <c r="G251" s="2" t="s">
        <v>1500</v>
      </c>
      <c r="H251" s="2" t="str">
        <f ca="1">IFERROR(__xludf.DUMMYFUNCTION("GOOGLETRANSLATE(A251,""id"",""en"")"),"It's really late, bro, try using apn byu, just fill it in byu, username, password, just leave it blank, then restart your cellphone and it will run smoothly")</f>
        <v>It's really late, bro, try using apn byu, just fill it in byu, username, password, just leave it blank, then restart your cellphone and it will run smoothly</v>
      </c>
    </row>
    <row r="252" spans="1:8" ht="15.75" customHeight="1" x14ac:dyDescent="0.25">
      <c r="A252" s="2" t="s">
        <v>1501</v>
      </c>
      <c r="B252" s="2" t="s">
        <v>1502</v>
      </c>
      <c r="C252" s="2" t="s">
        <v>1503</v>
      </c>
      <c r="D252" s="2" t="s">
        <v>1504</v>
      </c>
      <c r="E252" s="2" t="s">
        <v>1505</v>
      </c>
      <c r="F252" s="2" t="s">
        <v>1506</v>
      </c>
      <c r="G252" s="2" t="s">
        <v>1507</v>
      </c>
      <c r="H252" s="2" t="str">
        <f ca="1">IFERROR(__xludf.DUMMYFUNCTION("GOOGLETRANSLATE(A252,""id"",""en"")"),"Refresh your ID whenever it's safe to refresh your net hihihiyy")</f>
        <v>Refresh your ID whenever it's safe to refresh your net hihihiyy</v>
      </c>
    </row>
    <row r="253" spans="1:8" ht="15.75" customHeight="1" x14ac:dyDescent="0.25">
      <c r="A253" s="2" t="s">
        <v>1508</v>
      </c>
      <c r="B253" s="2" t="s">
        <v>1509</v>
      </c>
      <c r="C253" s="2" t="s">
        <v>1510</v>
      </c>
      <c r="D253" s="2" t="s">
        <v>1511</v>
      </c>
      <c r="E253" s="2" t="s">
        <v>1512</v>
      </c>
      <c r="F253" s="2" t="s">
        <v>1513</v>
      </c>
      <c r="G253" s="2" t="s">
        <v>1514</v>
      </c>
      <c r="H253" s="2" t="str">
        <f ca="1">IFERROR(__xludf.DUMMYFUNCTION("GOOGLETRANSLATE(A253,""id"",""en"")"),"Telkomsel Byu Gembel WiFi has a signal")</f>
        <v>Telkomsel Byu Gembel WiFi has a signal</v>
      </c>
    </row>
    <row r="254" spans="1:8" ht="15.75" customHeight="1" x14ac:dyDescent="0.25">
      <c r="A254" s="2" t="s">
        <v>1515</v>
      </c>
      <c r="B254" s="2" t="s">
        <v>1516</v>
      </c>
      <c r="C254" s="2" t="s">
        <v>1517</v>
      </c>
      <c r="D254" s="2" t="s">
        <v>1518</v>
      </c>
      <c r="E254" s="2" t="s">
        <v>1519</v>
      </c>
      <c r="F254" s="2" t="s">
        <v>1520</v>
      </c>
      <c r="G254" s="2" t="s">
        <v>1521</v>
      </c>
      <c r="H254" s="2" t="str">
        <f ca="1">IFERROR(__xludf.DUMMYFUNCTION("GOOGLETRANSLATE(A254,""id"",""en"")"),"Bell's sister immediately told me about her ID so that her hands would be healthy")</f>
        <v>Bell's sister immediately told me about her ID so that her hands would be healthy</v>
      </c>
    </row>
    <row r="255" spans="1:8" ht="15.75" customHeight="1" x14ac:dyDescent="0.25">
      <c r="A255" s="2" t="s">
        <v>1522</v>
      </c>
      <c r="B255" s="2" t="s">
        <v>1523</v>
      </c>
      <c r="C255" s="2" t="s">
        <v>1524</v>
      </c>
      <c r="D255" s="2" t="s">
        <v>1525</v>
      </c>
      <c r="E255" s="2" t="s">
        <v>1525</v>
      </c>
      <c r="F255" s="2" t="s">
        <v>1526</v>
      </c>
      <c r="G255" s="2" t="s">
        <v>1527</v>
      </c>
      <c r="H255" s="2" t="str">
        <f ca="1">IFERROR(__xludf.DUMMYFUNCTION("GOOGLETRANSLATE(A255,""id"",""en"")"),"min, change the byu halo card number")</f>
        <v>min, change the byu halo card number</v>
      </c>
    </row>
    <row r="256" spans="1:8" ht="15.75" customHeight="1" x14ac:dyDescent="0.25">
      <c r="A256" s="2" t="s">
        <v>1528</v>
      </c>
      <c r="B256" s="2" t="s">
        <v>1529</v>
      </c>
      <c r="C256" s="2" t="s">
        <v>1530</v>
      </c>
      <c r="D256" s="2" t="s">
        <v>1531</v>
      </c>
      <c r="E256" s="2" t="s">
        <v>1532</v>
      </c>
      <c r="F256" s="2" t="s">
        <v>1533</v>
      </c>
      <c r="G256" s="2" t="s">
        <v>1534</v>
      </c>
      <c r="H256" s="2" t="str">
        <f ca="1">IFERROR(__xludf.DUMMYFUNCTION("GOOGLETRANSLATE(A256,""id"",""en"")"),"Id use BYU, it's safe, if it's stable, change the net mode so it's safe to refresh the net, just try it.")</f>
        <v>Id use BYU, it's safe, if it's stable, change the net mode so it's safe to refresh the net, just try it.</v>
      </c>
    </row>
    <row r="257" spans="1:8" ht="15.75" customHeight="1" x14ac:dyDescent="0.25">
      <c r="A257" s="2" t="s">
        <v>1535</v>
      </c>
      <c r="B257" s="2" t="s">
        <v>1536</v>
      </c>
      <c r="C257" s="2" t="s">
        <v>1537</v>
      </c>
      <c r="D257" s="2" t="s">
        <v>1538</v>
      </c>
      <c r="E257" s="2" t="s">
        <v>1538</v>
      </c>
      <c r="F257" s="2" t="s">
        <v>1539</v>
      </c>
      <c r="G257" s="2" t="s">
        <v>1539</v>
      </c>
      <c r="H257" s="2" t="str">
        <f ca="1">IFERROR(__xludf.DUMMYFUNCTION("GOOGLETRANSLATE(A257,""id"",""en"")"),"the ID is min")</f>
        <v>the ID is min</v>
      </c>
    </row>
    <row r="258" spans="1:8" ht="15.75" customHeight="1" x14ac:dyDescent="0.25">
      <c r="A258" s="2" t="s">
        <v>1540</v>
      </c>
      <c r="B258" s="2" t="s">
        <v>1541</v>
      </c>
      <c r="C258" s="2" t="s">
        <v>1542</v>
      </c>
      <c r="D258" s="2" t="s">
        <v>1543</v>
      </c>
      <c r="E258" s="2" t="s">
        <v>1543</v>
      </c>
      <c r="F258" s="2" t="s">
        <v>1544</v>
      </c>
      <c r="G258" s="2" t="s">
        <v>1544</v>
      </c>
      <c r="H258" s="2" t="str">
        <f ca="1">IFERROR(__xludf.DUMMYFUNCTION("GOOGLETRANSLATE(A258,""id"",""en"")"),"convert vincell credit update rate february telkomsel three indosat byu xl axis smartfren wa")</f>
        <v>convert vincell credit update rate february telkomsel three indosat byu xl axis smartfren wa</v>
      </c>
    </row>
    <row r="259" spans="1:8" ht="15.75" customHeight="1" x14ac:dyDescent="0.25">
      <c r="A259" s="2" t="s">
        <v>1545</v>
      </c>
      <c r="B259" s="2" t="s">
        <v>1546</v>
      </c>
      <c r="C259" s="2" t="s">
        <v>1547</v>
      </c>
      <c r="D259" s="2" t="s">
        <v>1548</v>
      </c>
      <c r="E259" s="2" t="s">
        <v>1549</v>
      </c>
      <c r="F259" s="2" t="s">
        <v>1550</v>
      </c>
      <c r="G259" s="2" t="s">
        <v>1551</v>
      </c>
      <c r="H259" s="2" t="str">
        <f ca="1">IFERROR(__xludf.DUMMYFUNCTION("GOOGLETRANSLATE(A259,""id"",""en"")"),"hello, id playing ping msmana loading, the child has a complete net, but the North Jakarta area is still meeting like this, hehehe")</f>
        <v>hello, id playing ping msmana loading, the child has a complete net, but the North Jakarta area is still meeting like this, hehehe</v>
      </c>
    </row>
    <row r="260" spans="1:8" ht="15.75" customHeight="1" x14ac:dyDescent="0.25">
      <c r="A260" s="2" t="s">
        <v>1552</v>
      </c>
      <c r="B260" s="2" t="s">
        <v>1553</v>
      </c>
      <c r="C260" s="2" t="s">
        <v>1554</v>
      </c>
      <c r="D260" s="2" t="s">
        <v>1555</v>
      </c>
      <c r="E260" s="2" t="s">
        <v>1556</v>
      </c>
      <c r="F260" s="2" t="s">
        <v>1557</v>
      </c>
      <c r="G260" s="2" t="s">
        <v>1558</v>
      </c>
      <c r="H260" s="2" t="str">
        <f ca="1">IFERROR(__xludf.DUMMYFUNCTION("GOOGLETRANSLATE(A260,""id"",""en"")"),"hello bro, if you serve byu products, talk directly to your byu ID colleague, garra")</f>
        <v>hello bro, if you serve byu products, talk directly to your byu ID colleague, garra</v>
      </c>
    </row>
    <row r="261" spans="1:8" ht="15.75" customHeight="1" x14ac:dyDescent="0.25">
      <c r="A261" s="2" t="s">
        <v>1559</v>
      </c>
      <c r="B261" s="2" t="s">
        <v>1560</v>
      </c>
      <c r="C261" s="2" t="s">
        <v>1561</v>
      </c>
      <c r="D261" s="2" t="s">
        <v>1562</v>
      </c>
      <c r="E261" s="2" t="s">
        <v>1563</v>
      </c>
      <c r="F261" s="2" t="s">
        <v>1564</v>
      </c>
      <c r="G261" s="2" t="s">
        <v>1565</v>
      </c>
      <c r="H261" s="2" t="str">
        <f ca="1">IFERROR(__xludf.DUMMYFUNCTION("GOOGLETRANSLATE(A261,""id"",""en"")"),"If you just use your ID, the Telkomsel network will help your package")</f>
        <v>If you just use your ID, the Telkomsel network will help your package</v>
      </c>
    </row>
    <row r="262" spans="1:8" ht="15.75" customHeight="1" x14ac:dyDescent="0.25">
      <c r="A262" s="2" t="s">
        <v>1566</v>
      </c>
      <c r="B262" s="2" t="s">
        <v>1567</v>
      </c>
      <c r="C262" s="2" t="s">
        <v>1568</v>
      </c>
      <c r="D262" s="2" t="s">
        <v>1569</v>
      </c>
      <c r="E262" s="2" t="s">
        <v>1570</v>
      </c>
      <c r="F262" s="2" t="s">
        <v>1571</v>
      </c>
      <c r="G262" s="2" t="s">
        <v>1572</v>
      </c>
      <c r="H262" s="2" t="str">
        <f ca="1">IFERROR(__xludf.DUMMYFUNCTION("GOOGLETRANSLATE(A262,""id"",""en"")"),"Ehe, thanks for the info, Min Putry, honestly, you know, it would be a shame, the credit would be less than a thousand if the automatic feature is installed, like the provider Byu Xixi")</f>
        <v>Ehe, thanks for the info, Min Putry, honestly, you know, it would be a shame, the credit would be less than a thousand if the automatic feature is installed, like the provider Byu Xixi</v>
      </c>
    </row>
    <row r="263" spans="1:8" ht="15.75" customHeight="1" x14ac:dyDescent="0.25">
      <c r="A263" s="2" t="s">
        <v>1573</v>
      </c>
      <c r="B263" s="2" t="s">
        <v>1574</v>
      </c>
      <c r="C263" s="2" t="s">
        <v>1575</v>
      </c>
      <c r="D263" s="2" t="s">
        <v>1576</v>
      </c>
      <c r="E263" s="2" t="s">
        <v>1577</v>
      </c>
      <c r="F263" s="2" t="s">
        <v>1578</v>
      </c>
      <c r="G263" s="2" t="s">
        <v>1579</v>
      </c>
      <c r="H263" s="2" t="str">
        <f ca="1">IFERROR(__xludf.DUMMYFUNCTION("GOOGLETRANSLATE(A263,""id"",""en"")"),"I'm so angry that Telkomsel just sucks up credit by automatically turning it off using data for packages")</f>
        <v>I'm so angry that Telkomsel just sucks up credit by automatically turning it off using data for packages</v>
      </c>
    </row>
    <row r="264" spans="1:8" ht="15.75" customHeight="1" x14ac:dyDescent="0.25">
      <c r="A264" s="2" t="s">
        <v>1580</v>
      </c>
      <c r="B264" s="2" t="s">
        <v>1581</v>
      </c>
      <c r="C264" s="2" t="s">
        <v>1582</v>
      </c>
      <c r="D264" s="2" t="s">
        <v>1583</v>
      </c>
      <c r="E264" s="2" t="s">
        <v>1583</v>
      </c>
      <c r="F264" s="2" t="s">
        <v>1584</v>
      </c>
      <c r="G264" s="2" t="s">
        <v>1585</v>
      </c>
      <c r="H264" s="2" t="str">
        <f ca="1">IFERROR(__xludf.DUMMYFUNCTION("GOOGLETRANSLATE(A264,""id"",""en"")"),"hello min, Telkomsel SMS ID verification code, register, have you tried contacting, response")</f>
        <v>hello min, Telkomsel SMS ID verification code, register, have you tried contacting, response</v>
      </c>
    </row>
    <row r="265" spans="1:8" ht="15.75" customHeight="1" x14ac:dyDescent="0.25">
      <c r="A265" s="2" t="s">
        <v>1586</v>
      </c>
      <c r="B265" s="2" t="s">
        <v>1587</v>
      </c>
      <c r="C265" s="2" t="s">
        <v>1588</v>
      </c>
      <c r="D265" s="2" t="s">
        <v>1589</v>
      </c>
      <c r="E265" s="2" t="s">
        <v>1590</v>
      </c>
      <c r="F265" s="2" t="s">
        <v>1591</v>
      </c>
      <c r="G265" s="2" t="s">
        <v>1592</v>
      </c>
      <c r="H265" s="2" t="str">
        <f ca="1">IFERROR(__xludf.DUMMYFUNCTION("GOOGLETRANSLATE(A265,""id"",""en"")"),"Yes, I already know what the ID is, an internet card using a Telkomsel signal, buy a SIM card, credit, quota, etc., the limit, just click on the app, it works, you need internet, and you like scrolling through social media, I have a crush on it.")</f>
        <v>Yes, I already know what the ID is, an internet card using a Telkomsel signal, buy a SIM card, credit, quota, etc., the limit, just click on the app, it works, you need internet, and you like scrolling through social media, I have a crush on it.</v>
      </c>
    </row>
    <row r="266" spans="1:8" ht="15.75" customHeight="1" x14ac:dyDescent="0.25">
      <c r="A266" s="2" t="s">
        <v>1593</v>
      </c>
      <c r="B266" s="2" t="s">
        <v>1594</v>
      </c>
      <c r="C266" s="2" t="s">
        <v>1595</v>
      </c>
      <c r="D266" s="2" t="s">
        <v>1596</v>
      </c>
      <c r="E266" s="2" t="s">
        <v>1597</v>
      </c>
      <c r="F266" s="2" t="s">
        <v>1598</v>
      </c>
      <c r="G266" s="2" t="s">
        <v>1599</v>
      </c>
      <c r="H266" s="2" t="str">
        <f ca="1">IFERROR(__xludf.DUMMYFUNCTION("GOOGLETRANSLATE(A266,""id"",""en"")"),"If byu, take it, Telkomsel will suck it straight away, fuck Tsel products")</f>
        <v>If byu, take it, Telkomsel will suck it straight away, fuck Tsel products</v>
      </c>
    </row>
    <row r="267" spans="1:8" ht="15.75" customHeight="1" x14ac:dyDescent="0.25">
      <c r="A267" s="2" t="s">
        <v>1600</v>
      </c>
      <c r="B267" s="2" t="s">
        <v>1601</v>
      </c>
      <c r="C267" s="2" t="s">
        <v>1602</v>
      </c>
      <c r="D267" s="2" t="s">
        <v>1603</v>
      </c>
      <c r="E267" s="2" t="s">
        <v>1604</v>
      </c>
      <c r="F267" s="2" t="s">
        <v>1605</v>
      </c>
      <c r="G267" s="2" t="s">
        <v>1606</v>
      </c>
      <c r="H267" s="2" t="str">
        <f ca="1">IFERROR(__xludf.DUMMYFUNCTION("GOOGLETRANSLATE(A267,""id"",""en"")"),"ID, use BYU, just refresh, try the net, change the mode, return to automatic mode, like that, if it's stable, move to a safe location, it's already smooth")</f>
        <v>ID, use BYU, just refresh, try the net, change the mode, return to automatic mode, like that, if it's stable, move to a safe location, it's already smooth</v>
      </c>
    </row>
    <row r="268" spans="1:8" ht="15.75" customHeight="1" x14ac:dyDescent="0.25">
      <c r="A268" s="2" t="s">
        <v>1607</v>
      </c>
      <c r="B268" s="2" t="s">
        <v>1608</v>
      </c>
      <c r="C268" s="2" t="s">
        <v>1609</v>
      </c>
      <c r="D268" s="2" t="s">
        <v>1610</v>
      </c>
      <c r="E268" s="2" t="s">
        <v>1611</v>
      </c>
      <c r="F268" s="2" t="s">
        <v>1612</v>
      </c>
      <c r="G268" s="2" t="s">
        <v>1613</v>
      </c>
      <c r="H268" s="2" t="str">
        <f ca="1">IFERROR(__xludf.DUMMYFUNCTION("GOOGLETRANSLATE(A268,""id"",""en"")"),"Min, the provider doesn't have a Tsel lot signal to fill the GB quota, you know, by GB expired ID")</f>
        <v>Min, the provider doesn't have a Tsel lot signal to fill the GB quota, you know, by GB expired ID</v>
      </c>
    </row>
    <row r="269" spans="1:8" ht="15.75" customHeight="1" x14ac:dyDescent="0.25">
      <c r="A269" s="2" t="s">
        <v>1614</v>
      </c>
      <c r="B269" s="2" t="s">
        <v>1615</v>
      </c>
      <c r="C269" s="2" t="s">
        <v>1616</v>
      </c>
      <c r="D269" s="2" t="s">
        <v>1617</v>
      </c>
      <c r="E269" s="2" t="s">
        <v>1617</v>
      </c>
      <c r="F269" s="2" t="s">
        <v>1618</v>
      </c>
      <c r="G269" s="2" t="s">
        <v>1618</v>
      </c>
      <c r="H269" s="2" t="str">
        <f ca="1">IFERROR(__xludf.DUMMYFUNCTION("GOOGLETRANSLATE(A269,""id"",""en"")"),"use ID")</f>
        <v>use ID</v>
      </c>
    </row>
    <row r="270" spans="1:8" ht="15.75" customHeight="1" x14ac:dyDescent="0.25">
      <c r="A270" s="2" t="s">
        <v>1619</v>
      </c>
      <c r="B270" s="2" t="s">
        <v>1620</v>
      </c>
      <c r="C270" s="2" t="s">
        <v>1621</v>
      </c>
      <c r="D270" s="2" t="s">
        <v>1622</v>
      </c>
      <c r="E270" s="2" t="s">
        <v>1623</v>
      </c>
      <c r="F270" s="2" t="s">
        <v>1624</v>
      </c>
      <c r="G270" s="2" t="s">
        <v>1625</v>
      </c>
      <c r="H270" s="2" t="str">
        <f ca="1">IFERROR(__xludf.DUMMYFUNCTION("GOOGLETRANSLATE(A270,""id"",""en"")"),"id okay, all good, finished quickly")</f>
        <v>id okay, all good, finished quickly</v>
      </c>
    </row>
    <row r="271" spans="1:8" ht="15.75" customHeight="1" x14ac:dyDescent="0.25">
      <c r="A271" s="2" t="s">
        <v>1626</v>
      </c>
      <c r="B271" s="2" t="s">
        <v>1627</v>
      </c>
      <c r="C271" s="2" t="s">
        <v>1628</v>
      </c>
      <c r="D271" s="2" t="s">
        <v>1629</v>
      </c>
      <c r="E271" s="2" t="s">
        <v>1630</v>
      </c>
      <c r="F271" s="2" t="s">
        <v>1631</v>
      </c>
      <c r="G271" s="2" t="s">
        <v>1632</v>
      </c>
      <c r="H271" s="2" t="str">
        <f ca="1">IFERROR(__xludf.DUMMYFUNCTION("GOOGLETRANSLATE(A271,""id"",""en"")"),"ID, don't be sudden, bro, if you deactivate the mbps package, if it's active, the waiting clock will run out and the process will deactivate the clock.")</f>
        <v>ID, don't be sudden, bro, if you deactivate the mbps package, if it's active, the waiting clock will run out and the process will deactivate the clock.</v>
      </c>
    </row>
    <row r="272" spans="1:8" ht="15.75" customHeight="1" x14ac:dyDescent="0.25">
      <c r="A272" s="2" t="s">
        <v>1633</v>
      </c>
      <c r="B272" s="2" t="s">
        <v>1634</v>
      </c>
      <c r="C272" s="2" t="s">
        <v>1635</v>
      </c>
      <c r="D272" s="2" t="s">
        <v>1636</v>
      </c>
      <c r="E272" s="2" t="s">
        <v>1637</v>
      </c>
      <c r="F272" s="2" t="s">
        <v>1638</v>
      </c>
      <c r="G272" s="2" t="s">
        <v>1639</v>
      </c>
      <c r="H272" s="2" t="str">
        <f ca="1">IFERROR(__xludf.DUMMYFUNCTION("GOOGLETRANSLATE(A272,""id"",""en"")"),"If the location of the Telkomsel signal is good, the net refresh is good, try changing the automatic net mode")</f>
        <v>If the location of the Telkomsel signal is good, the net refresh is good, try changing the automatic net mode</v>
      </c>
    </row>
    <row r="273" spans="1:8" ht="15.75" customHeight="1" x14ac:dyDescent="0.25">
      <c r="A273" s="2" t="s">
        <v>1640</v>
      </c>
      <c r="B273" s="2" t="s">
        <v>1641</v>
      </c>
      <c r="C273" s="2" t="s">
        <v>1642</v>
      </c>
      <c r="D273" s="2" t="s">
        <v>1643</v>
      </c>
      <c r="E273" s="2" t="s">
        <v>1644</v>
      </c>
      <c r="F273" s="2" t="s">
        <v>1645</v>
      </c>
      <c r="G273" s="2" t="s">
        <v>1646</v>
      </c>
      <c r="H273" s="2" t="str">
        <f ca="1">IFERROR(__xludf.DUMMYFUNCTION("GOOGLETRANSLATE(A273,""id"",""en"")"),"Byu, if the location supports the Telkomsel BYU signal, it's safe because you use the Telkomsel network, bring the BYU card, it's safe")</f>
        <v>Byu, if the location supports the Telkomsel BYU signal, it's safe because you use the Telkomsel network, bring the BYU card, it's safe</v>
      </c>
    </row>
    <row r="274" spans="1:8" ht="15.75" customHeight="1" x14ac:dyDescent="0.25">
      <c r="A274" s="2" t="s">
        <v>1647</v>
      </c>
      <c r="B274" s="2" t="s">
        <v>1648</v>
      </c>
      <c r="C274" s="2" t="s">
        <v>1649</v>
      </c>
      <c r="D274" s="2" t="s">
        <v>1650</v>
      </c>
      <c r="E274" s="2" t="s">
        <v>1651</v>
      </c>
      <c r="F274" s="2" t="s">
        <v>1652</v>
      </c>
      <c r="G274" s="2" t="s">
        <v>1653</v>
      </c>
      <c r="H274" s="2" t="str">
        <f ca="1">IFERROR(__xludf.DUMMYFUNCTION("GOOGLETRANSLATE(A274,""id"",""en"")"),"Yes, Byu Active is cheap, the signal is good using Tsel net")</f>
        <v>Yes, Byu Active is cheap, the signal is good using Tsel net</v>
      </c>
    </row>
    <row r="275" spans="1:8" ht="15.75" customHeight="1" x14ac:dyDescent="0.25">
      <c r="A275" s="2" t="s">
        <v>1654</v>
      </c>
      <c r="B275" s="2" t="s">
        <v>1655</v>
      </c>
      <c r="C275" s="2" t="s">
        <v>1656</v>
      </c>
      <c r="D275" s="2" t="s">
        <v>1657</v>
      </c>
      <c r="E275" s="2" t="s">
        <v>1658</v>
      </c>
      <c r="F275" s="2" t="s">
        <v>1659</v>
      </c>
      <c r="G275" s="2" t="s">
        <v>1660</v>
      </c>
      <c r="H275" s="2" t="str">
        <f ca="1">IFERROR(__xludf.DUMMYFUNCTION("GOOGLETRANSLATE(A275,""id"",""en"")"),"Severe oath deactivated the package, the quota ran out, I was told to wait for it to be active, after buying the package, it was used to be active at night, deactivated the ID")</f>
        <v>Severe oath deactivated the package, the quota ran out, I was told to wait for it to be active, after buying the package, it was used to be active at night, deactivated the ID</v>
      </c>
    </row>
    <row r="276" spans="1:8" ht="15.75" customHeight="1" x14ac:dyDescent="0.25">
      <c r="A276" s="2" t="s">
        <v>1661</v>
      </c>
      <c r="B276" s="2" t="s">
        <v>1662</v>
      </c>
      <c r="C276" s="2" t="s">
        <v>1663</v>
      </c>
      <c r="D276" s="2" t="s">
        <v>1664</v>
      </c>
      <c r="E276" s="2" t="s">
        <v>1665</v>
      </c>
      <c r="F276" s="2" t="s">
        <v>1666</v>
      </c>
      <c r="G276" s="2" t="s">
        <v>1667</v>
      </c>
      <c r="H276" s="2" t="str">
        <f ca="1">IFERROR(__xludf.DUMMYFUNCTION("GOOGLETRANSLATE(A276,""id"",""en"")"),"just use byu id switch id nder hahaha stable signal network")</f>
        <v>just use byu id switch id nder hahaha stable signal network</v>
      </c>
    </row>
    <row r="277" spans="1:8" ht="15.75" customHeight="1" x14ac:dyDescent="0.25">
      <c r="A277" s="2" t="s">
        <v>1668</v>
      </c>
      <c r="B277" s="2" t="s">
        <v>1669</v>
      </c>
      <c r="C277" s="2" t="s">
        <v>1670</v>
      </c>
      <c r="D277" s="2" t="s">
        <v>1671</v>
      </c>
      <c r="E277" s="2" t="s">
        <v>1672</v>
      </c>
      <c r="F277" s="2" t="s">
        <v>1673</v>
      </c>
      <c r="G277" s="2" t="s">
        <v>1674</v>
      </c>
      <c r="H277" s="2" t="str">
        <f ca="1">IFERROR(__xludf.DUMMYFUNCTION("GOOGLETRANSLATE(A277,""id"",""en"")"),"tonight use byu id try using byu apn bro airplane mode hang on I'll be fluent in social media and mayan")</f>
        <v>tonight use byu id try using byu apn bro airplane mode hang on I'll be fluent in social media and mayan</v>
      </c>
    </row>
    <row r="278" spans="1:8" ht="15.75" customHeight="1" x14ac:dyDescent="0.25">
      <c r="A278" s="2" t="s">
        <v>1675</v>
      </c>
      <c r="B278" s="2" t="s">
        <v>1676</v>
      </c>
      <c r="C278" s="2" t="s">
        <v>1677</v>
      </c>
      <c r="D278" s="2" t="s">
        <v>1678</v>
      </c>
      <c r="E278" s="2" t="s">
        <v>1679</v>
      </c>
      <c r="F278" s="2" t="s">
        <v>1680</v>
      </c>
      <c r="G278" s="2" t="s">
        <v>1681</v>
      </c>
      <c r="H278" s="2" t="str">
        <f ca="1">IFERROR(__xludf.DUMMYFUNCTION("GOOGLETRANSLATE(A278,""id"",""en"")"),"byu hijrah id actively buy actively catch the credit top up deadline")</f>
        <v>byu hijrah id actively buy actively catch the credit top up deadline</v>
      </c>
    </row>
    <row r="279" spans="1:8" ht="15.75" customHeight="1" x14ac:dyDescent="0.25">
      <c r="A279" s="2" t="s">
        <v>1682</v>
      </c>
      <c r="B279" s="2" t="s">
        <v>1683</v>
      </c>
      <c r="C279" s="2" t="s">
        <v>1684</v>
      </c>
      <c r="D279" s="2" t="s">
        <v>1685</v>
      </c>
      <c r="E279" s="2" t="s">
        <v>1686</v>
      </c>
      <c r="F279" s="2" t="s">
        <v>1687</v>
      </c>
      <c r="G279" s="2" t="s">
        <v>1688</v>
      </c>
      <c r="H279" s="2" t="str">
        <f ca="1">IFERROR(__xludf.DUMMYFUNCTION("GOOGLETRANSLATE(A279,""id"",""en"")"),"Byu using the Telkomsel net, the price is cheap, byu is a bonus")</f>
        <v>Byu using the Telkomsel net, the price is cheap, byu is a bonus</v>
      </c>
    </row>
    <row r="280" spans="1:8" ht="15.75" customHeight="1" x14ac:dyDescent="0.25">
      <c r="A280" s="2" t="s">
        <v>1689</v>
      </c>
      <c r="B280" s="2" t="s">
        <v>1690</v>
      </c>
      <c r="C280" s="2" t="s">
        <v>1691</v>
      </c>
      <c r="D280" s="2" t="s">
        <v>1692</v>
      </c>
      <c r="E280" s="2" t="s">
        <v>1693</v>
      </c>
      <c r="F280" s="2" t="s">
        <v>1694</v>
      </c>
      <c r="G280" s="2" t="s">
        <v>1695</v>
      </c>
      <c r="H280" s="2" t="str">
        <f ca="1">IFERROR(__xludf.DUMMYFUNCTION("GOOGLETRANSLATE(A280,""id"",""en"")"),"tbk id if bro's location net is stable tsel so make tsel make by comfortable if by active plus net is stable location yes")</f>
        <v>tbk id if bro's location net is stable tsel so make tsel make by comfortable if by active plus net is stable location yes</v>
      </c>
    </row>
    <row r="281" spans="1:8" ht="15.75" customHeight="1" x14ac:dyDescent="0.25">
      <c r="A281" s="2" t="s">
        <v>1696</v>
      </c>
      <c r="B281" s="2" t="s">
        <v>1697</v>
      </c>
      <c r="C281" s="2" t="s">
        <v>1698</v>
      </c>
      <c r="D281" s="2" t="s">
        <v>1699</v>
      </c>
      <c r="E281" s="2" t="s">
        <v>1699</v>
      </c>
      <c r="F281" s="2" t="s">
        <v>1700</v>
      </c>
      <c r="G281" s="2" t="s">
        <v>1701</v>
      </c>
      <c r="H281" s="2" t="str">
        <f ca="1">IFERROR(__xludf.DUMMYFUNCTION("GOOGLETRANSLATE(A281,""id"",""en"")"),"The tri signal was seriously lost yesterday morning, complaining about being told to switch sim to airplane mode vs ID")</f>
        <v>The tri signal was seriously lost yesterday morning, complaining about being told to switch sim to airplane mode vs ID</v>
      </c>
    </row>
    <row r="282" spans="1:8" ht="15.75" customHeight="1" x14ac:dyDescent="0.25">
      <c r="A282" s="2" t="s">
        <v>1702</v>
      </c>
      <c r="B282" s="2" t="s">
        <v>1703</v>
      </c>
      <c r="C282" s="2" t="s">
        <v>1704</v>
      </c>
      <c r="D282" s="2" t="s">
        <v>1705</v>
      </c>
      <c r="E282" s="2" t="s">
        <v>1706</v>
      </c>
      <c r="F282" s="2" t="s">
        <v>1707</v>
      </c>
      <c r="G282" s="2" t="s">
        <v>1708</v>
      </c>
      <c r="H282" s="2" t="str">
        <f ca="1">IFERROR(__xludf.DUMMYFUNCTION("GOOGLETRANSLATE(A282,""id"",""en"")"),"fess Telkomselklo reach the package just use BYU")</f>
        <v>fess Telkomselklo reach the package just use BYU</v>
      </c>
    </row>
    <row r="283" spans="1:8" ht="15.75" customHeight="1" x14ac:dyDescent="0.25">
      <c r="A283" s="2" t="s">
        <v>1709</v>
      </c>
      <c r="B283" s="2" t="s">
        <v>1710</v>
      </c>
      <c r="C283" s="2" t="s">
        <v>1711</v>
      </c>
      <c r="D283" s="2" t="s">
        <v>1712</v>
      </c>
      <c r="E283" s="2" t="s">
        <v>1713</v>
      </c>
      <c r="F283" s="2" t="s">
        <v>1714</v>
      </c>
      <c r="G283" s="2" t="s">
        <v>1715</v>
      </c>
      <c r="H283" s="2" t="str">
        <f ca="1">IFERROR(__xludf.DUMMYFUNCTION("GOOGLETRANSLATE(A283,""id"",""en"")"),"I used my ID last December, I bought credit, I came in many times, I complained, I answered back, I was annoyed, so just let it go")</f>
        <v>I used my ID last December, I bought credit, I came in many times, I complained, I answered back, I was annoyed, so just let it go</v>
      </c>
    </row>
    <row r="284" spans="1:8" ht="15.75" customHeight="1" x14ac:dyDescent="0.25">
      <c r="A284" s="2" t="s">
        <v>1716</v>
      </c>
      <c r="B284" s="2" t="s">
        <v>1717</v>
      </c>
      <c r="C284" s="2" t="s">
        <v>1718</v>
      </c>
      <c r="D284" s="2" t="s">
        <v>1719</v>
      </c>
      <c r="E284" s="2" t="s">
        <v>1720</v>
      </c>
      <c r="F284" s="2" t="s">
        <v>1721</v>
      </c>
      <c r="G284" s="2" t="s">
        <v>1721</v>
      </c>
      <c r="H284" s="2" t="str">
        <f ca="1">IFERROR(__xludf.DUMMYFUNCTION("GOOGLETRANSLATE(A284,""id"",""en"")"),"Brother, when the signal was lost, this ID hit my brother's area. Yesterday, the signal was good. Yes, using the internet is really strange, ID.")</f>
        <v>Brother, when the signal was lost, this ID hit my brother's area. Yesterday, the signal was good. Yes, using the internet is really strange, ID.</v>
      </c>
    </row>
    <row r="285" spans="1:8" ht="15.75" customHeight="1" x14ac:dyDescent="0.25">
      <c r="A285" s="2" t="s">
        <v>1722</v>
      </c>
      <c r="B285" s="2" t="s">
        <v>1723</v>
      </c>
      <c r="C285" s="2" t="s">
        <v>1724</v>
      </c>
      <c r="D285" s="2" t="s">
        <v>1725</v>
      </c>
      <c r="E285" s="2" t="s">
        <v>1726</v>
      </c>
      <c r="F285" s="2" t="s">
        <v>1727</v>
      </c>
      <c r="G285" s="2" t="s">
        <v>1728</v>
      </c>
      <c r="H285" s="2" t="str">
        <f ca="1">IFERROR(__xludf.DUMMYFUNCTION("GOOGLETRANSLATE(A285,""id"",""en"")"),"Benny's ID is sad, brother is experiencing network problems, please tell me the problem number, the date of the location of the problem number via message, let Benny help, thank you Beny")</f>
        <v>Benny's ID is sad, brother is experiencing network problems, please tell me the problem number, the date of the location of the problem number via message, let Benny help, thank you Beny</v>
      </c>
    </row>
    <row r="286" spans="1:8" ht="15.75" customHeight="1" x14ac:dyDescent="0.25">
      <c r="A286" s="2" t="s">
        <v>1729</v>
      </c>
      <c r="B286" s="2" t="s">
        <v>1730</v>
      </c>
      <c r="C286" s="2" t="s">
        <v>1731</v>
      </c>
      <c r="D286" s="2" t="s">
        <v>1732</v>
      </c>
      <c r="E286" s="2" t="s">
        <v>1733</v>
      </c>
      <c r="F286" s="2" t="s">
        <v>1734</v>
      </c>
      <c r="G286" s="2" t="s">
        <v>1735</v>
      </c>
      <c r="H286" s="2" t="str">
        <f ca="1">IFERROR(__xludf.DUMMYFUNCTION("GOOGLETRANSLATE(A286,""id"",""en"")"),"I'm sorry, sir, there are a lot of social assistance in the Krajan district, Purwasari district, Karawang district, the signal makes me anxious, I'm embarrassed, my friend, recommend using a net, check photos, speed, please follow up.")</f>
        <v>I'm sorry, sir, there are a lot of social assistance in the Krajan district, Purwasari district, Karawang district, the signal makes me anxious, I'm embarrassed, my friend, recommend using a net, check photos, speed, please follow up.</v>
      </c>
    </row>
    <row r="287" spans="1:8" ht="15.75" customHeight="1" x14ac:dyDescent="0.25">
      <c r="A287" s="2" t="s">
        <v>1736</v>
      </c>
      <c r="B287" s="2" t="s">
        <v>1737</v>
      </c>
      <c r="C287" s="2" t="s">
        <v>1738</v>
      </c>
      <c r="D287" s="2" t="s">
        <v>1739</v>
      </c>
      <c r="E287" s="2" t="s">
        <v>1739</v>
      </c>
      <c r="F287" s="2" t="s">
        <v>1740</v>
      </c>
      <c r="G287" s="2" t="s">
        <v>1741</v>
      </c>
      <c r="H287" s="2" t="str">
        <f ca="1">IFERROR(__xludf.DUMMYFUNCTION("GOOGLETRANSLATE(A287,""id"",""en"")"),"ID then bought Telkomsel")</f>
        <v>ID then bought Telkomsel</v>
      </c>
    </row>
    <row r="288" spans="1:8" ht="15.75" customHeight="1" x14ac:dyDescent="0.25">
      <c r="A288" s="2" t="s">
        <v>1742</v>
      </c>
      <c r="B288" s="2" t="s">
        <v>1743</v>
      </c>
      <c r="C288" s="2" t="s">
        <v>1744</v>
      </c>
      <c r="D288" s="2" t="s">
        <v>1745</v>
      </c>
      <c r="E288" s="2" t="s">
        <v>1746</v>
      </c>
      <c r="F288" s="2" t="s">
        <v>1747</v>
      </c>
      <c r="G288" s="2" t="s">
        <v>1748</v>
      </c>
      <c r="H288" s="2" t="str">
        <f ca="1">IFERROR(__xludf.DUMMYFUNCTION("GOOGLETRANSLATE(A288,""id"",""en"")"),"Fast net, cheap internet packages, sometimes a bonus, thank you, TBK, if your ID is slow")</f>
        <v>Fast net, cheap internet packages, sometimes a bonus, thank you, TBK, if your ID is slow</v>
      </c>
    </row>
    <row r="289" spans="1:8" ht="15.75" customHeight="1" x14ac:dyDescent="0.25">
      <c r="A289" s="2" t="s">
        <v>1749</v>
      </c>
      <c r="B289" s="2" t="s">
        <v>1750</v>
      </c>
      <c r="C289" s="2" t="s">
        <v>1751</v>
      </c>
      <c r="D289" s="2" t="s">
        <v>1752</v>
      </c>
      <c r="E289" s="2" t="s">
        <v>1753</v>
      </c>
      <c r="F289" s="2" t="s">
        <v>1754</v>
      </c>
      <c r="G289" s="2" t="s">
        <v>1754</v>
      </c>
      <c r="H289" s="2" t="str">
        <f ca="1">IFERROR(__xludf.DUMMYFUNCTION("GOOGLETRANSLATE(A289,""id"",""en"")"),"Brother's ID, direct message, Instagram message ID, thank you, Sabil")</f>
        <v>Brother's ID, direct message, Instagram message ID, thank you, Sabil</v>
      </c>
    </row>
    <row r="290" spans="1:8" ht="15.75" customHeight="1" x14ac:dyDescent="0.25">
      <c r="A290" s="2" t="s">
        <v>15</v>
      </c>
      <c r="B290" s="2" t="s">
        <v>1755</v>
      </c>
      <c r="C290" s="2" t="s">
        <v>1756</v>
      </c>
      <c r="D290" s="2" t="s">
        <v>1757</v>
      </c>
      <c r="E290" s="2" t="s">
        <v>1758</v>
      </c>
      <c r="F290" s="2" t="s">
        <v>20</v>
      </c>
      <c r="G290" s="2" t="s">
        <v>20</v>
      </c>
      <c r="H290" s="2" t="str">
        <f ca="1">IFERROR(__xludf.DUMMYFUNCTION("GOOGLETRANSLATE(A290,""id"",""en"")"),"id")</f>
        <v>id</v>
      </c>
    </row>
    <row r="291" spans="1:8" ht="15.75" customHeight="1" x14ac:dyDescent="0.25">
      <c r="A291" s="2" t="s">
        <v>1759</v>
      </c>
      <c r="B291" s="2" t="s">
        <v>1760</v>
      </c>
      <c r="C291" s="2" t="s">
        <v>1761</v>
      </c>
      <c r="D291" s="2" t="s">
        <v>1762</v>
      </c>
      <c r="E291" s="2" t="s">
        <v>1763</v>
      </c>
      <c r="F291" s="2" t="s">
        <v>1764</v>
      </c>
      <c r="G291" s="2" t="s">
        <v>1765</v>
      </c>
      <c r="H291" s="2" t="str">
        <f ca="1">IFERROR(__xludf.DUMMYFUNCTION("GOOGLETRANSLATE(A291,""id"",""en"")"),"If there are problems with Byu's net, please confirm with Joan's partner directly on the channel ID, Yes, Joan")</f>
        <v>If there are problems with Byu's net, please confirm with Joan's partner directly on the channel ID, Yes, Joan</v>
      </c>
    </row>
    <row r="292" spans="1:8" ht="15.75" customHeight="1" x14ac:dyDescent="0.25">
      <c r="A292" s="2" t="s">
        <v>1766</v>
      </c>
      <c r="B292" s="2" t="s">
        <v>1767</v>
      </c>
      <c r="C292" s="2" t="s">
        <v>1768</v>
      </c>
      <c r="D292" s="2" t="s">
        <v>1769</v>
      </c>
      <c r="E292" s="2" t="s">
        <v>1770</v>
      </c>
      <c r="F292" s="2" t="s">
        <v>1771</v>
      </c>
      <c r="G292" s="2" t="s">
        <v>1772</v>
      </c>
      <c r="H292" s="2" t="str">
        <f ca="1">IFERROR(__xludf.DUMMYFUNCTION("GOOGLETRANSLATE(A292,""id"",""en"")"),"byu smlm net, no internet, before the modem was removed, the cellphone still didn't have unlimited internet access until March, ID")</f>
        <v>byu smlm net, no internet, before the modem was removed, the cellphone still didn't have unlimited internet access until March, ID</v>
      </c>
    </row>
    <row r="293" spans="1:8" ht="15.75" customHeight="1" x14ac:dyDescent="0.25">
      <c r="A293" s="2" t="s">
        <v>1773</v>
      </c>
      <c r="B293" s="2" t="s">
        <v>1774</v>
      </c>
      <c r="C293" s="2" t="s">
        <v>1775</v>
      </c>
      <c r="D293" s="2" t="s">
        <v>1776</v>
      </c>
      <c r="E293" s="2" t="s">
        <v>1777</v>
      </c>
      <c r="F293" s="2" t="s">
        <v>1778</v>
      </c>
      <c r="G293" s="2" t="s">
        <v>1779</v>
      </c>
      <c r="H293" s="2" t="str">
        <f ca="1">IFERROR(__xludf.DUMMYFUNCTION("GOOGLETRANSLATE(A293,""id"",""en"")"),"Yes, it's really nice to use Byu Murceuu, good signal, wherever you can take it")</f>
        <v>Yes, it's really nice to use Byu Murceuu, good signal, wherever you can take it</v>
      </c>
    </row>
    <row r="294" spans="1:8" ht="15.75" customHeight="1" x14ac:dyDescent="0.25">
      <c r="A294" s="2" t="s">
        <v>1780</v>
      </c>
      <c r="B294" s="2" t="s">
        <v>1781</v>
      </c>
      <c r="C294" s="2" t="s">
        <v>1782</v>
      </c>
      <c r="D294" s="2" t="s">
        <v>1783</v>
      </c>
      <c r="E294" s="2" t="s">
        <v>1784</v>
      </c>
      <c r="F294" s="2" t="s">
        <v>1785</v>
      </c>
      <c r="G294" s="2" t="s">
        <v>1786</v>
      </c>
      <c r="H294" s="2" t="str">
        <f ca="1">IFERROR(__xludf.DUMMYFUNCTION("GOOGLETRANSLATE(A294,""id"",""en"")"),"byu, it's really a waste of sex login, just get stuck on the opening page, keep it up, byu, call your parents, thousands of months, the main card uses liveon Telkomsel, sorry, it's expensive, and the quota runs out really quickly")</f>
        <v>byu, it's really a waste of sex login, just get stuck on the opening page, keep it up, byu, call your parents, thousands of months, the main card uses liveon Telkomsel, sorry, it's expensive, and the quota runs out really quickly</v>
      </c>
    </row>
    <row r="295" spans="1:8" ht="15.75" customHeight="1" x14ac:dyDescent="0.25">
      <c r="A295" s="2" t="s">
        <v>1787</v>
      </c>
      <c r="B295" s="2" t="s">
        <v>1788</v>
      </c>
      <c r="C295" s="2" t="s">
        <v>1789</v>
      </c>
      <c r="D295" s="2" t="s">
        <v>1790</v>
      </c>
      <c r="E295" s="2" t="s">
        <v>1791</v>
      </c>
      <c r="F295" s="2" t="s">
        <v>1792</v>
      </c>
      <c r="G295" s="2" t="s">
        <v>1793</v>
      </c>
      <c r="H295" s="2" t="str">
        <f ca="1">IFERROR(__xludf.DUMMYFUNCTION("GOOGLETRANSLATE(A295,""id"",""en"")"),"use byu solutip when tsel rocket ahaha")</f>
        <v>use byu solutip when tsel rocket ahaha</v>
      </c>
    </row>
    <row r="296" spans="1:8" ht="15.75" customHeight="1" x14ac:dyDescent="0.25">
      <c r="A296" s="2" t="s">
        <v>1794</v>
      </c>
      <c r="B296" s="2" t="s">
        <v>1795</v>
      </c>
      <c r="C296" s="2" t="s">
        <v>1796</v>
      </c>
      <c r="D296" s="2" t="s">
        <v>1797</v>
      </c>
      <c r="E296" s="2" t="s">
        <v>1798</v>
      </c>
      <c r="F296" s="2" t="s">
        <v>1799</v>
      </c>
      <c r="G296" s="2" t="s">
        <v>1800</v>
      </c>
      <c r="H296" s="2" t="str">
        <f ca="1">IFERROR(__xludf.DUMMYFUNCTION("GOOGLETRANSLATE(A296,""id"",""en"")"),"Brother, in your village you use BYU Telkomsel with an active telephone card attached")</f>
        <v>Brother, in your village you use BYU Telkomsel with an active telephone card attached</v>
      </c>
    </row>
    <row r="297" spans="1:8" ht="15.75" customHeight="1" x14ac:dyDescent="0.25">
      <c r="A297" s="2" t="s">
        <v>1801</v>
      </c>
      <c r="B297" s="2" t="s">
        <v>1802</v>
      </c>
      <c r="C297" s="2" t="s">
        <v>1803</v>
      </c>
      <c r="D297" s="2" t="s">
        <v>1804</v>
      </c>
      <c r="E297" s="2" t="s">
        <v>1805</v>
      </c>
      <c r="F297" s="2" t="s">
        <v>1806</v>
      </c>
      <c r="G297" s="2" t="s">
        <v>1807</v>
      </c>
      <c r="H297" s="2" t="str">
        <f ca="1">IFERROR(__xludf.DUMMYFUNCTION("GOOGLETRANSLATE(A297,""id"",""en"")"),"hello sasing kid, unpam good signal hahaha using Telkomsel it's not bad my friend uses byu")</f>
        <v>hello sasing kid, unpam good signal hahaha using Telkomsel it's not bad my friend uses byu</v>
      </c>
    </row>
    <row r="298" spans="1:8" ht="15.75" customHeight="1" x14ac:dyDescent="0.25">
      <c r="A298" s="2" t="s">
        <v>1808</v>
      </c>
      <c r="B298" s="2" t="s">
        <v>1809</v>
      </c>
      <c r="C298" s="2" t="s">
        <v>1810</v>
      </c>
      <c r="D298" s="2" t="s">
        <v>1811</v>
      </c>
      <c r="E298" s="2" t="s">
        <v>1812</v>
      </c>
      <c r="F298" s="2" t="s">
        <v>1813</v>
      </c>
      <c r="G298" s="2" t="s">
        <v>1814</v>
      </c>
      <c r="H298" s="2" t="str">
        <f ca="1">IFERROR(__xludf.DUMMYFUNCTION("GOOGLETRANSLATE(A298,""id"",""en"")"),"ID, check updates, bro. If it sucks, the app background syncing kbmb streaming main quota sucks, make sure to kill the ancient app")</f>
        <v>ID, check updates, bro. If it sucks, the app background syncing kbmb streaming main quota sucks, make sure to kill the ancient app</v>
      </c>
    </row>
    <row r="299" spans="1:8" ht="15.75" customHeight="1" x14ac:dyDescent="0.25">
      <c r="A299" s="2" t="s">
        <v>1815</v>
      </c>
      <c r="B299" s="2" t="s">
        <v>1816</v>
      </c>
      <c r="C299" s="2" t="s">
        <v>1817</v>
      </c>
      <c r="D299" s="2" t="s">
        <v>1818</v>
      </c>
      <c r="E299" s="2" t="s">
        <v>1819</v>
      </c>
      <c r="F299" s="2" t="s">
        <v>1820</v>
      </c>
      <c r="G299" s="2" t="s">
        <v>1821</v>
      </c>
      <c r="H299" s="2" t="str">
        <f ca="1">IFERROR(__xludf.DUMMYFUNCTION("GOOGLETRANSLATE(A299,""id"",""en"")"),"id know byu topping streaming quota is active dnsproxyvpn quota according to topping use problems report CS tell me help straight away it's safe")</f>
        <v>id know byu topping streaming quota is active dnsproxyvpn quota according to topping use problems report CS tell me help straight away it's safe</v>
      </c>
    </row>
    <row r="300" spans="1:8" ht="15.75" customHeight="1" x14ac:dyDescent="0.25">
      <c r="A300" s="2" t="s">
        <v>1822</v>
      </c>
      <c r="B300" s="2" t="s">
        <v>1823</v>
      </c>
      <c r="C300" s="2" t="s">
        <v>1824</v>
      </c>
      <c r="D300" s="2" t="s">
        <v>1825</v>
      </c>
      <c r="E300" s="2" t="s">
        <v>1826</v>
      </c>
      <c r="F300" s="2" t="s">
        <v>1827</v>
      </c>
      <c r="G300" s="2" t="s">
        <v>1828</v>
      </c>
      <c r="H300" s="2" t="str">
        <f ca="1">IFERROR(__xludf.DUMMYFUNCTION("GOOGLETRANSLATE(A300,""id"",""en"")"),"Even though I sometimes complain, I'm still lying if I'm thinking about using it. If Hrian is worried that the PKTN will run out quickly, it's good to use it. If I'm looking for PKTN DDKN, mumer Shri, ID")</f>
        <v>Even though I sometimes complain, I'm still lying if I'm thinking about using it. If Hrian is worried that the PKTN will run out quickly, it's good to use it. If I'm looking for PKTN DDKN, mumer Shri, ID</v>
      </c>
    </row>
    <row r="301" spans="1:8" ht="15.75" customHeight="1" x14ac:dyDescent="0.25">
      <c r="A301" s="2" t="s">
        <v>1829</v>
      </c>
      <c r="B301" s="2" t="s">
        <v>1830</v>
      </c>
      <c r="C301" s="2" t="s">
        <v>1831</v>
      </c>
      <c r="D301" s="2" t="s">
        <v>1832</v>
      </c>
      <c r="E301" s="2" t="s">
        <v>1832</v>
      </c>
      <c r="F301" s="2" t="s">
        <v>1833</v>
      </c>
      <c r="G301" s="2" t="s">
        <v>1834</v>
      </c>
      <c r="H301" s="2" t="str">
        <f ca="1">IFERROR(__xludf.DUMMYFUNCTION("GOOGLETRANSLATE(A301,""id"",""en"")"),"Yes, use loyal Telkomsel byu, it's comfortable, try using the provider, the prices are far, reliable packages, share hehehe")</f>
        <v>Yes, use loyal Telkomsel byu, it's comfortable, try using the provider, the prices are far, reliable packages, share hehehe</v>
      </c>
    </row>
    <row r="302" spans="1:8" ht="15.75" customHeight="1" x14ac:dyDescent="0.25">
      <c r="A302" s="2" t="s">
        <v>1835</v>
      </c>
      <c r="B302" s="2" t="s">
        <v>1836</v>
      </c>
      <c r="C302" s="2" t="s">
        <v>1837</v>
      </c>
      <c r="D302" s="2" t="s">
        <v>1838</v>
      </c>
      <c r="E302" s="2" t="s">
        <v>1838</v>
      </c>
      <c r="F302" s="2" t="s">
        <v>1839</v>
      </c>
      <c r="G302" s="2" t="s">
        <v>1840</v>
      </c>
      <c r="H302" s="2" t="str">
        <f ca="1">IFERROR(__xludf.DUMMYFUNCTION("GOOGLETRANSLATE(A302,""id"",""en"")"),"The original user's MB data package changed the month and didn't change direction. The ID changed his brother")</f>
        <v>The original user's MB data package changed the month and didn't change direction. The ID changed his brother</v>
      </c>
    </row>
    <row r="303" spans="1:8" ht="15.75" customHeight="1" x14ac:dyDescent="0.25">
      <c r="A303" s="2" t="s">
        <v>1841</v>
      </c>
      <c r="B303" s="2" t="s">
        <v>1842</v>
      </c>
      <c r="C303" s="2" t="s">
        <v>1843</v>
      </c>
      <c r="D303" s="2" t="s">
        <v>1844</v>
      </c>
      <c r="E303" s="2" t="s">
        <v>1845</v>
      </c>
      <c r="F303" s="2" t="s">
        <v>1846</v>
      </c>
      <c r="G303" s="2" t="s">
        <v>1846</v>
      </c>
      <c r="H303" s="2" t="str">
        <f ca="1">IFERROR(__xludf.DUMMYFUNCTION("GOOGLETRANSLATE(A303,""id"",""en"")"),"active like ID yeah family")</f>
        <v>active like ID yeah family</v>
      </c>
    </row>
    <row r="304" spans="1:8" ht="15.75" customHeight="1" x14ac:dyDescent="0.25">
      <c r="A304" s="2" t="s">
        <v>1847</v>
      </c>
      <c r="B304" s="2" t="s">
        <v>1848</v>
      </c>
      <c r="C304" s="2" t="s">
        <v>1849</v>
      </c>
      <c r="D304" s="2" t="s">
        <v>1850</v>
      </c>
      <c r="E304" s="2" t="s">
        <v>1850</v>
      </c>
      <c r="F304" s="2" t="s">
        <v>1850</v>
      </c>
      <c r="G304" s="2" t="s">
        <v>1851</v>
      </c>
      <c r="H304" s="2" t="str">
        <f ca="1">IFERROR(__xludf.DUMMYFUNCTION("GOOGLETRANSLATE(A304,""id"",""en"")"),"Telkomsel internet settings set hotspot iphone Telkomsel apn axis full speed smartfren apn apn byu fast setting apn xl iphone setting internet xl setting apn xl speed up internet with apn")</f>
        <v>Telkomsel internet settings set hotspot iphone Telkomsel apn axis full speed smartfren apn apn byu fast setting apn xl iphone setting internet xl setting apn xl speed up internet with apn</v>
      </c>
    </row>
    <row r="305" spans="1:8" ht="15.75" customHeight="1" x14ac:dyDescent="0.25">
      <c r="A305" s="2" t="s">
        <v>1852</v>
      </c>
      <c r="B305" s="2" t="s">
        <v>1853</v>
      </c>
      <c r="C305" s="2" t="s">
        <v>1854</v>
      </c>
      <c r="D305" s="2" t="s">
        <v>1855</v>
      </c>
      <c r="E305" s="2" t="s">
        <v>1856</v>
      </c>
      <c r="F305" s="2" t="s">
        <v>1857</v>
      </c>
      <c r="G305" s="2" t="s">
        <v>1858</v>
      </c>
      <c r="H305" s="2" t="str">
        <f ca="1">IFERROR(__xludf.DUMMYFUNCTION("GOOGLETRANSLATE(A305,""id"",""en"")"),"I like the nder quota promo, the SMS is minus, the signal is bad, the signal at the Jakarta college house is good, Byu Eleventeen Telkomsel is running smoothly, the package is looking smoothly, I think it's better byu")</f>
        <v>I like the nder quota promo, the SMS is minus, the signal is bad, the signal at the Jakarta college house is good, Byu Eleventeen Telkomsel is running smoothly, the package is looking smoothly, I think it's better byu</v>
      </c>
    </row>
    <row r="306" spans="1:8" ht="15.75" customHeight="1" x14ac:dyDescent="0.25">
      <c r="A306" s="2" t="s">
        <v>1859</v>
      </c>
      <c r="B306" s="2" t="s">
        <v>1860</v>
      </c>
      <c r="C306" s="2" t="s">
        <v>1861</v>
      </c>
      <c r="D306" s="2" t="s">
        <v>1862</v>
      </c>
      <c r="E306" s="2" t="s">
        <v>1863</v>
      </c>
      <c r="F306" s="2" t="s">
        <v>1864</v>
      </c>
      <c r="G306" s="2" t="s">
        <v>1864</v>
      </c>
      <c r="H306" s="2" t="str">
        <f ca="1">IFERROR(__xludf.DUMMYFUNCTION("GOOGLETRANSLATE(A306,""id"",""en"")"),"signal patch patch he id kon Telkomsel child opo child prostitute")</f>
        <v>signal patch patch he id kon Telkomsel child opo child prostitute</v>
      </c>
    </row>
    <row r="307" spans="1:8" ht="15.75" customHeight="1" x14ac:dyDescent="0.25">
      <c r="A307" s="2" t="s">
        <v>1847</v>
      </c>
      <c r="B307" s="2" t="s">
        <v>1848</v>
      </c>
      <c r="C307" s="2" t="s">
        <v>1849</v>
      </c>
      <c r="D307" s="2" t="s">
        <v>1850</v>
      </c>
      <c r="E307" s="2" t="s">
        <v>1850</v>
      </c>
      <c r="F307" s="2" t="s">
        <v>1850</v>
      </c>
      <c r="G307" s="2" t="s">
        <v>1851</v>
      </c>
      <c r="H307" s="2" t="str">
        <f ca="1">IFERROR(__xludf.DUMMYFUNCTION("GOOGLETRANSLATE(A307,""id"",""en"")"),"Telkomsel internet settings set hotspot iphone Telkomsel apn axis full speed smartfren apn apn byu fast setting apn xl iphone setting internet xl setting apn xl speed up internet with apn")</f>
        <v>Telkomsel internet settings set hotspot iphone Telkomsel apn axis full speed smartfren apn apn byu fast setting apn xl iphone setting internet xl setting apn xl speed up internet with apn</v>
      </c>
    </row>
    <row r="308" spans="1:8" ht="15.75" customHeight="1" x14ac:dyDescent="0.25">
      <c r="A308" s="2" t="s">
        <v>1865</v>
      </c>
      <c r="B308" s="2" t="s">
        <v>1866</v>
      </c>
      <c r="C308" s="2" t="s">
        <v>1867</v>
      </c>
      <c r="D308" s="2" t="s">
        <v>1868</v>
      </c>
      <c r="E308" s="2" t="s">
        <v>1869</v>
      </c>
      <c r="F308" s="2" t="s">
        <v>1870</v>
      </c>
      <c r="G308" s="2" t="s">
        <v>1871</v>
      </c>
      <c r="H308" s="2" t="str">
        <f ca="1">IFERROR(__xludf.DUMMYFUNCTION("GOOGLETRANSLATE(A308,""id"",""en"")"),"Don't use a special quota for streaming ID amp, just use up the main quota, the month's quota runs out for streaming EPL amsyong matches")</f>
        <v>Don't use a special quota for streaming ID amp, just use up the main quota, the month's quota runs out for streaming EPL amsyong matches</v>
      </c>
    </row>
    <row r="309" spans="1:8" ht="15.75" customHeight="1" x14ac:dyDescent="0.25">
      <c r="A309" s="2" t="s">
        <v>1847</v>
      </c>
      <c r="B309" s="2" t="s">
        <v>1848</v>
      </c>
      <c r="C309" s="2" t="s">
        <v>1849</v>
      </c>
      <c r="D309" s="2" t="s">
        <v>1850</v>
      </c>
      <c r="E309" s="2" t="s">
        <v>1850</v>
      </c>
      <c r="F309" s="2" t="s">
        <v>1850</v>
      </c>
      <c r="G309" s="2" t="s">
        <v>1851</v>
      </c>
      <c r="H309" s="2" t="str">
        <f ca="1">IFERROR(__xludf.DUMMYFUNCTION("GOOGLETRANSLATE(A309,""id"",""en"")"),"Telkomsel internet settings set hotspot iphone Telkomsel apn axis full speed smartfren apn apn byu fast setting apn xl iphone setting internet xl setting apn xl speed up internet with apn")</f>
        <v>Telkomsel internet settings set hotspot iphone Telkomsel apn axis full speed smartfren apn apn byu fast setting apn xl iphone setting internet xl setting apn xl speed up internet with apn</v>
      </c>
    </row>
    <row r="310" spans="1:8" ht="15.75" customHeight="1" x14ac:dyDescent="0.25">
      <c r="A310" s="2" t="s">
        <v>1872</v>
      </c>
      <c r="B310" s="2" t="s">
        <v>1873</v>
      </c>
      <c r="C310" s="2" t="s">
        <v>1874</v>
      </c>
      <c r="D310" s="2" t="s">
        <v>1875</v>
      </c>
      <c r="E310" s="2" t="s">
        <v>1875</v>
      </c>
      <c r="F310" s="2" t="s">
        <v>1875</v>
      </c>
      <c r="G310" s="2" t="s">
        <v>1875</v>
      </c>
      <c r="H310" s="2" t="str">
        <f ca="1">IFERROR(__xludf.DUMMYFUNCTION("GOOGLETRANSLATE(A310,""id"",""en"")"),"id but know who you are kwaaang kwaaaang")</f>
        <v>id but know who you are kwaaang kwaaaang</v>
      </c>
    </row>
    <row r="311" spans="1:8" ht="15.75" customHeight="1" x14ac:dyDescent="0.25">
      <c r="A311" s="2" t="s">
        <v>1876</v>
      </c>
      <c r="B311" s="2" t="s">
        <v>1877</v>
      </c>
      <c r="C311" s="2" t="s">
        <v>1878</v>
      </c>
      <c r="D311" s="2" t="s">
        <v>1879</v>
      </c>
      <c r="E311" s="2" t="s">
        <v>1880</v>
      </c>
      <c r="F311" s="2" t="s">
        <v>1881</v>
      </c>
      <c r="G311" s="2" t="s">
        <v>1882</v>
      </c>
      <c r="H311" s="2" t="str">
        <f ca="1">IFERROR(__xludf.DUMMYFUNCTION("GOOGLETRANSLATE(A311,""id"",""en"")"),"direct message Facebook byu Indonesia live chat byu application installed on your cellphone, thank you, Micha")</f>
        <v>direct message Facebook byu Indonesia live chat byu application installed on your cellphone, thank you, Micha</v>
      </c>
    </row>
    <row r="312" spans="1:8" ht="15.75" customHeight="1" x14ac:dyDescent="0.25">
      <c r="A312" s="2" t="s">
        <v>1883</v>
      </c>
      <c r="B312" s="2" t="s">
        <v>1884</v>
      </c>
      <c r="C312" s="2" t="s">
        <v>1885</v>
      </c>
      <c r="D312" s="2" t="s">
        <v>1886</v>
      </c>
      <c r="E312" s="2" t="s">
        <v>1887</v>
      </c>
      <c r="F312" s="2" t="s">
        <v>1888</v>
      </c>
      <c r="G312" s="2" t="s">
        <v>1889</v>
      </c>
      <c r="H312" s="2" t="str">
        <f ca="1">IFERROR(__xludf.DUMMYFUNCTION("GOOGLETRANSLATE(A312,""id"",""en"")"),"ID is bothering you, sister Aellenn, problems related to the product, the Byu application, the official helping hand, the Byu help center channel, website direct message Instagram ID, direct message Twitter ID")</f>
        <v>ID is bothering you, sister Aellenn, problems related to the product, the Byu application, the official helping hand, the Byu help center channel, website direct message Instagram ID, direct message Twitter ID</v>
      </c>
    </row>
    <row r="313" spans="1:8" ht="15.75" customHeight="1" x14ac:dyDescent="0.25">
      <c r="A313" s="2" t="s">
        <v>1890</v>
      </c>
      <c r="B313" s="2" t="s">
        <v>1891</v>
      </c>
      <c r="C313" s="2" t="s">
        <v>1892</v>
      </c>
      <c r="D313" s="2" t="s">
        <v>1893</v>
      </c>
      <c r="E313" s="2" t="s">
        <v>1894</v>
      </c>
      <c r="F313" s="2" t="s">
        <v>1895</v>
      </c>
      <c r="G313" s="2" t="s">
        <v>1895</v>
      </c>
      <c r="H313" s="2" t="str">
        <f ca="1">IFERROR(__xludf.DUMMYFUNCTION("GOOGLETRANSLATE(A313,""id"",""en"")"),"please ID")</f>
        <v>please ID</v>
      </c>
    </row>
    <row r="314" spans="1:8" ht="15.75" customHeight="1" x14ac:dyDescent="0.25">
      <c r="A314" s="2" t="s">
        <v>1896</v>
      </c>
      <c r="B314" s="2" t="s">
        <v>1897</v>
      </c>
      <c r="C314" s="2" t="s">
        <v>1898</v>
      </c>
      <c r="D314" s="2" t="s">
        <v>1899</v>
      </c>
      <c r="E314" s="2" t="s">
        <v>1899</v>
      </c>
      <c r="F314" s="2" t="s">
        <v>1900</v>
      </c>
      <c r="G314" s="2" t="s">
        <v>1900</v>
      </c>
      <c r="H314" s="2" t="str">
        <f ca="1">IFERROR(__xludf.DUMMYFUNCTION("GOOGLETRANSLATE(A314,""id"",""en"")"),"Wadidaw Minmin's ID is the anonymous version")</f>
        <v>Wadidaw Minmin's ID is the anonymous version</v>
      </c>
    </row>
    <row r="315" spans="1:8" ht="15.75" customHeight="1" x14ac:dyDescent="0.25">
      <c r="A315" s="2" t="s">
        <v>1901</v>
      </c>
      <c r="B315" s="2" t="s">
        <v>1902</v>
      </c>
      <c r="C315" s="2" t="s">
        <v>1903</v>
      </c>
      <c r="D315" s="2" t="s">
        <v>1904</v>
      </c>
      <c r="E315" s="2" t="s">
        <v>1905</v>
      </c>
      <c r="F315" s="2" t="s">
        <v>1906</v>
      </c>
      <c r="G315" s="2" t="s">
        <v>1907</v>
      </c>
      <c r="H315" s="2" t="str">
        <f ca="1">IFERROR(__xludf.DUMMYFUNCTION("GOOGLETRANSLATE(A315,""id"",""en"")"),"hello min yes the Disney Byu ID package")</f>
        <v>hello min yes the Disney Byu ID package</v>
      </c>
    </row>
    <row r="316" spans="1:8" ht="15.75" customHeight="1" x14ac:dyDescent="0.25">
      <c r="A316" s="2" t="s">
        <v>1908</v>
      </c>
      <c r="B316" s="2" t="s">
        <v>1909</v>
      </c>
      <c r="C316" s="2" t="s">
        <v>1910</v>
      </c>
      <c r="D316" s="2" t="s">
        <v>1911</v>
      </c>
      <c r="E316" s="2" t="s">
        <v>1912</v>
      </c>
      <c r="F316" s="2" t="s">
        <v>1913</v>
      </c>
      <c r="G316" s="2" t="s">
        <v>1913</v>
      </c>
      <c r="H316" s="2" t="str">
        <f ca="1">IFERROR(__xludf.DUMMYFUNCTION("GOOGLETRANSLATE(A316,""id"",""en"")"),"Use Byu, try Telkomsel")</f>
        <v>Use Byu, try Telkomsel</v>
      </c>
    </row>
    <row r="317" spans="1:8" ht="15.75" customHeight="1" x14ac:dyDescent="0.25">
      <c r="A317" s="2" t="s">
        <v>1847</v>
      </c>
      <c r="B317" s="2" t="s">
        <v>1848</v>
      </c>
      <c r="C317" s="2" t="s">
        <v>1849</v>
      </c>
      <c r="D317" s="2" t="s">
        <v>1850</v>
      </c>
      <c r="E317" s="2" t="s">
        <v>1850</v>
      </c>
      <c r="F317" s="2" t="s">
        <v>1850</v>
      </c>
      <c r="G317" s="2" t="s">
        <v>1851</v>
      </c>
      <c r="H317" s="2" t="str">
        <f ca="1">IFERROR(__xludf.DUMMYFUNCTION("GOOGLETRANSLATE(A317,""id"",""en"")"),"Telkomsel internet settings set hotspot iphone Telkomsel apn axis full speed smartfren apn apn byu fast setting apn xl iphone setting internet xl setting apn xl speed up internet with apn")</f>
        <v>Telkomsel internet settings set hotspot iphone Telkomsel apn axis full speed smartfren apn apn byu fast setting apn xl iphone setting internet xl setting apn xl speed up internet with apn</v>
      </c>
    </row>
    <row r="318" spans="1:8" ht="15.75" customHeight="1" x14ac:dyDescent="0.25">
      <c r="A318" s="2" t="s">
        <v>1914</v>
      </c>
      <c r="B318" s="2" t="s">
        <v>1915</v>
      </c>
      <c r="C318" s="2" t="s">
        <v>1916</v>
      </c>
      <c r="D318" s="2" t="s">
        <v>1917</v>
      </c>
      <c r="E318" s="2" t="s">
        <v>1918</v>
      </c>
      <c r="F318" s="2" t="s">
        <v>1919</v>
      </c>
      <c r="G318" s="2" t="s">
        <v>1919</v>
      </c>
      <c r="H318" s="2" t="str">
        <f ca="1">IFERROR(__xludf.DUMMYFUNCTION("GOOGLETRANSLATE(A318,""id"",""en"")"),"I'll just hang around for a moment")</f>
        <v>I'll just hang around for a moment</v>
      </c>
    </row>
    <row r="319" spans="1:8" ht="15.75" customHeight="1" x14ac:dyDescent="0.25">
      <c r="A319" s="2" t="s">
        <v>1920</v>
      </c>
      <c r="B319" s="2" t="s">
        <v>1921</v>
      </c>
      <c r="C319" s="2" t="s">
        <v>1922</v>
      </c>
      <c r="D319" s="2" t="s">
        <v>1923</v>
      </c>
      <c r="E319" s="2" t="s">
        <v>1924</v>
      </c>
      <c r="F319" s="2" t="s">
        <v>1925</v>
      </c>
      <c r="G319" s="2" t="s">
        <v>1925</v>
      </c>
      <c r="H319" s="2" t="str">
        <f ca="1">IFERROR(__xludf.DUMMYFUNCTION("GOOGLETRANSLATE(A319,""id"",""en"")"),"Don't give up on filling in the Telkomsel ID tri package")</f>
        <v>Don't give up on filling in the Telkomsel ID tri package</v>
      </c>
    </row>
    <row r="320" spans="1:8" ht="15.75" customHeight="1" x14ac:dyDescent="0.25">
      <c r="A320" s="2" t="s">
        <v>1926</v>
      </c>
      <c r="B320" s="2" t="s">
        <v>1927</v>
      </c>
      <c r="C320" s="2" t="s">
        <v>1928</v>
      </c>
      <c r="D320" s="2" t="s">
        <v>1929</v>
      </c>
      <c r="E320" s="2" t="s">
        <v>1930</v>
      </c>
      <c r="F320" s="2" t="s">
        <v>1931</v>
      </c>
      <c r="G320" s="2" t="s">
        <v>1931</v>
      </c>
      <c r="H320" s="2" t="str">
        <f ca="1">IFERROR(__xludf.DUMMYFUNCTION("GOOGLETRANSLATE(A320,""id"",""en"")"),"ID wears XL, sir")</f>
        <v>ID wears XL, sir</v>
      </c>
    </row>
    <row r="321" spans="1:8" ht="15.75" customHeight="1" x14ac:dyDescent="0.25">
      <c r="A321" s="2" t="s">
        <v>1932</v>
      </c>
      <c r="B321" s="2" t="s">
        <v>1933</v>
      </c>
      <c r="C321" s="2" t="s">
        <v>1934</v>
      </c>
      <c r="D321" s="2" t="s">
        <v>1935</v>
      </c>
      <c r="E321" s="2" t="s">
        <v>1936</v>
      </c>
      <c r="F321" s="2" t="s">
        <v>1937</v>
      </c>
      <c r="G321" s="2" t="s">
        <v>1937</v>
      </c>
      <c r="H321" s="2" t="str">
        <f ca="1">IFERROR(__xludf.DUMMYFUNCTION("GOOGLETRANSLATE(A321,""id"",""en"")"),"Yes, Miss Minmin uses priority ID")</f>
        <v>Yes, Miss Minmin uses priority ID</v>
      </c>
    </row>
    <row r="322" spans="1:8" ht="15.75" customHeight="1" x14ac:dyDescent="0.25">
      <c r="A322" s="2" t="s">
        <v>1938</v>
      </c>
      <c r="B322" s="2" t="s">
        <v>1939</v>
      </c>
      <c r="C322" s="2" t="s">
        <v>1940</v>
      </c>
      <c r="D322" s="2" t="s">
        <v>1941</v>
      </c>
      <c r="E322" s="2" t="s">
        <v>1942</v>
      </c>
      <c r="F322" s="2" t="s">
        <v>1943</v>
      </c>
      <c r="G322" s="2" t="s">
        <v>1943</v>
      </c>
      <c r="H322" s="2" t="str">
        <f ca="1">IFERROR(__xludf.DUMMYFUNCTION("GOOGLETRANSLATE(A322,""id"",""en"")"),"Byu signal, use Telkomsel signal, price is worth it, actively bothering to buy credit")</f>
        <v>Byu signal, use Telkomsel signal, price is worth it, actively bothering to buy credit</v>
      </c>
    </row>
    <row r="323" spans="1:8" ht="15.75" customHeight="1" x14ac:dyDescent="0.25">
      <c r="A323" s="2" t="s">
        <v>1944</v>
      </c>
      <c r="B323" s="2" t="s">
        <v>1945</v>
      </c>
      <c r="C323" s="2" t="s">
        <v>1946</v>
      </c>
      <c r="D323" s="2" t="s">
        <v>1947</v>
      </c>
      <c r="E323" s="2" t="s">
        <v>1948</v>
      </c>
      <c r="F323" s="2" t="s">
        <v>1949</v>
      </c>
      <c r="G323" s="2" t="s">
        <v>1950</v>
      </c>
      <c r="H323" s="2" t="str">
        <f ca="1">IFERROR(__xludf.DUMMYFUNCTION("GOOGLETRANSLATE(A323,""id"",""en"")"),"Use BYU GB Rebu month package, free Disney subscription, free access, TikTok comfort zone, stable location net")</f>
        <v>Use BYU GB Rebu month package, free Disney subscription, free access, TikTok comfort zone, stable location net</v>
      </c>
    </row>
    <row r="324" spans="1:8" ht="15.75" customHeight="1" x14ac:dyDescent="0.25">
      <c r="A324" s="2" t="s">
        <v>1847</v>
      </c>
      <c r="B324" s="2" t="s">
        <v>1848</v>
      </c>
      <c r="C324" s="2" t="s">
        <v>1849</v>
      </c>
      <c r="D324" s="2" t="s">
        <v>1850</v>
      </c>
      <c r="E324" s="2" t="s">
        <v>1850</v>
      </c>
      <c r="F324" s="2" t="s">
        <v>1850</v>
      </c>
      <c r="G324" s="2" t="s">
        <v>1851</v>
      </c>
      <c r="H324" s="2" t="str">
        <f ca="1">IFERROR(__xludf.DUMMYFUNCTION("GOOGLETRANSLATE(A324,""id"",""en"")"),"Telkomsel internet settings set hotspot iphone Telkomsel apn axis full speed smartfren apn apn byu fast setting apn xl iphone setting internet xl setting apn xl speed up internet with apn")</f>
        <v>Telkomsel internet settings set hotspot iphone Telkomsel apn axis full speed smartfren apn apn byu fast setting apn xl iphone setting internet xl setting apn xl speed up internet with apn</v>
      </c>
    </row>
    <row r="325" spans="1:8" ht="15.75" customHeight="1" x14ac:dyDescent="0.25">
      <c r="A325" s="2" t="s">
        <v>1951</v>
      </c>
      <c r="B325" s="2" t="s">
        <v>1952</v>
      </c>
      <c r="C325" s="2" t="s">
        <v>1953</v>
      </c>
      <c r="D325" s="2" t="s">
        <v>1954</v>
      </c>
      <c r="E325" s="2" t="s">
        <v>1955</v>
      </c>
      <c r="F325" s="2" t="s">
        <v>1956</v>
      </c>
      <c r="G325" s="2" t="s">
        <v>1957</v>
      </c>
      <c r="H325" s="2" t="str">
        <f ca="1">IFERROR(__xludf.DUMMYFUNCTION("GOOGLETRANSLATE(A325,""id"",""en"")"),"ID, I promise, I lost the signal together, it was a bad night, the main road got a signal")</f>
        <v>ID, I promise, I lost the signal together, it was a bad night, the main road got a signal</v>
      </c>
    </row>
    <row r="326" spans="1:8" ht="15.75" customHeight="1" x14ac:dyDescent="0.25">
      <c r="A326" s="2" t="s">
        <v>1958</v>
      </c>
      <c r="B326" s="2" t="s">
        <v>1959</v>
      </c>
      <c r="C326" s="2" t="s">
        <v>1960</v>
      </c>
      <c r="D326" s="2" t="s">
        <v>1961</v>
      </c>
      <c r="E326" s="2" t="s">
        <v>1962</v>
      </c>
      <c r="F326" s="2" t="s">
        <v>1963</v>
      </c>
      <c r="G326" s="2" t="s">
        <v>1964</v>
      </c>
      <c r="H326" s="2" t="str">
        <f ca="1">IFERROR(__xludf.DUMMYFUNCTION("GOOGLETRANSLATE(A326,""id"",""en"")"),"change to using byu hahaha nice house using byu Telkomsel net nice to take with you")</f>
        <v>change to using byu hahaha nice house using byu Telkomsel net nice to take with you</v>
      </c>
    </row>
    <row r="327" spans="1:8" ht="15.75" customHeight="1" x14ac:dyDescent="0.25">
      <c r="A327" s="2" t="s">
        <v>1965</v>
      </c>
      <c r="B327" s="2" t="s">
        <v>1966</v>
      </c>
      <c r="C327" s="2" t="s">
        <v>1967</v>
      </c>
      <c r="D327" s="2" t="s">
        <v>1968</v>
      </c>
      <c r="E327" s="2" t="s">
        <v>1968</v>
      </c>
      <c r="F327" s="2" t="s">
        <v>1969</v>
      </c>
      <c r="G327" s="2" t="s">
        <v>1970</v>
      </c>
      <c r="H327" s="2" t="str">
        <f ca="1">IFERROR(__xludf.DUMMYFUNCTION("GOOGLETRANSLATE(A327,""id"",""en"")"),"Byu, where's the good Telkomsel signal? Byu, the net is good, the road is good, here's the signal, hahaha")</f>
        <v>Byu, where's the good Telkomsel signal? Byu, the net is good, the road is good, here's the signal, hahaha</v>
      </c>
    </row>
    <row r="328" spans="1:8" ht="15.75" customHeight="1" x14ac:dyDescent="0.25">
      <c r="A328" s="2" t="s">
        <v>1847</v>
      </c>
      <c r="B328" s="2" t="s">
        <v>1848</v>
      </c>
      <c r="C328" s="2" t="s">
        <v>1849</v>
      </c>
      <c r="D328" s="2" t="s">
        <v>1850</v>
      </c>
      <c r="E328" s="2" t="s">
        <v>1850</v>
      </c>
      <c r="F328" s="2" t="s">
        <v>1850</v>
      </c>
      <c r="G328" s="2" t="s">
        <v>1851</v>
      </c>
      <c r="H328" s="2" t="str">
        <f ca="1">IFERROR(__xludf.DUMMYFUNCTION("GOOGLETRANSLATE(A328,""id"",""en"")"),"Telkomsel internet settings set hotspot iphone Telkomsel apn axis full speed smartfren apn apn byu fast setting apn xl iphone setting internet xl setting apn xl speed up internet with apn")</f>
        <v>Telkomsel internet settings set hotspot iphone Telkomsel apn axis full speed smartfren apn apn byu fast setting apn xl iphone setting internet xl setting apn xl speed up internet with apn</v>
      </c>
    </row>
    <row r="329" spans="1:8" ht="15.75" customHeight="1" x14ac:dyDescent="0.25">
      <c r="A329" s="2" t="s">
        <v>1971</v>
      </c>
      <c r="B329" s="2" t="s">
        <v>1972</v>
      </c>
      <c r="C329" s="2" t="s">
        <v>1973</v>
      </c>
      <c r="D329" s="2" t="s">
        <v>1974</v>
      </c>
      <c r="E329" s="2" t="s">
        <v>1975</v>
      </c>
      <c r="F329" s="2" t="s">
        <v>1976</v>
      </c>
      <c r="G329" s="2" t="s">
        <v>1976</v>
      </c>
      <c r="H329" s="2" t="str">
        <f ca="1">IFERROR(__xludf.DUMMYFUNCTION("GOOGLETRANSLATE(A329,""id"",""en"")"),"Yes, migrate byu Telkomsel prepaid")</f>
        <v>Yes, migrate byu Telkomsel prepaid</v>
      </c>
    </row>
    <row r="330" spans="1:8" ht="15.75" customHeight="1" x14ac:dyDescent="0.25">
      <c r="A330" s="2" t="s">
        <v>1977</v>
      </c>
      <c r="B330" s="2" t="s">
        <v>1978</v>
      </c>
      <c r="C330" s="2" t="s">
        <v>1979</v>
      </c>
      <c r="D330" s="2" t="s">
        <v>1980</v>
      </c>
      <c r="E330" s="2" t="s">
        <v>1981</v>
      </c>
      <c r="F330" s="2" t="s">
        <v>1982</v>
      </c>
      <c r="G330" s="2" t="s">
        <v>1983</v>
      </c>
      <c r="H330" s="2" t="str">
        <f ca="1">IFERROR(__xludf.DUMMYFUNCTION("GOOGLETRANSLATE(A330,""id"",""en"")"),"be patient due to signal ID")</f>
        <v>be patient due to signal ID</v>
      </c>
    </row>
    <row r="331" spans="1:8" ht="15.75" customHeight="1" x14ac:dyDescent="0.25">
      <c r="A331" s="2" t="s">
        <v>1984</v>
      </c>
      <c r="B331" s="2" t="s">
        <v>1985</v>
      </c>
      <c r="C331" s="2" t="s">
        <v>1984</v>
      </c>
      <c r="D331" s="2" t="s">
        <v>1986</v>
      </c>
      <c r="E331" s="2" t="s">
        <v>1986</v>
      </c>
      <c r="F331" s="2" t="s">
        <v>1986</v>
      </c>
      <c r="G331" s="2" t="s">
        <v>1986</v>
      </c>
      <c r="H331" s="2" t="str">
        <f ca="1">IFERROR(__xludf.DUMMYFUNCTION("GOOGLETRANSLATE(A331,""id"",""en"")"),"Byu Telkomsel is a really downgraded version")</f>
        <v>Byu Telkomsel is a really downgraded version</v>
      </c>
    </row>
    <row r="332" spans="1:8" ht="15.75" customHeight="1" x14ac:dyDescent="0.25">
      <c r="A332" s="2" t="s">
        <v>1847</v>
      </c>
      <c r="B332" s="2" t="s">
        <v>1987</v>
      </c>
      <c r="C332" s="2" t="s">
        <v>1849</v>
      </c>
      <c r="D332" s="2" t="s">
        <v>1850</v>
      </c>
      <c r="E332" s="2" t="s">
        <v>1850</v>
      </c>
      <c r="F332" s="2" t="s">
        <v>1850</v>
      </c>
      <c r="G332" s="2" t="s">
        <v>1851</v>
      </c>
      <c r="H332" s="2" t="str">
        <f ca="1">IFERROR(__xludf.DUMMYFUNCTION("GOOGLETRANSLATE(A332,""id"",""en"")"),"Telkomsel internet settings set hotspot iphone Telkomsel apn axis full speed smartfren apn apn byu fast setting apn xl iphone setting internet xl setting apn xl speed up internet with apn")</f>
        <v>Telkomsel internet settings set hotspot iphone Telkomsel apn axis full speed smartfren apn apn byu fast setting apn xl iphone setting internet xl setting apn xl speed up internet with apn</v>
      </c>
    </row>
    <row r="333" spans="1:8" ht="15.75" customHeight="1" x14ac:dyDescent="0.25">
      <c r="A333" s="2" t="s">
        <v>1988</v>
      </c>
      <c r="B333" s="2" t="s">
        <v>1989</v>
      </c>
      <c r="C333" s="2" t="s">
        <v>1990</v>
      </c>
      <c r="D333" s="2" t="s">
        <v>1991</v>
      </c>
      <c r="E333" s="2" t="s">
        <v>1991</v>
      </c>
      <c r="F333" s="2" t="s">
        <v>1992</v>
      </c>
      <c r="G333" s="2" t="s">
        <v>1992</v>
      </c>
      <c r="H333" s="2" t="str">
        <f ca="1">IFERROR(__xludf.DUMMYFUNCTION("GOOGLETRANSLATE(A333,""id"",""en"")"),"regional Telkomsel ID")</f>
        <v>regional Telkomsel ID</v>
      </c>
    </row>
    <row r="334" spans="1:8" ht="15.75" customHeight="1" x14ac:dyDescent="0.25">
      <c r="A334" s="2" t="s">
        <v>1993</v>
      </c>
      <c r="B334" s="2" t="s">
        <v>1994</v>
      </c>
      <c r="C334" s="2" t="s">
        <v>1995</v>
      </c>
      <c r="D334" s="2" t="s">
        <v>1996</v>
      </c>
      <c r="E334" s="2" t="s">
        <v>1996</v>
      </c>
      <c r="F334" s="2" t="s">
        <v>1997</v>
      </c>
      <c r="G334" s="2" t="s">
        <v>1998</v>
      </c>
      <c r="H334" s="2" t="str">
        <f ca="1">IFERROR(__xludf.DUMMYFUNCTION("GOOGLETRANSLATE(A334,""id"",""en"")"),"My net ID is Telkomsel Disco okay")</f>
        <v>My net ID is Telkomsel Disco okay</v>
      </c>
    </row>
    <row r="335" spans="1:8" ht="15.75" customHeight="1" x14ac:dyDescent="0.25">
      <c r="A335" s="2" t="s">
        <v>1847</v>
      </c>
      <c r="B335" s="2" t="s">
        <v>1987</v>
      </c>
      <c r="C335" s="2" t="s">
        <v>1849</v>
      </c>
      <c r="D335" s="2" t="s">
        <v>1850</v>
      </c>
      <c r="E335" s="2" t="s">
        <v>1850</v>
      </c>
      <c r="F335" s="2" t="s">
        <v>1850</v>
      </c>
      <c r="G335" s="2" t="s">
        <v>1851</v>
      </c>
      <c r="H335" s="2" t="str">
        <f ca="1">IFERROR(__xludf.DUMMYFUNCTION("GOOGLETRANSLATE(A335,""id"",""en"")"),"Telkomsel internet settings set hotspot iphone Telkomsel apn axis full speed smartfren apn apn byu fast setting apn xl iphone setting internet xl setting apn xl speed up internet with apn")</f>
        <v>Telkomsel internet settings set hotspot iphone Telkomsel apn axis full speed smartfren apn apn byu fast setting apn xl iphone setting internet xl setting apn xl speed up internet with apn</v>
      </c>
    </row>
    <row r="336" spans="1:8" ht="15.75" customHeight="1" x14ac:dyDescent="0.25">
      <c r="A336" s="2" t="s">
        <v>1540</v>
      </c>
      <c r="B336" s="2" t="s">
        <v>1999</v>
      </c>
      <c r="C336" s="2" t="s">
        <v>1542</v>
      </c>
      <c r="D336" s="2" t="s">
        <v>1543</v>
      </c>
      <c r="E336" s="2" t="s">
        <v>1543</v>
      </c>
      <c r="F336" s="2" t="s">
        <v>1544</v>
      </c>
      <c r="G336" s="2" t="s">
        <v>1544</v>
      </c>
      <c r="H336" s="2" t="str">
        <f ca="1">IFERROR(__xludf.DUMMYFUNCTION("GOOGLETRANSLATE(A336,""id"",""en"")"),"convert vincell credit update rate february telkomsel three indosat byu xl axis smartfren wa")</f>
        <v>convert vincell credit update rate february telkomsel three indosat byu xl axis smartfren wa</v>
      </c>
    </row>
    <row r="337" spans="1:8" ht="15.75" customHeight="1" x14ac:dyDescent="0.25">
      <c r="A337" s="2" t="s">
        <v>2000</v>
      </c>
      <c r="B337" s="2" t="s">
        <v>2001</v>
      </c>
      <c r="C337" s="2" t="s">
        <v>2002</v>
      </c>
      <c r="D337" s="2" t="s">
        <v>2003</v>
      </c>
      <c r="E337" s="2" t="s">
        <v>2004</v>
      </c>
      <c r="F337" s="2" t="s">
        <v>2005</v>
      </c>
      <c r="G337" s="2" t="s">
        <v>2005</v>
      </c>
      <c r="H337" s="2" t="str">
        <f ca="1">IFERROR(__xludf.DUMMYFUNCTION("GOOGLETRANSLATE(A337,""id"",""en"")"),"ID admits it's Telkomsel who can help")</f>
        <v>ID admits it's Telkomsel who can help</v>
      </c>
    </row>
    <row r="338" spans="1:8" ht="15.75" customHeight="1" x14ac:dyDescent="0.25">
      <c r="A338" s="2" t="s">
        <v>2006</v>
      </c>
      <c r="B338" s="2" t="s">
        <v>2007</v>
      </c>
      <c r="C338" s="2" t="s">
        <v>2008</v>
      </c>
      <c r="D338" s="2" t="s">
        <v>2009</v>
      </c>
      <c r="E338" s="2" t="s">
        <v>2010</v>
      </c>
      <c r="F338" s="2" t="s">
        <v>2011</v>
      </c>
      <c r="G338" s="2" t="s">
        <v>2012</v>
      </c>
      <c r="H338" s="2" t="str">
        <f ca="1">IFERROR(__xludf.DUMMYFUNCTION("GOOGLETRANSLATE(A338,""id"",""en"")"),"ID lot, replace the APN using Byu Brother Airplane for a moment, try to be safe using APN")</f>
        <v>ID lot, replace the APN using Byu Brother Airplane for a moment, try to be safe using APN</v>
      </c>
    </row>
    <row r="339" spans="1:8" ht="15.75" customHeight="1" x14ac:dyDescent="0.25">
      <c r="A339" s="2" t="s">
        <v>2013</v>
      </c>
      <c r="B339" s="2" t="s">
        <v>2014</v>
      </c>
      <c r="C339" s="2" t="s">
        <v>2015</v>
      </c>
      <c r="D339" s="2" t="s">
        <v>2016</v>
      </c>
      <c r="E339" s="2" t="s">
        <v>2017</v>
      </c>
      <c r="F339" s="2" t="s">
        <v>2018</v>
      </c>
      <c r="G339" s="2" t="s">
        <v>2019</v>
      </c>
      <c r="H339" s="2" t="str">
        <f ca="1">IFERROR(__xludf.DUMMYFUNCTION("GOOGLETRANSLATE(A339,""id"",""en"")"),"I got FUP, bro, just deactivate the CS Byu package, just order directly, I like the reply quickly")</f>
        <v>I got FUP, bro, just deactivate the CS Byu package, just order directly, I like the reply quickly</v>
      </c>
    </row>
    <row r="340" spans="1:8" ht="15.75" customHeight="1" x14ac:dyDescent="0.25">
      <c r="A340" s="2" t="s">
        <v>2020</v>
      </c>
      <c r="B340" s="2" t="s">
        <v>2021</v>
      </c>
      <c r="C340" s="2" t="s">
        <v>2022</v>
      </c>
      <c r="D340" s="2" t="s">
        <v>2023</v>
      </c>
      <c r="E340" s="2" t="s">
        <v>2023</v>
      </c>
      <c r="F340" s="2" t="s">
        <v>2024</v>
      </c>
      <c r="G340" s="2" t="s">
        <v>2024</v>
      </c>
      <c r="H340" s="2" t="str">
        <f ca="1">IFERROR(__xludf.DUMMYFUNCTION("GOOGLETRANSLATE(A340,""id"",""en"")"),"Byu Telkomsel too")</f>
        <v>Byu Telkomsel too</v>
      </c>
    </row>
    <row r="341" spans="1:8" ht="15.75" customHeight="1" x14ac:dyDescent="0.25">
      <c r="A341" s="2" t="s">
        <v>2025</v>
      </c>
      <c r="B341" s="2" t="s">
        <v>2026</v>
      </c>
      <c r="C341" s="2" t="s">
        <v>2027</v>
      </c>
      <c r="D341" s="2" t="s">
        <v>2028</v>
      </c>
      <c r="E341" s="2" t="s">
        <v>2029</v>
      </c>
      <c r="F341" s="2" t="s">
        <v>2030</v>
      </c>
      <c r="G341" s="2" t="s">
        <v>2031</v>
      </c>
      <c r="H341" s="2" t="str">
        <f ca="1">IFERROR(__xludf.DUMMYFUNCTION("GOOGLETRANSLATE(A341,""id"",""en"")"),"id hi bro, calculate calm, problem, bro, help id beny")</f>
        <v>id hi bro, calculate calm, problem, bro, help id beny</v>
      </c>
    </row>
    <row r="342" spans="1:8" ht="15.75" customHeight="1" x14ac:dyDescent="0.25">
      <c r="A342" s="2" t="s">
        <v>2032</v>
      </c>
      <c r="B342" s="2" t="s">
        <v>2033</v>
      </c>
      <c r="C342" s="2" t="s">
        <v>2034</v>
      </c>
      <c r="D342" s="2" t="s">
        <v>2035</v>
      </c>
      <c r="E342" s="2" t="s">
        <v>2036</v>
      </c>
      <c r="F342" s="2" t="s">
        <v>2037</v>
      </c>
      <c r="G342" s="2" t="s">
        <v>2038</v>
      </c>
      <c r="H342" s="2" t="str">
        <f ca="1">IFERROR(__xludf.DUMMYFUNCTION("GOOGLETRANSLATE(A342,""id"",""en"")"),"hello id slow signal net waving net")</f>
        <v>hello id slow signal net waving net</v>
      </c>
    </row>
    <row r="343" spans="1:8" ht="15.75" customHeight="1" x14ac:dyDescent="0.25">
      <c r="A343" s="2" t="s">
        <v>2039</v>
      </c>
      <c r="B343" s="2" t="s">
        <v>2040</v>
      </c>
      <c r="C343" s="2" t="s">
        <v>2041</v>
      </c>
      <c r="D343" s="2" t="s">
        <v>2042</v>
      </c>
      <c r="E343" s="2" t="s">
        <v>2043</v>
      </c>
      <c r="F343" s="2" t="s">
        <v>2044</v>
      </c>
      <c r="G343" s="2" t="s">
        <v>2045</v>
      </c>
      <c r="H343" s="2" t="str">
        <f ca="1">IFERROR(__xludf.DUMMYFUNCTION("GOOGLETRANSLATE(A343,""id"",""en"")"),"regarding product play information, Byu Brother Seno's application, the official hand of the Byu channel, help center, direct message, Twitter ID, Brother Jovan")</f>
        <v>regarding product play information, Byu Brother Seno's application, the official hand of the Byu channel, help center, direct message, Twitter ID, Brother Jovan</v>
      </c>
    </row>
    <row r="344" spans="1:8" ht="15.75" customHeight="1" x14ac:dyDescent="0.25">
      <c r="A344" s="2" t="s">
        <v>1847</v>
      </c>
      <c r="B344" s="2" t="s">
        <v>1987</v>
      </c>
      <c r="C344" s="2" t="s">
        <v>1849</v>
      </c>
      <c r="D344" s="2" t="s">
        <v>1850</v>
      </c>
      <c r="E344" s="2" t="s">
        <v>1850</v>
      </c>
      <c r="F344" s="2" t="s">
        <v>1850</v>
      </c>
      <c r="G344" s="2" t="s">
        <v>1851</v>
      </c>
      <c r="H344" s="2" t="str">
        <f ca="1">IFERROR(__xludf.DUMMYFUNCTION("GOOGLETRANSLATE(A344,""id"",""en"")"),"Telkomsel internet settings set hotspot iphone Telkomsel apn axis full speed smartfren apn apn byu fast setting apn xl iphone setting internet xl setting apn xl speed up internet with apn")</f>
        <v>Telkomsel internet settings set hotspot iphone Telkomsel apn axis full speed smartfren apn apn byu fast setting apn xl iphone setting internet xl setting apn xl speed up internet with apn</v>
      </c>
    </row>
    <row r="345" spans="1:8" ht="15.75" customHeight="1" x14ac:dyDescent="0.25">
      <c r="A345" s="2" t="s">
        <v>2046</v>
      </c>
      <c r="B345" s="2" t="s">
        <v>2047</v>
      </c>
      <c r="C345" s="2" t="s">
        <v>2048</v>
      </c>
      <c r="D345" s="2" t="s">
        <v>2049</v>
      </c>
      <c r="E345" s="2" t="s">
        <v>2050</v>
      </c>
      <c r="F345" s="2" t="s">
        <v>2051</v>
      </c>
      <c r="G345" s="2" t="s">
        <v>2052</v>
      </c>
      <c r="H345" s="2" t="str">
        <f ca="1">IFERROR(__xludf.DUMMYFUNCTION("GOOGLETRANSLATE(A345,""id"",""en"")"),"Just roam affiliate like Tri using the Indosat Axis Liveon XL Byu Telkomsel net")</f>
        <v>Just roam affiliate like Tri using the Indosat Axis Liveon XL Byu Telkomsel net</v>
      </c>
    </row>
    <row r="346" spans="1:8" ht="15.75" customHeight="1" x14ac:dyDescent="0.25">
      <c r="A346" s="2" t="s">
        <v>2053</v>
      </c>
      <c r="B346" s="2" t="s">
        <v>2054</v>
      </c>
      <c r="C346" s="2" t="s">
        <v>2055</v>
      </c>
      <c r="D346" s="2" t="s">
        <v>2056</v>
      </c>
      <c r="E346" s="2" t="s">
        <v>2057</v>
      </c>
      <c r="F346" s="2" t="s">
        <v>2057</v>
      </c>
      <c r="G346" s="2" t="s">
        <v>2057</v>
      </c>
      <c r="H346" s="2" t="str">
        <f ca="1">IFERROR(__xludf.DUMMYFUNCTION("GOOGLETRANSLATE(A346,""id"",""en"")"),"If it's Telkomsel ID, just log in using the number")</f>
        <v>If it's Telkomsel ID, just log in using the number</v>
      </c>
    </row>
    <row r="347" spans="1:8" ht="15.75" customHeight="1" x14ac:dyDescent="0.25">
      <c r="A347" s="2" t="s">
        <v>1847</v>
      </c>
      <c r="B347" s="2" t="s">
        <v>1987</v>
      </c>
      <c r="C347" s="2" t="s">
        <v>1849</v>
      </c>
      <c r="D347" s="2" t="s">
        <v>1850</v>
      </c>
      <c r="E347" s="2" t="s">
        <v>1850</v>
      </c>
      <c r="F347" s="2" t="s">
        <v>1850</v>
      </c>
      <c r="G347" s="2" t="s">
        <v>1851</v>
      </c>
      <c r="H347" s="2" t="str">
        <f ca="1">IFERROR(__xludf.DUMMYFUNCTION("GOOGLETRANSLATE(A347,""id"",""en"")"),"Telkomsel internet settings set hotspot iphone Telkomsel apn axis full speed smartfren apn apn byu fast setting apn xl iphone setting internet xl setting apn xl speed up internet with apn")</f>
        <v>Telkomsel internet settings set hotspot iphone Telkomsel apn axis full speed smartfren apn apn byu fast setting apn xl iphone setting internet xl setting apn xl speed up internet with apn</v>
      </c>
    </row>
    <row r="348" spans="1:8" ht="15.75" customHeight="1" x14ac:dyDescent="0.25">
      <c r="A348" s="2" t="s">
        <v>2058</v>
      </c>
      <c r="B348" s="2" t="s">
        <v>2059</v>
      </c>
      <c r="C348" s="2" t="s">
        <v>2060</v>
      </c>
      <c r="D348" s="2" t="s">
        <v>2061</v>
      </c>
      <c r="E348" s="2" t="s">
        <v>2061</v>
      </c>
      <c r="F348" s="2" t="s">
        <v>2061</v>
      </c>
      <c r="G348" s="2" t="s">
        <v>2061</v>
      </c>
      <c r="H348" s="2" t="str">
        <f ca="1">IFERROR(__xludf.DUMMYFUNCTION("GOOGLETRANSLATE(A348,""id"",""en"")"),"wtt from byu pulse to telkomsel tsel wts pulse")</f>
        <v>wtt from byu pulse to telkomsel tsel wts pulse</v>
      </c>
    </row>
    <row r="349" spans="1:8" ht="15.75" customHeight="1" x14ac:dyDescent="0.25">
      <c r="A349" s="2" t="s">
        <v>2062</v>
      </c>
      <c r="B349" s="2" t="s">
        <v>2063</v>
      </c>
      <c r="C349" s="2" t="s">
        <v>2064</v>
      </c>
      <c r="D349" s="2" t="s">
        <v>2065</v>
      </c>
      <c r="E349" s="2" t="s">
        <v>2066</v>
      </c>
      <c r="F349" s="2" t="s">
        <v>2067</v>
      </c>
      <c r="G349" s="2" t="s">
        <v>2068</v>
      </c>
      <c r="H349" s="2" t="str">
        <f ca="1">IFERROR(__xludf.DUMMYFUNCTION("GOOGLETRANSLATE(A349,""id"",""en"")"),"use byu, bring a good tangsel, just refresh the net automatically")</f>
        <v>use byu, bring a good tangsel, just refresh the net automatically</v>
      </c>
    </row>
    <row r="350" spans="1:8" ht="15.75" customHeight="1" x14ac:dyDescent="0.25">
      <c r="A350" s="2" t="s">
        <v>2069</v>
      </c>
      <c r="B350" s="2" t="s">
        <v>2070</v>
      </c>
      <c r="C350" s="2" t="s">
        <v>2071</v>
      </c>
      <c r="D350" s="2" t="s">
        <v>2072</v>
      </c>
      <c r="E350" s="2" t="s">
        <v>2073</v>
      </c>
      <c r="F350" s="2" t="s">
        <v>2074</v>
      </c>
      <c r="G350" s="2" t="s">
        <v>2075</v>
      </c>
      <c r="H350" s="2" t="str">
        <f ca="1">IFERROR(__xludf.DUMMYFUNCTION("GOOGLETRANSLATE(A350,""id"",""en"")"),"Wow, I'm too old to move on and just shut down, you damn state-owned company")</f>
        <v>Wow, I'm too old to move on and just shut down, you damn state-owned company</v>
      </c>
    </row>
    <row r="351" spans="1:8" ht="15.75" customHeight="1" x14ac:dyDescent="0.25">
      <c r="A351" s="2" t="s">
        <v>1847</v>
      </c>
      <c r="B351" s="2" t="s">
        <v>1987</v>
      </c>
      <c r="C351" s="2" t="s">
        <v>1849</v>
      </c>
      <c r="D351" s="2" t="s">
        <v>1850</v>
      </c>
      <c r="E351" s="2" t="s">
        <v>1850</v>
      </c>
      <c r="F351" s="2" t="s">
        <v>1850</v>
      </c>
      <c r="G351" s="2" t="s">
        <v>1851</v>
      </c>
      <c r="H351" s="2" t="str">
        <f ca="1">IFERROR(__xludf.DUMMYFUNCTION("GOOGLETRANSLATE(A351,""id"",""en"")"),"Telkomsel internet settings set hotspot iphone Telkomsel apn axis full speed smartfren apn apn byu fast setting apn xl iphone setting internet xl setting apn xl speed up internet with apn")</f>
        <v>Telkomsel internet settings set hotspot iphone Telkomsel apn axis full speed smartfren apn apn byu fast setting apn xl iphone setting internet xl setting apn xl speed up internet with apn</v>
      </c>
    </row>
    <row r="352" spans="1:8" ht="15.75" customHeight="1" x14ac:dyDescent="0.25">
      <c r="A352" s="2" t="s">
        <v>2076</v>
      </c>
      <c r="B352" s="2" t="s">
        <v>2077</v>
      </c>
      <c r="C352" s="2" t="s">
        <v>2078</v>
      </c>
      <c r="D352" s="2" t="s">
        <v>2079</v>
      </c>
      <c r="E352" s="2" t="s">
        <v>2080</v>
      </c>
      <c r="F352" s="2" t="s">
        <v>2081</v>
      </c>
      <c r="G352" s="2" t="s">
        <v>2082</v>
      </c>
      <c r="H352" s="2" t="str">
        <f ca="1">IFERROR(__xludf.DUMMYFUNCTION("GOOGLETRANSLATE(A352,""id"",""en"")"),"If the package is expensive, use Byu HP with one tethering. If Telkomsel activates the lower price package")</f>
        <v>If the package is expensive, use Byu HP with one tethering. If Telkomsel activates the lower price package</v>
      </c>
    </row>
    <row r="353" spans="1:8" ht="15.75" customHeight="1" x14ac:dyDescent="0.25">
      <c r="A353" s="2" t="s">
        <v>2083</v>
      </c>
      <c r="B353" s="2" t="s">
        <v>2084</v>
      </c>
      <c r="C353" s="2" t="s">
        <v>2085</v>
      </c>
      <c r="D353" s="2" t="s">
        <v>2086</v>
      </c>
      <c r="E353" s="2" t="s">
        <v>2087</v>
      </c>
      <c r="F353" s="2" t="s">
        <v>2088</v>
      </c>
      <c r="G353" s="2" t="s">
        <v>2089</v>
      </c>
      <c r="H353" s="2" t="str">
        <f ca="1">IFERROR(__xludf.DUMMYFUNCTION("GOOGLETRANSLATE(A353,""id"",""en"")"),"It's delicious, byu, seriously, the first unlimited internet package for a thousand months, the real unlimited net, uses the Pondok Indah area package, that's what Telkomsel's dreams are cool, byu")</f>
        <v>It's delicious, byu, seriously, the first unlimited internet package for a thousand months, the real unlimited net, uses the Pondok Indah area package, that's what Telkomsel's dreams are cool, byu</v>
      </c>
    </row>
    <row r="354" spans="1:8" ht="15.75" customHeight="1" x14ac:dyDescent="0.25">
      <c r="A354" s="2" t="s">
        <v>2090</v>
      </c>
      <c r="B354" s="2" t="s">
        <v>2091</v>
      </c>
      <c r="C354" s="2" t="s">
        <v>2092</v>
      </c>
      <c r="D354" s="2" t="s">
        <v>2093</v>
      </c>
      <c r="E354" s="2" t="s">
        <v>2094</v>
      </c>
      <c r="F354" s="2" t="s">
        <v>2095</v>
      </c>
      <c r="G354" s="2" t="s">
        <v>2096</v>
      </c>
      <c r="H354" s="2" t="str">
        <f ca="1">IFERROR(__xludf.DUMMYFUNCTION("GOOGLETRANSLATE(A354,""id"",""en"")"),"reginagata fate tonight bro just refresh the net change the apn settings to byu airplane mode just a moment")</f>
        <v>reginagata fate tonight bro just refresh the net change the apn settings to byu airplane mode just a moment</v>
      </c>
    </row>
    <row r="355" spans="1:8" ht="15.75" customHeight="1" x14ac:dyDescent="0.25">
      <c r="A355" s="2" t="s">
        <v>2097</v>
      </c>
      <c r="B355" s="2" t="s">
        <v>2098</v>
      </c>
      <c r="C355" s="2" t="s">
        <v>2099</v>
      </c>
      <c r="D355" s="2" t="s">
        <v>2100</v>
      </c>
      <c r="E355" s="2" t="s">
        <v>2101</v>
      </c>
      <c r="F355" s="2" t="s">
        <v>2102</v>
      </c>
      <c r="G355" s="2" t="s">
        <v>2103</v>
      </c>
      <c r="H355" s="2" t="str">
        <f ca="1">IFERROR(__xludf.DUMMYFUNCTION("GOOGLETRANSLATE(A355,""id"",""en"")"),"byu xl axis tri telkomsel indosat friends need cheap internet quota liveon promo here gb forgot to enter the promo code to cut the price add quota gb promo code liveonnews")</f>
        <v>byu xl axis tri telkomsel indosat friends need cheap internet quota liveon promo here gb forgot to enter the promo code to cut the price add quota gb promo code liveonnews</v>
      </c>
    </row>
    <row r="356" spans="1:8" ht="15.75" customHeight="1" x14ac:dyDescent="0.25">
      <c r="A356" s="2" t="s">
        <v>2104</v>
      </c>
      <c r="B356" s="2" t="s">
        <v>2105</v>
      </c>
      <c r="C356" s="2" t="s">
        <v>2106</v>
      </c>
      <c r="D356" s="2" t="s">
        <v>2107</v>
      </c>
      <c r="E356" s="2" t="s">
        <v>2108</v>
      </c>
      <c r="F356" s="2" t="s">
        <v>2109</v>
      </c>
      <c r="G356" s="2" t="s">
        <v>2109</v>
      </c>
      <c r="H356" s="2" t="str">
        <f ca="1">IFERROR(__xludf.DUMMYFUNCTION("GOOGLETRANSLATE(A356,""id"",""en"")"),"ID min migration Telkomsel byu")</f>
        <v>ID min migration Telkomsel byu</v>
      </c>
    </row>
    <row r="357" spans="1:8" ht="15.75" customHeight="1" x14ac:dyDescent="0.25">
      <c r="A357" s="2" t="s">
        <v>2110</v>
      </c>
      <c r="B357" s="2" t="s">
        <v>2111</v>
      </c>
      <c r="C357" s="2" t="s">
        <v>2112</v>
      </c>
      <c r="D357" s="2" t="s">
        <v>2113</v>
      </c>
      <c r="E357" s="2" t="s">
        <v>2114</v>
      </c>
      <c r="F357" s="2" t="s">
        <v>2115</v>
      </c>
      <c r="G357" s="2" t="s">
        <v>2115</v>
      </c>
      <c r="H357" s="2" t="str">
        <f ca="1">IFERROR(__xludf.DUMMYFUNCTION("GOOGLETRANSLATE(A357,""id"",""en"")"),"I wonder if Telkomsel is byu XL")</f>
        <v>I wonder if Telkomsel is byu XL</v>
      </c>
    </row>
    <row r="358" spans="1:8" ht="15.75" customHeight="1" x14ac:dyDescent="0.25">
      <c r="A358" s="2" t="s">
        <v>2116</v>
      </c>
      <c r="B358" s="2" t="s">
        <v>2117</v>
      </c>
      <c r="C358" s="2" t="s">
        <v>2116</v>
      </c>
      <c r="D358" s="2" t="s">
        <v>2118</v>
      </c>
      <c r="E358" s="2" t="s">
        <v>2118</v>
      </c>
      <c r="F358" s="2" t="s">
        <v>2118</v>
      </c>
      <c r="G358" s="2" t="s">
        <v>2118</v>
      </c>
      <c r="H358" s="2" t="str">
        <f ca="1">IFERROR(__xludf.DUMMYFUNCTION("GOOGLETRANSLATE(A358,""id"",""en"")"),"byu")</f>
        <v>byu</v>
      </c>
    </row>
    <row r="359" spans="1:8" ht="15.75" customHeight="1" x14ac:dyDescent="0.25">
      <c r="A359" s="2" t="s">
        <v>1847</v>
      </c>
      <c r="B359" s="2" t="s">
        <v>1987</v>
      </c>
      <c r="C359" s="2" t="s">
        <v>1849</v>
      </c>
      <c r="D359" s="2" t="s">
        <v>1850</v>
      </c>
      <c r="E359" s="2" t="s">
        <v>1850</v>
      </c>
      <c r="F359" s="2" t="s">
        <v>1850</v>
      </c>
      <c r="G359" s="2" t="s">
        <v>1851</v>
      </c>
      <c r="H359" s="2" t="str">
        <f ca="1">IFERROR(__xludf.DUMMYFUNCTION("GOOGLETRANSLATE(A359,""id"",""en"")"),"Telkomsel internet settings set hotspot iphone Telkomsel apn axis full speed smartfren apn apn byu fast setting apn xl iphone setting internet xl setting apn xl speed up internet with apn")</f>
        <v>Telkomsel internet settings set hotspot iphone Telkomsel apn axis full speed smartfren apn apn byu fast setting apn xl iphone setting internet xl setting apn xl speed up internet with apn</v>
      </c>
    </row>
    <row r="360" spans="1:8" ht="15.75" customHeight="1" x14ac:dyDescent="0.25">
      <c r="A360" s="2" t="s">
        <v>2119</v>
      </c>
      <c r="B360" s="2" t="s">
        <v>2120</v>
      </c>
      <c r="C360" s="2" t="s">
        <v>2121</v>
      </c>
      <c r="D360" s="2" t="s">
        <v>2122</v>
      </c>
      <c r="E360" s="2" t="s">
        <v>2123</v>
      </c>
      <c r="F360" s="2" t="s">
        <v>2124</v>
      </c>
      <c r="G360" s="2" t="s">
        <v>2124</v>
      </c>
      <c r="H360" s="2" t="str">
        <f ca="1">IFERROR(__xludf.DUMMYFUNCTION("GOOGLETRANSLATE(A360,""id"",""en"")"),"id really doesn't have a signal, fuck, it's a loss")</f>
        <v>id really doesn't have a signal, fuck, it's a loss</v>
      </c>
    </row>
    <row r="361" spans="1:8" ht="15.75" customHeight="1" x14ac:dyDescent="0.25">
      <c r="A361" s="2" t="s">
        <v>2125</v>
      </c>
      <c r="B361" s="2" t="s">
        <v>2126</v>
      </c>
      <c r="C361" s="2" t="s">
        <v>2127</v>
      </c>
      <c r="D361" s="2" t="s">
        <v>2128</v>
      </c>
      <c r="E361" s="2" t="s">
        <v>2129</v>
      </c>
      <c r="F361" s="2" t="s">
        <v>2130</v>
      </c>
      <c r="G361" s="2" t="s">
        <v>2130</v>
      </c>
      <c r="H361" s="2" t="str">
        <f ca="1">IFERROR(__xludf.DUMMYFUNCTION("GOOGLETRANSLATE(A361,""id"",""en"")"),"Byu or Telkomsel, the signal is really bad")</f>
        <v>Byu or Telkomsel, the signal is really bad</v>
      </c>
    </row>
    <row r="362" spans="1:8" ht="15.75" customHeight="1" x14ac:dyDescent="0.25">
      <c r="A362" s="2" t="s">
        <v>2131</v>
      </c>
      <c r="B362" s="2" t="s">
        <v>2132</v>
      </c>
      <c r="C362" s="2" t="s">
        <v>2133</v>
      </c>
      <c r="D362" s="2" t="s">
        <v>2134</v>
      </c>
      <c r="E362" s="2" t="s">
        <v>2135</v>
      </c>
      <c r="F362" s="2" t="s">
        <v>2136</v>
      </c>
      <c r="G362" s="2" t="s">
        <v>2137</v>
      </c>
      <c r="H362" s="2" t="str">
        <f ca="1">IFERROR(__xludf.DUMMYFUNCTION("GOOGLETRANSLATE(A362,""id"",""en"")"),"Use Telkomsel Byu's children, cheap prices, no different signal from Telkomsel, plus the quota doesn't break")</f>
        <v>Use Telkomsel Byu's children, cheap prices, no different signal from Telkomsel, plus the quota doesn't break</v>
      </c>
    </row>
    <row r="363" spans="1:8" ht="15.75" customHeight="1" x14ac:dyDescent="0.25">
      <c r="A363" s="2" t="s">
        <v>2138</v>
      </c>
      <c r="B363" s="2" t="s">
        <v>2139</v>
      </c>
      <c r="C363" s="2" t="s">
        <v>2140</v>
      </c>
      <c r="D363" s="2" t="s">
        <v>2141</v>
      </c>
      <c r="E363" s="2" t="s">
        <v>2142</v>
      </c>
      <c r="F363" s="2" t="s">
        <v>2143</v>
      </c>
      <c r="G363" s="2" t="s">
        <v>2144</v>
      </c>
      <c r="H363" s="2" t="str">
        <f ca="1">IFERROR(__xludf.DUMMYFUNCTION("GOOGLETRANSLATE(A363,""id"",""en"")"),"ID because using the Telkomsel network is good in the Jakarta area, really sad")</f>
        <v>ID because using the Telkomsel network is good in the Jakarta area, really sad</v>
      </c>
    </row>
    <row r="364" spans="1:8" ht="15.75" customHeight="1" x14ac:dyDescent="0.25">
      <c r="A364" s="2" t="s">
        <v>2145</v>
      </c>
      <c r="B364" s="2" t="s">
        <v>2146</v>
      </c>
      <c r="C364" s="2" t="s">
        <v>2147</v>
      </c>
      <c r="D364" s="2" t="s">
        <v>2148</v>
      </c>
      <c r="E364" s="2" t="s">
        <v>2149</v>
      </c>
      <c r="F364" s="2" t="s">
        <v>2150</v>
      </c>
      <c r="G364" s="2" t="s">
        <v>2150</v>
      </c>
      <c r="H364" s="2" t="str">
        <f ca="1">IFERROR(__xludf.DUMMYFUNCTION("GOOGLETRANSLATE(A364,""id"",""en"")"),"Telkomsel migration min ID byu OTP code")</f>
        <v>Telkomsel migration min ID byu OTP code</v>
      </c>
    </row>
    <row r="365" spans="1:8" ht="15.75" customHeight="1" x14ac:dyDescent="0.25">
      <c r="A365" s="2" t="s">
        <v>2151</v>
      </c>
      <c r="B365" s="2" t="s">
        <v>2152</v>
      </c>
      <c r="C365" s="2" t="s">
        <v>2153</v>
      </c>
      <c r="D365" s="2" t="s">
        <v>2154</v>
      </c>
      <c r="E365" s="2" t="s">
        <v>2155</v>
      </c>
      <c r="F365" s="2" t="s">
        <v>2156</v>
      </c>
      <c r="G365" s="2" t="s">
        <v>2157</v>
      </c>
      <c r="H365" s="2" t="str">
        <f ca="1">IFERROR(__xludf.DUMMYFUNCTION("GOOGLETRANSLATE(A365,""id"",""en"")"),"got fuck id")</f>
        <v>got fuck id</v>
      </c>
    </row>
    <row r="366" spans="1:8" ht="15.75" customHeight="1" x14ac:dyDescent="0.25">
      <c r="A366" s="2" t="s">
        <v>2158</v>
      </c>
      <c r="B366" s="2" t="s">
        <v>2159</v>
      </c>
      <c r="C366" s="2" t="s">
        <v>2160</v>
      </c>
      <c r="D366" s="2" t="s">
        <v>2161</v>
      </c>
      <c r="E366" s="2" t="s">
        <v>2162</v>
      </c>
      <c r="F366" s="2" t="s">
        <v>2163</v>
      </c>
      <c r="G366" s="2" t="s">
        <v>2163</v>
      </c>
      <c r="H366" s="2" t="str">
        <f ca="1">IFERROR(__xludf.DUMMYFUNCTION("GOOGLETRANSLATE(A366,""id"",""en"")"),"Byu package promo, bro, ID, bro, thank you, Bara")</f>
        <v>Byu package promo, bro, ID, bro, thank you, Bara</v>
      </c>
    </row>
    <row r="367" spans="1:8" ht="15.75" customHeight="1" x14ac:dyDescent="0.25">
      <c r="A367" s="2" t="s">
        <v>2164</v>
      </c>
      <c r="B367" s="2" t="s">
        <v>2165</v>
      </c>
      <c r="C367" s="2" t="s">
        <v>2165</v>
      </c>
      <c r="D367" s="2" t="s">
        <v>2166</v>
      </c>
      <c r="E367" s="2" t="s">
        <v>2167</v>
      </c>
      <c r="F367" s="2" t="s">
        <v>2168</v>
      </c>
      <c r="G367" s="2" t="s">
        <v>2168</v>
      </c>
      <c r="H367" s="2" t="str">
        <f ca="1">IFERROR(__xludf.DUMMYFUNCTION("GOOGLETRANSLATE(A367,""id"",""en"")"),"Telkomsel is byu expensive bet it sucks")</f>
        <v>Telkomsel is byu expensive bet it sucks</v>
      </c>
    </row>
    <row r="368" spans="1:8" ht="15.75" customHeight="1" x14ac:dyDescent="0.25">
      <c r="A368" s="2" t="s">
        <v>2169</v>
      </c>
      <c r="B368" s="2" t="s">
        <v>2170</v>
      </c>
      <c r="C368" s="2" t="s">
        <v>2171</v>
      </c>
      <c r="D368" s="2" t="s">
        <v>2172</v>
      </c>
      <c r="E368" s="2" t="s">
        <v>2173</v>
      </c>
      <c r="F368" s="2" t="s">
        <v>2174</v>
      </c>
      <c r="G368" s="2" t="s">
        <v>2175</v>
      </c>
      <c r="H368" s="2" t="str">
        <f ca="1">IFERROR(__xludf.DUMMYFUNCTION("GOOGLETRANSLATE(A368,""id"",""en"")"),"ID, help bro, replace SIM card by")</f>
        <v>ID, help bro, replace SIM card by</v>
      </c>
    </row>
    <row r="369" spans="1:8" ht="15.75" customHeight="1" x14ac:dyDescent="0.25">
      <c r="A369" s="2" t="s">
        <v>2176</v>
      </c>
      <c r="B369" s="2" t="s">
        <v>2177</v>
      </c>
      <c r="C369" s="2" t="s">
        <v>2178</v>
      </c>
      <c r="D369" s="2" t="s">
        <v>2179</v>
      </c>
      <c r="E369" s="2" t="s">
        <v>2180</v>
      </c>
      <c r="F369" s="2" t="s">
        <v>2181</v>
      </c>
      <c r="G369" s="2" t="s">
        <v>2182</v>
      </c>
      <c r="H369" s="2" t="str">
        <f ca="1">IFERROR(__xludf.DUMMYFUNCTION("GOOGLETRANSLATE(A369,""id"",""en"")"),"ID refresh, try the network on an Android phone, try the mobile networks menu, select the operator, select BYU Telkomsel, amannn")</f>
        <v>ID refresh, try the network on an Android phone, try the mobile networks menu, select the operator, select BYU Telkomsel, amannn</v>
      </c>
    </row>
    <row r="370" spans="1:8" ht="15.75" customHeight="1" x14ac:dyDescent="0.25">
      <c r="A370" s="2" t="s">
        <v>2183</v>
      </c>
      <c r="B370" s="2" t="s">
        <v>2184</v>
      </c>
      <c r="C370" s="2" t="s">
        <v>2185</v>
      </c>
      <c r="D370" s="2" t="s">
        <v>2186</v>
      </c>
      <c r="E370" s="2" t="s">
        <v>2186</v>
      </c>
      <c r="F370" s="2" t="s">
        <v>2187</v>
      </c>
      <c r="G370" s="2" t="s">
        <v>2188</v>
      </c>
      <c r="H370" s="2" t="str">
        <f ca="1">IFERROR(__xludf.DUMMYFUNCTION("GOOGLETRANSLATE(A370,""id"",""en"")"),"suffering from expensive Telkomsel BYU SIM packages")</f>
        <v>suffering from expensive Telkomsel BYU SIM packages</v>
      </c>
    </row>
    <row r="371" spans="1:8" ht="15.75" customHeight="1" x14ac:dyDescent="0.25">
      <c r="A371" s="2" t="s">
        <v>2189</v>
      </c>
      <c r="B371" s="2" t="s">
        <v>2190</v>
      </c>
      <c r="C371" s="2" t="s">
        <v>2191</v>
      </c>
      <c r="D371" s="2" t="s">
        <v>2192</v>
      </c>
      <c r="E371" s="2" t="s">
        <v>2193</v>
      </c>
      <c r="F371" s="2" t="s">
        <v>2194</v>
      </c>
      <c r="G371" s="2" t="s">
        <v>2195</v>
      </c>
      <c r="H371" s="2" t="str">
        <f ca="1">IFERROR(__xludf.DUMMYFUNCTION("GOOGLETRANSLATE(A371,""id"",""en"")"),"Use Telkomsel Byu, rich in living in remote areas, search for nets")</f>
        <v>Use Telkomsel Byu, rich in living in remote areas, search for nets</v>
      </c>
    </row>
    <row r="372" spans="1:8" ht="15.75" customHeight="1" x14ac:dyDescent="0.25">
      <c r="A372" s="2" t="s">
        <v>2196</v>
      </c>
      <c r="B372" s="2" t="s">
        <v>2197</v>
      </c>
      <c r="C372" s="2" t="s">
        <v>2198</v>
      </c>
      <c r="D372" s="2" t="s">
        <v>2199</v>
      </c>
      <c r="E372" s="2" t="s">
        <v>2200</v>
      </c>
      <c r="F372" s="2" t="s">
        <v>2201</v>
      </c>
      <c r="G372" s="2" t="s">
        <v>2202</v>
      </c>
      <c r="H372" s="2" t="str">
        <f ca="1">IFERROR(__xludf.DUMMYFUNCTION("GOOGLETRANSLATE(A372,""id"",""en"")"),"ID signal is far stable and continues to use BYU. If it's stable, just try setting it to automatic mode")</f>
        <v>ID signal is far stable and continues to use BYU. If it's stable, just try setting it to automatic mode</v>
      </c>
    </row>
    <row r="373" spans="1:8" ht="15.75" customHeight="1" x14ac:dyDescent="0.25">
      <c r="A373" s="2" t="s">
        <v>2203</v>
      </c>
      <c r="B373" s="2" t="s">
        <v>2204</v>
      </c>
      <c r="C373" s="2" t="s">
        <v>2205</v>
      </c>
      <c r="D373" s="2" t="s">
        <v>2206</v>
      </c>
      <c r="E373" s="2" t="s">
        <v>2207</v>
      </c>
      <c r="F373" s="2" t="s">
        <v>2208</v>
      </c>
      <c r="G373" s="2" t="s">
        <v>2208</v>
      </c>
      <c r="H373" s="2" t="str">
        <f ca="1">IFERROR(__xludf.DUMMYFUNCTION("GOOGLETRANSLATE(A373,""id"",""en"")"),"If you have problems with information, Byu Rasya, suggest ordering directly from a colleague from ID, Brother Abdullah, Rasya is healthy")</f>
        <v>If you have problems with information, Byu Rasya, suggest ordering directly from a colleague from ID, Brother Abdullah, Rasya is healthy</v>
      </c>
    </row>
    <row r="374" spans="1:8" ht="15.75" customHeight="1" x14ac:dyDescent="0.25">
      <c r="A374" s="2" t="s">
        <v>2209</v>
      </c>
      <c r="B374" s="2" t="s">
        <v>2210</v>
      </c>
      <c r="C374" s="2" t="s">
        <v>2211</v>
      </c>
      <c r="D374" s="2" t="s">
        <v>2212</v>
      </c>
      <c r="E374" s="2" t="s">
        <v>2212</v>
      </c>
      <c r="F374" s="2" t="s">
        <v>2213</v>
      </c>
      <c r="G374" s="2" t="s">
        <v>2214</v>
      </c>
      <c r="H374" s="2" t="str">
        <f ca="1">IFERROR(__xludf.DUMMYFUNCTION("GOOGLETRANSLATE(A374,""id"",""en"")"),"the ID card is lost, the card is damaged, which customer needs to replace the card, change the number")</f>
        <v>the ID card is lost, the card is damaged, which customer needs to replace the card, change the number</v>
      </c>
    </row>
    <row r="375" spans="1:8" ht="15.75" customHeight="1" x14ac:dyDescent="0.25">
      <c r="A375" s="2" t="s">
        <v>2215</v>
      </c>
      <c r="B375" s="2" t="s">
        <v>2216</v>
      </c>
      <c r="C375" s="2" t="s">
        <v>2217</v>
      </c>
      <c r="D375" s="2" t="s">
        <v>2218</v>
      </c>
      <c r="E375" s="2" t="s">
        <v>2218</v>
      </c>
      <c r="F375" s="2" t="s">
        <v>2219</v>
      </c>
      <c r="G375" s="2" t="s">
        <v>2220</v>
      </c>
      <c r="H375" s="2" t="str">
        <f ca="1">IFERROR(__xludf.DUMMYFUNCTION("GOOGLETRANSLATE(A375,""id"",""en"")"),"id min byu business product provider")</f>
        <v>id min byu business product provider</v>
      </c>
    </row>
    <row r="376" spans="1:8" ht="15.75" customHeight="1" x14ac:dyDescent="0.25">
      <c r="A376" s="2" t="s">
        <v>2221</v>
      </c>
      <c r="B376" s="2" t="s">
        <v>2222</v>
      </c>
      <c r="C376" s="2" t="s">
        <v>2221</v>
      </c>
      <c r="D376" s="2" t="s">
        <v>2223</v>
      </c>
      <c r="E376" s="2" t="s">
        <v>2223</v>
      </c>
      <c r="F376" s="2" t="s">
        <v>2223</v>
      </c>
      <c r="G376" s="2" t="s">
        <v>2223</v>
      </c>
      <c r="H376" s="2" t="str">
        <f ca="1">IFERROR(__xludf.DUMMYFUNCTION("GOOGLETRANSLATE(A376,""id"",""en"")"),"great id")</f>
        <v>great id</v>
      </c>
    </row>
    <row r="377" spans="1:8" ht="15.75" customHeight="1" x14ac:dyDescent="0.25">
      <c r="A377" s="2" t="s">
        <v>2224</v>
      </c>
      <c r="B377" s="2" t="s">
        <v>2225</v>
      </c>
      <c r="C377" s="2" t="s">
        <v>2226</v>
      </c>
      <c r="D377" s="2" t="s">
        <v>2227</v>
      </c>
      <c r="E377" s="2" t="s">
        <v>2228</v>
      </c>
      <c r="F377" s="2" t="s">
        <v>2229</v>
      </c>
      <c r="G377" s="2" t="s">
        <v>2230</v>
      </c>
      <c r="H377" s="2" t="str">
        <f ca="1">IFERROR(__xludf.DUMMYFUNCTION("GOOGLETRANSLATE(A377,""id"",""en"")"),"ID signal by supporting the city, Telkomsel cellphone signal is available, supports it")</f>
        <v>ID signal by supporting the city, Telkomsel cellphone signal is available, supports it</v>
      </c>
    </row>
    <row r="378" spans="1:8" ht="15.75" customHeight="1" x14ac:dyDescent="0.25">
      <c r="A378" s="2" t="s">
        <v>2231</v>
      </c>
      <c r="B378" s="2" t="s">
        <v>2232</v>
      </c>
      <c r="C378" s="2" t="s">
        <v>2233</v>
      </c>
      <c r="D378" s="2" t="s">
        <v>2234</v>
      </c>
      <c r="E378" s="2" t="s">
        <v>2235</v>
      </c>
      <c r="F378" s="2" t="s">
        <v>2236</v>
      </c>
      <c r="G378" s="2" t="s">
        <v>2237</v>
      </c>
      <c r="H378" s="2" t="str">
        <f ca="1">IFERROR(__xludf.DUMMYFUNCTION("GOOGLETRANSLATE(A378,""id"",""en"")"),"id know min thanks min for info")</f>
        <v>id know min thanks min for info</v>
      </c>
    </row>
    <row r="379" spans="1:8" ht="15.75" customHeight="1" x14ac:dyDescent="0.25">
      <c r="A379" s="2" t="s">
        <v>2238</v>
      </c>
      <c r="B379" s="2" t="s">
        <v>2239</v>
      </c>
      <c r="C379" s="2" t="s">
        <v>2240</v>
      </c>
      <c r="D379" s="2" t="s">
        <v>2241</v>
      </c>
      <c r="E379" s="2" t="s">
        <v>2242</v>
      </c>
      <c r="F379" s="2" t="s">
        <v>2243</v>
      </c>
      <c r="G379" s="2" t="s">
        <v>2244</v>
      </c>
      <c r="H379" s="2" t="str">
        <f ca="1">IFERROR(__xludf.DUMMYFUNCTION("GOOGLETRANSLATE(A379,""id"",""en"")"),"Galak ID Kayakx come in, brother, Samarinda city area, brother, go to Kukar if it's wrong")</f>
        <v>Galak ID Kayakx come in, brother, Samarinda city area, brother, go to Kukar if it's wrong</v>
      </c>
    </row>
    <row r="380" spans="1:8" ht="15.75" customHeight="1" x14ac:dyDescent="0.25">
      <c r="A380" s="2" t="s">
        <v>2245</v>
      </c>
      <c r="B380" s="2" t="s">
        <v>2246</v>
      </c>
      <c r="C380" s="2" t="s">
        <v>2247</v>
      </c>
      <c r="D380" s="2" t="s">
        <v>2248</v>
      </c>
      <c r="E380" s="2" t="s">
        <v>2249</v>
      </c>
      <c r="F380" s="2" t="s">
        <v>2250</v>
      </c>
      <c r="G380" s="2" t="s">
        <v>2251</v>
      </c>
      <c r="H380" s="2" t="str">
        <f ca="1">IFERROR(__xludf.DUMMYFUNCTION("GOOGLETRANSLATE(A380,""id"",""en"")"),"afternoon bro Tavalezzo duhh it's bothering you bro your activities please help bro id thank you chika")</f>
        <v>afternoon bro Tavalezzo duhh it's bothering you bro your activities please help bro id thank you chika</v>
      </c>
    </row>
    <row r="381" spans="1:8" ht="15.75" customHeight="1" x14ac:dyDescent="0.25">
      <c r="A381" s="2" t="s">
        <v>2252</v>
      </c>
      <c r="B381" s="2" t="s">
        <v>2253</v>
      </c>
      <c r="C381" s="2" t="s">
        <v>2254</v>
      </c>
      <c r="D381" s="2" t="s">
        <v>2255</v>
      </c>
      <c r="E381" s="2" t="s">
        <v>2256</v>
      </c>
      <c r="F381" s="2" t="s">
        <v>2257</v>
      </c>
      <c r="G381" s="2" t="s">
        <v>2258</v>
      </c>
      <c r="H381" s="2" t="str">
        <f ca="1">IFERROR(__xludf.DUMMYFUNCTION("GOOGLETRANSLATE(A381,""id"",""en"")"),"ID is quite expensive, building BTS, land access is difficult unless Kominfo directly helps build BTS, account tag and link service info")</f>
        <v>ID is quite expensive, building BTS, land access is difficult unless Kominfo directly helps build BTS, account tag and link service info</v>
      </c>
    </row>
    <row r="382" spans="1:8" ht="15.75" customHeight="1" x14ac:dyDescent="0.25">
      <c r="A382" s="2" t="s">
        <v>2259</v>
      </c>
      <c r="B382" s="2" t="s">
        <v>2260</v>
      </c>
      <c r="C382" s="2" t="s">
        <v>2261</v>
      </c>
      <c r="D382" s="2" t="s">
        <v>2262</v>
      </c>
      <c r="E382" s="2" t="s">
        <v>2263</v>
      </c>
      <c r="F382" s="2" t="s">
        <v>2264</v>
      </c>
      <c r="G382" s="2" t="s">
        <v>2265</v>
      </c>
      <c r="H382" s="2" t="str">
        <f ca="1">IFERROR(__xludf.DUMMYFUNCTION("GOOGLETRANSLATE(A382,""id"",""en"")"),"Just move your ID to the terminal, bro")</f>
        <v>Just move your ID to the terminal, bro</v>
      </c>
    </row>
    <row r="383" spans="1:8" ht="15.75" customHeight="1" x14ac:dyDescent="0.25">
      <c r="A383" s="2" t="s">
        <v>2266</v>
      </c>
      <c r="B383" s="2" t="s">
        <v>2267</v>
      </c>
      <c r="C383" s="2" t="s">
        <v>2268</v>
      </c>
      <c r="D383" s="2" t="s">
        <v>2269</v>
      </c>
      <c r="E383" s="2" t="s">
        <v>2270</v>
      </c>
      <c r="F383" s="2" t="s">
        <v>2271</v>
      </c>
      <c r="G383" s="2" t="s">
        <v>2272</v>
      </c>
      <c r="H383" s="2" t="str">
        <f ca="1">IFERROR(__xludf.DUMMYFUNCTION("GOOGLETRANSLATE(A383,""id"",""en"")"),"warsoff id contact live talk let's complain about transactions, open the fund app, select historyhistory, select reported transactions, click say, premium account, open the fund app, select me, click on failed, click say, complain, help ID, if you report,"&amp;" contact message amp infoin no report")</f>
        <v>warsoff id contact live talk let's complain about transactions, open the fund app, select historyhistory, select reported transactions, click say, premium account, open the fund app, select me, click on failed, click say, complain, help ID, if you report, contact message amp infoin no report</v>
      </c>
    </row>
    <row r="384" spans="1:8" ht="15.75" customHeight="1" x14ac:dyDescent="0.25">
      <c r="A384" s="2" t="s">
        <v>2273</v>
      </c>
      <c r="B384" s="2" t="s">
        <v>2274</v>
      </c>
      <c r="C384" s="2" t="s">
        <v>2275</v>
      </c>
      <c r="D384" s="2" t="s">
        <v>2276</v>
      </c>
      <c r="E384" s="2" t="s">
        <v>2277</v>
      </c>
      <c r="F384" s="2" t="s">
        <v>2278</v>
      </c>
      <c r="G384" s="2" t="s">
        <v>2279</v>
      </c>
      <c r="H384" s="2" t="str">
        <f ca="1">IFERROR(__xludf.DUMMYFUNCTION("GOOGLETRANSLATE(A384,""id"",""en"")"),"id thank you for meeting byu, the full hour quota is shared")</f>
        <v>id thank you for meeting byu, the full hour quota is shared</v>
      </c>
    </row>
    <row r="385" spans="1:8" ht="15.75" customHeight="1" x14ac:dyDescent="0.25">
      <c r="A385" s="2" t="s">
        <v>2280</v>
      </c>
      <c r="B385" s="2" t="s">
        <v>2281</v>
      </c>
      <c r="C385" s="2" t="s">
        <v>2282</v>
      </c>
      <c r="D385" s="2" t="s">
        <v>2283</v>
      </c>
      <c r="E385" s="2" t="s">
        <v>2284</v>
      </c>
      <c r="F385" s="2" t="s">
        <v>2285</v>
      </c>
      <c r="G385" s="2" t="s">
        <v>2286</v>
      </c>
      <c r="H385" s="2" t="str">
        <f ca="1">IFERROR(__xludf.DUMMYFUNCTION("GOOGLETRANSLATE(A385,""id"",""en"")"),"ID yes bro, the signal is really good, choose the quota according to your budget, choose the toppings")</f>
        <v>ID yes bro, the signal is really good, choose the quota according to your budget, choose the toppings</v>
      </c>
    </row>
    <row r="386" spans="1:8" ht="15.75" customHeight="1" x14ac:dyDescent="0.25">
      <c r="A386" s="2" t="s">
        <v>2287</v>
      </c>
      <c r="B386" s="2" t="s">
        <v>2288</v>
      </c>
      <c r="C386" s="2" t="s">
        <v>2289</v>
      </c>
      <c r="D386" s="2" t="s">
        <v>2290</v>
      </c>
      <c r="E386" s="2" t="s">
        <v>2291</v>
      </c>
      <c r="F386" s="2" t="s">
        <v>2292</v>
      </c>
      <c r="G386" s="2" t="s">
        <v>2292</v>
      </c>
      <c r="H386" s="2" t="str">
        <f ca="1">IFERROR(__xludf.DUMMYFUNCTION("GOOGLETRANSLATE(A386,""id"",""en"")"),"jb min, just try XL Telkomsel Axis Smartfren Byu, sometimes there are errors")</f>
        <v>jb min, just try XL Telkomsel Axis Smartfren Byu, sometimes there are errors</v>
      </c>
    </row>
    <row r="387" spans="1:8" ht="15.75" customHeight="1" x14ac:dyDescent="0.25">
      <c r="A387" s="2" t="s">
        <v>1847</v>
      </c>
      <c r="B387" s="2" t="s">
        <v>1987</v>
      </c>
      <c r="C387" s="2" t="s">
        <v>1849</v>
      </c>
      <c r="D387" s="2" t="s">
        <v>1850</v>
      </c>
      <c r="E387" s="2" t="s">
        <v>1850</v>
      </c>
      <c r="F387" s="2" t="s">
        <v>1850</v>
      </c>
      <c r="G387" s="2" t="s">
        <v>1851</v>
      </c>
      <c r="H387" s="2" t="str">
        <f ca="1">IFERROR(__xludf.DUMMYFUNCTION("GOOGLETRANSLATE(A387,""id"",""en"")"),"Telkomsel internet settings set hotspot iphone Telkomsel apn axis full speed smartfren apn apn byu fast setting apn xl iphone setting internet xl setting apn xl speed up internet with apn")</f>
        <v>Telkomsel internet settings set hotspot iphone Telkomsel apn axis full speed smartfren apn apn byu fast setting apn xl iphone setting internet xl setting apn xl speed up internet with apn</v>
      </c>
    </row>
    <row r="388" spans="1:8" ht="15.75" customHeight="1" x14ac:dyDescent="0.25">
      <c r="A388" s="2" t="s">
        <v>2293</v>
      </c>
      <c r="B388" s="2" t="s">
        <v>2294</v>
      </c>
      <c r="C388" s="2" t="s">
        <v>2295</v>
      </c>
      <c r="D388" s="2" t="s">
        <v>2296</v>
      </c>
      <c r="E388" s="2" t="s">
        <v>2297</v>
      </c>
      <c r="F388" s="2" t="s">
        <v>2298</v>
      </c>
      <c r="G388" s="2" t="s">
        <v>2299</v>
      </c>
      <c r="H388" s="2" t="str">
        <f ca="1">IFERROR(__xludf.DUMMYFUNCTION("GOOGLETRANSLATE(A388,""id"",""en"")"),"down id hi bro rick number know bro receive call need call manual block number indication of fraud please confirm message details help tks garra")</f>
        <v>down id hi bro rick number know bro receive call need call manual block number indication of fraud please confirm message details help tks garra</v>
      </c>
    </row>
    <row r="389" spans="1:8" ht="15.75" customHeight="1" x14ac:dyDescent="0.25">
      <c r="A389" s="2" t="s">
        <v>2300</v>
      </c>
      <c r="B389" s="2" t="s">
        <v>2301</v>
      </c>
      <c r="C389" s="2" t="s">
        <v>2302</v>
      </c>
      <c r="D389" s="2" t="s">
        <v>2303</v>
      </c>
      <c r="E389" s="2" t="s">
        <v>2303</v>
      </c>
      <c r="F389" s="2" t="s">
        <v>2304</v>
      </c>
      <c r="G389" s="2" t="s">
        <v>2304</v>
      </c>
      <c r="H389" s="2" t="str">
        <f ca="1">IFERROR(__xludf.DUMMYFUNCTION("GOOGLETRANSLATE(A389,""id"",""en"")"),"ID number spam call number")</f>
        <v>ID number spam call number</v>
      </c>
    </row>
    <row r="390" spans="1:8" ht="15.75" customHeight="1" x14ac:dyDescent="0.25">
      <c r="A390" s="2" t="s">
        <v>2305</v>
      </c>
      <c r="B390" s="2" t="s">
        <v>2306</v>
      </c>
      <c r="C390" s="2" t="s">
        <v>2307</v>
      </c>
      <c r="D390" s="2" t="s">
        <v>2308</v>
      </c>
      <c r="E390" s="2" t="s">
        <v>2309</v>
      </c>
      <c r="F390" s="2" t="s">
        <v>2310</v>
      </c>
      <c r="G390" s="2" t="s">
        <v>2311</v>
      </c>
      <c r="H390" s="2" t="str">
        <f ca="1">IFERROR(__xludf.DUMMYFUNCTION("GOOGLETRANSLATE(A390,""id"",""en"")"),"ID if there Telkomsel is good byu follow the good signal, just refresh the net, try changing the automatic net mode, automate it")</f>
        <v>ID if there Telkomsel is good byu follow the good signal, just refresh the net, try changing the automatic net mode, automate it</v>
      </c>
    </row>
    <row r="391" spans="1:8" ht="15.75" customHeight="1" x14ac:dyDescent="0.25">
      <c r="A391" s="2" t="s">
        <v>2312</v>
      </c>
      <c r="B391" s="2" t="s">
        <v>2313</v>
      </c>
      <c r="C391" s="2" t="s">
        <v>2314</v>
      </c>
      <c r="D391" s="2" t="s">
        <v>2315</v>
      </c>
      <c r="E391" s="2" t="s">
        <v>2315</v>
      </c>
      <c r="F391" s="2" t="s">
        <v>2316</v>
      </c>
      <c r="G391" s="2" t="s">
        <v>2317</v>
      </c>
      <c r="H391" s="2" t="str">
        <f ca="1">IFERROR(__xludf.DUMMYFUNCTION("GOOGLETRANSLATE(A391,""id"",""en"")"),"So, you know what a good signal provider Telkomsel is, just go by Telkomsel")</f>
        <v>So, you know what a good signal provider Telkomsel is, just go by Telkomsel</v>
      </c>
    </row>
    <row r="392" spans="1:8" ht="15.75" customHeight="1" x14ac:dyDescent="0.25">
      <c r="A392" s="2" t="s">
        <v>2318</v>
      </c>
      <c r="B392" s="2" t="s">
        <v>2319</v>
      </c>
      <c r="C392" s="2" t="s">
        <v>2320</v>
      </c>
      <c r="D392" s="2" t="s">
        <v>2321</v>
      </c>
      <c r="E392" s="2" t="s">
        <v>2322</v>
      </c>
      <c r="F392" s="2" t="s">
        <v>2323</v>
      </c>
      <c r="G392" s="2" t="s">
        <v>2324</v>
      </c>
      <c r="H392" s="2" t="str">
        <f ca="1">IFERROR(__xludf.DUMMYFUNCTION("GOOGLETRANSLATE(A392,""id"",""en"")"),"id hi bro parzival problems questions related to liveon please order information bro thank you idn")</f>
        <v>id hi bro parzival problems questions related to liveon please order information bro thank you idn</v>
      </c>
    </row>
    <row r="393" spans="1:8" ht="15.75" customHeight="1" x14ac:dyDescent="0.25">
      <c r="A393" s="2" t="s">
        <v>2325</v>
      </c>
      <c r="B393" s="2" t="s">
        <v>2326</v>
      </c>
      <c r="C393" s="2" t="s">
        <v>2327</v>
      </c>
      <c r="D393" s="2" t="s">
        <v>2328</v>
      </c>
      <c r="E393" s="2" t="s">
        <v>2329</v>
      </c>
      <c r="F393" s="2" t="s">
        <v>2330</v>
      </c>
      <c r="G393" s="2" t="s">
        <v>2330</v>
      </c>
      <c r="H393" s="2" t="str">
        <f ca="1">IFERROR(__xludf.DUMMYFUNCTION("GOOGLETRANSLATE(A393,""id"",""en"")"),"Bro's ID, the quota is shared, it's not the time, wow")</f>
        <v>Bro's ID, the quota is shared, it's not the time, wow</v>
      </c>
    </row>
    <row r="394" spans="1:8" ht="15.75" customHeight="1" x14ac:dyDescent="0.25">
      <c r="A394" s="2" t="s">
        <v>2331</v>
      </c>
      <c r="B394" s="2" t="s">
        <v>2332</v>
      </c>
      <c r="C394" s="2" t="s">
        <v>2333</v>
      </c>
      <c r="D394" s="2" t="s">
        <v>2334</v>
      </c>
      <c r="E394" s="2" t="s">
        <v>2335</v>
      </c>
      <c r="F394" s="2" t="s">
        <v>2336</v>
      </c>
      <c r="G394" s="2" t="s">
        <v>2337</v>
      </c>
      <c r="H394" s="2" t="str">
        <f ca="1">IFERROR(__xludf.DUMMYFUNCTION("GOOGLETRANSLATE(A394,""id"",""en"")"),"free disney byu prime video forced telkomsel free quota")</f>
        <v>free disney byu prime video forced telkomsel free quota</v>
      </c>
    </row>
    <row r="395" spans="1:8" ht="15.75" customHeight="1" x14ac:dyDescent="0.25">
      <c r="A395" s="2" t="s">
        <v>2338</v>
      </c>
      <c r="B395" s="2" t="s">
        <v>2339</v>
      </c>
      <c r="C395" s="2" t="s">
        <v>2340</v>
      </c>
      <c r="D395" s="2" t="s">
        <v>2341</v>
      </c>
      <c r="E395" s="2" t="s">
        <v>2342</v>
      </c>
      <c r="F395" s="2" t="s">
        <v>2343</v>
      </c>
      <c r="G395" s="2" t="s">
        <v>2343</v>
      </c>
      <c r="H395" s="2" t="str">
        <f ca="1">IFERROR(__xludf.DUMMYFUNCTION("GOOGLETRANSLATE(A395,""id"",""en"")"),"love byu walo sometimes the signal floor is full kb")</f>
        <v>love byu walo sometimes the signal floor is full kb</v>
      </c>
    </row>
    <row r="396" spans="1:8" ht="15.75" customHeight="1" x14ac:dyDescent="0.25">
      <c r="A396" s="2" t="s">
        <v>2344</v>
      </c>
      <c r="B396" s="2" t="s">
        <v>2345</v>
      </c>
      <c r="C396" s="2" t="s">
        <v>2346</v>
      </c>
      <c r="D396" s="2" t="s">
        <v>2347</v>
      </c>
      <c r="E396" s="2" t="s">
        <v>2348</v>
      </c>
      <c r="F396" s="2" t="s">
        <v>2349</v>
      </c>
      <c r="G396" s="2" t="s">
        <v>2349</v>
      </c>
      <c r="H396" s="2" t="str">
        <f ca="1">IFERROR(__xludf.DUMMYFUNCTION("GOOGLETRANSLATE(A396,""id"",""en"")"),"Try the live card on nderr thousand GB provider XL byu card, Telkomsel")</f>
        <v>Try the live card on nderr thousand GB provider XL byu card, Telkomsel</v>
      </c>
    </row>
    <row r="397" spans="1:8" ht="15.75" customHeight="1" x14ac:dyDescent="0.25">
      <c r="A397" s="2" t="s">
        <v>2350</v>
      </c>
      <c r="B397" s="2" t="s">
        <v>2351</v>
      </c>
      <c r="C397" s="2" t="s">
        <v>2352</v>
      </c>
      <c r="D397" s="2" t="s">
        <v>2353</v>
      </c>
      <c r="E397" s="2" t="s">
        <v>2353</v>
      </c>
      <c r="F397" s="2" t="s">
        <v>2354</v>
      </c>
      <c r="G397" s="2" t="s">
        <v>2354</v>
      </c>
      <c r="H397" s="2" t="str">
        <f ca="1">IFERROR(__xludf.DUMMYFUNCTION("GOOGLETRANSLATE(A397,""id"",""en"")"),"Different ID bro, Malukupapua, Telkomsel prices")</f>
        <v>Different ID bro, Malukupapua, Telkomsel prices</v>
      </c>
    </row>
    <row r="398" spans="1:8" ht="15.75" customHeight="1" x14ac:dyDescent="0.25">
      <c r="A398" s="2" t="s">
        <v>2355</v>
      </c>
      <c r="B398" s="2" t="s">
        <v>2356</v>
      </c>
      <c r="C398" s="2" t="s">
        <v>2357</v>
      </c>
      <c r="D398" s="2" t="s">
        <v>2358</v>
      </c>
      <c r="E398" s="2" t="s">
        <v>2359</v>
      </c>
      <c r="F398" s="2" t="s">
        <v>2360</v>
      </c>
      <c r="G398" s="2" t="s">
        <v>2361</v>
      </c>
      <c r="H398" s="2" t="str">
        <f ca="1">IFERROR(__xludf.DUMMYFUNCTION("GOOGLETRANSLATE(A398,""id"",""en"")"),"Bukit Refresh the net, bro, if you can't stream, the net mode changes automatically, so that it runs smoothly, use APN, byu, bro.")</f>
        <v>Bukit Refresh the net, bro, if you can't stream, the net mode changes automatically, so that it runs smoothly, use APN, byu, bro.</v>
      </c>
    </row>
    <row r="399" spans="1:8" ht="15.75" customHeight="1" x14ac:dyDescent="0.25">
      <c r="A399" s="2" t="s">
        <v>2362</v>
      </c>
      <c r="B399" s="2" t="s">
        <v>2363</v>
      </c>
      <c r="C399" s="2" t="s">
        <v>2364</v>
      </c>
      <c r="D399" s="2" t="s">
        <v>2365</v>
      </c>
      <c r="E399" s="2" t="s">
        <v>2366</v>
      </c>
      <c r="F399" s="2" t="s">
        <v>2367</v>
      </c>
      <c r="G399" s="2" t="s">
        <v>2368</v>
      </c>
      <c r="H399" s="2" t="str">
        <f ca="1">IFERROR(__xludf.DUMMYFUNCTION("GOOGLETRANSLATE(A399,""id"",""en"")"),"If byu, try setting the internet to automatic mode so that it runs smoothly, try using APN Byu")</f>
        <v>If byu, try setting the internet to automatic mode so that it runs smoothly, try using APN Byu</v>
      </c>
    </row>
    <row r="400" spans="1:8" ht="15.75" customHeight="1" x14ac:dyDescent="0.25">
      <c r="A400" s="2" t="s">
        <v>2369</v>
      </c>
      <c r="B400" s="2" t="s">
        <v>2370</v>
      </c>
      <c r="C400" s="2" t="s">
        <v>2371</v>
      </c>
      <c r="D400" s="2" t="s">
        <v>2372</v>
      </c>
      <c r="E400" s="2" t="s">
        <v>2372</v>
      </c>
      <c r="F400" s="2" t="s">
        <v>2373</v>
      </c>
      <c r="G400" s="2" t="s">
        <v>2374</v>
      </c>
      <c r="H400" s="2" t="str">
        <f ca="1">IFERROR(__xludf.DUMMYFUNCTION("GOOGLETRANSLATE(A400,""id"",""en"")"),"id try to rep the good package")</f>
        <v>id try to rep the good package</v>
      </c>
    </row>
    <row r="401" spans="1:8" ht="15.75" customHeight="1" x14ac:dyDescent="0.25">
      <c r="A401" s="2" t="s">
        <v>2375</v>
      </c>
      <c r="B401" s="2" t="s">
        <v>2376</v>
      </c>
      <c r="C401" s="2" t="s">
        <v>2377</v>
      </c>
      <c r="D401" s="2" t="s">
        <v>2378</v>
      </c>
      <c r="E401" s="2" t="s">
        <v>2378</v>
      </c>
      <c r="F401" s="2" t="s">
        <v>2379</v>
      </c>
      <c r="G401" s="2" t="s">
        <v>2380</v>
      </c>
      <c r="H401" s="2" t="str">
        <f ca="1">IFERROR(__xludf.DUMMYFUNCTION("GOOGLETRANSLATE(A401,""id"",""en"")"),"ID yes son of the net yes")</f>
        <v>ID yes son of the net yes</v>
      </c>
    </row>
    <row r="402" spans="1:8" ht="15.75" customHeight="1" x14ac:dyDescent="0.25">
      <c r="A402" s="2" t="s">
        <v>2381</v>
      </c>
      <c r="B402" s="2" t="s">
        <v>2382</v>
      </c>
      <c r="C402" s="2" t="s">
        <v>2383</v>
      </c>
      <c r="D402" s="2" t="s">
        <v>2384</v>
      </c>
      <c r="E402" s="2" t="s">
        <v>2384</v>
      </c>
      <c r="F402" s="2" t="s">
        <v>2385</v>
      </c>
      <c r="G402" s="2" t="s">
        <v>2385</v>
      </c>
      <c r="H402" s="2" t="str">
        <f ca="1">IFERROR(__xludf.DUMMYFUNCTION("GOOGLETRANSLATE(A402,""id"",""en"")"),"war kalean ID axis")</f>
        <v>war kalean ID axis</v>
      </c>
    </row>
    <row r="403" spans="1:8" ht="15.75" customHeight="1" x14ac:dyDescent="0.25">
      <c r="A403" s="2" t="s">
        <v>2386</v>
      </c>
      <c r="B403" s="2" t="s">
        <v>2387</v>
      </c>
      <c r="C403" s="2" t="s">
        <v>2388</v>
      </c>
      <c r="D403" s="2" t="s">
        <v>2389</v>
      </c>
      <c r="E403" s="2" t="s">
        <v>2390</v>
      </c>
      <c r="F403" s="2" t="s">
        <v>2391</v>
      </c>
      <c r="G403" s="2" t="s">
        <v>2392</v>
      </c>
      <c r="H403" s="2" t="str">
        <f ca="1">IFERROR(__xludf.DUMMYFUNCTION("GOOGLETRANSLATE(A403,""id"",""en"")"),"byu id custom feature quota is cheap and how much money is the net location yaw area Tsel signal byu is stable")</f>
        <v>byu id custom feature quota is cheap and how much money is the net location yaw area Tsel signal byu is stable</v>
      </c>
    </row>
    <row r="404" spans="1:8" ht="15.75" customHeight="1" x14ac:dyDescent="0.25">
      <c r="A404" s="2" t="s">
        <v>2393</v>
      </c>
      <c r="B404" s="2" t="s">
        <v>2394</v>
      </c>
      <c r="C404" s="2" t="s">
        <v>2395</v>
      </c>
      <c r="D404" s="2" t="s">
        <v>2396</v>
      </c>
      <c r="E404" s="2" t="s">
        <v>2397</v>
      </c>
      <c r="F404" s="2" t="s">
        <v>2398</v>
      </c>
      <c r="G404" s="2" t="s">
        <v>2398</v>
      </c>
      <c r="H404" s="2" t="str">
        <f ca="1">IFERROR(__xludf.DUMMYFUNCTION("GOOGLETRANSLATE(A404,""id"",""en"")"),"Byu Telkomsel")</f>
        <v>Byu Telkomsel</v>
      </c>
    </row>
    <row r="405" spans="1:8" ht="15.75" customHeight="1" x14ac:dyDescent="0.25">
      <c r="A405" s="2" t="s">
        <v>2399</v>
      </c>
      <c r="B405" s="2" t="s">
        <v>2400</v>
      </c>
      <c r="C405" s="2" t="s">
        <v>2401</v>
      </c>
      <c r="D405" s="2" t="s">
        <v>2402</v>
      </c>
      <c r="E405" s="2" t="s">
        <v>2403</v>
      </c>
      <c r="F405" s="2" t="s">
        <v>2404</v>
      </c>
      <c r="G405" s="2" t="s">
        <v>2404</v>
      </c>
      <c r="H405" s="2" t="str">
        <f ca="1">IFERROR(__xludf.DUMMYFUNCTION("GOOGLETRANSLATE(A405,""id"",""en"")"),"ID ID bro")</f>
        <v>ID ID bro</v>
      </c>
    </row>
    <row r="406" spans="1:8" ht="15.75" customHeight="1" x14ac:dyDescent="0.25">
      <c r="A406" s="2" t="s">
        <v>2405</v>
      </c>
      <c r="B406" s="2" t="s">
        <v>2406</v>
      </c>
      <c r="C406" s="2" t="s">
        <v>2407</v>
      </c>
      <c r="D406" s="2" t="s">
        <v>2408</v>
      </c>
      <c r="E406" s="2" t="s">
        <v>2409</v>
      </c>
      <c r="F406" s="2" t="s">
        <v>2410</v>
      </c>
      <c r="G406" s="2" t="s">
        <v>2411</v>
      </c>
      <c r="H406" s="2" t="str">
        <f ca="1">IFERROR(__xludf.DUMMYFUNCTION("GOOGLETRANSLATE(A406,""id"",""en"")"),"anyway, if the Tsel is expensive, the payment date is better, byu is it active or not")</f>
        <v>anyway, if the Tsel is expensive, the payment date is better, byu is it active or not</v>
      </c>
    </row>
    <row r="407" spans="1:8" ht="15.75" customHeight="1" x14ac:dyDescent="0.25">
      <c r="A407" s="2" t="s">
        <v>2412</v>
      </c>
      <c r="B407" s="2" t="s">
        <v>2413</v>
      </c>
      <c r="C407" s="2" t="s">
        <v>2414</v>
      </c>
      <c r="D407" s="2" t="s">
        <v>2415</v>
      </c>
      <c r="E407" s="2" t="s">
        <v>2415</v>
      </c>
      <c r="F407" s="2" t="s">
        <v>2416</v>
      </c>
      <c r="G407" s="2" t="s">
        <v>2417</v>
      </c>
      <c r="H407" s="2" t="str">
        <f ca="1">IFERROR(__xludf.DUMMYFUNCTION("GOOGLETRANSLATE(A407,""id"",""en"")"),"just net cheap ID")</f>
        <v>just net cheap ID</v>
      </c>
    </row>
    <row r="408" spans="1:8" ht="15.75" customHeight="1" x14ac:dyDescent="0.25">
      <c r="A408" s="2" t="s">
        <v>2418</v>
      </c>
      <c r="B408" s="2" t="s">
        <v>2419</v>
      </c>
      <c r="C408" s="2" t="s">
        <v>2420</v>
      </c>
      <c r="D408" s="2" t="s">
        <v>2421</v>
      </c>
      <c r="E408" s="2" t="s">
        <v>2422</v>
      </c>
      <c r="F408" s="2" t="s">
        <v>2423</v>
      </c>
      <c r="G408" s="2" t="s">
        <v>2424</v>
      </c>
      <c r="H408" s="2" t="str">
        <f ca="1">IFERROR(__xludf.DUMMYFUNCTION("GOOGLETRANSLATE(A408,""id"",""en"")"),"Wow, one provider has one ID coming along")</f>
        <v>Wow, one provider has one ID coming along</v>
      </c>
    </row>
    <row r="409" spans="1:8" ht="15.75" customHeight="1" x14ac:dyDescent="0.25">
      <c r="A409" s="2" t="s">
        <v>2425</v>
      </c>
      <c r="B409" s="2" t="s">
        <v>2426</v>
      </c>
      <c r="C409" s="2" t="s">
        <v>2427</v>
      </c>
      <c r="D409" s="2" t="s">
        <v>2428</v>
      </c>
      <c r="E409" s="2" t="s">
        <v>2429</v>
      </c>
      <c r="F409" s="2" t="s">
        <v>2430</v>
      </c>
      <c r="G409" s="2" t="s">
        <v>2431</v>
      </c>
      <c r="H409" s="2" t="str">
        <f ca="1">IFERROR(__xludf.DUMMYFUNCTION("GOOGLETRANSLATE(A409,""id"",""en"")"),"dual sim sim byu main number for the year indoosatvbut need economical need application quota wa internet mix byu")</f>
        <v>dual sim sim byu main number for the year indoosatvbut need economical need application quota wa internet mix byu</v>
      </c>
    </row>
    <row r="410" spans="1:8" ht="15.75" customHeight="1" x14ac:dyDescent="0.25">
      <c r="A410" s="2" t="s">
        <v>2432</v>
      </c>
      <c r="B410" s="2" t="s">
        <v>2433</v>
      </c>
      <c r="C410" s="2" t="s">
        <v>2434</v>
      </c>
      <c r="D410" s="2" t="s">
        <v>2435</v>
      </c>
      <c r="E410" s="2" t="s">
        <v>2436</v>
      </c>
      <c r="F410" s="2" t="s">
        <v>2437</v>
      </c>
      <c r="G410" s="2" t="s">
        <v>2437</v>
      </c>
      <c r="H410" s="2" t="str">
        <f ca="1">IFERROR(__xludf.DUMMYFUNCTION("GOOGLETRANSLATE(A410,""id"",""en"")"),"ID mjb fast bro")</f>
        <v>ID mjb fast bro</v>
      </c>
    </row>
    <row r="411" spans="1:8" ht="15.75" customHeight="1" x14ac:dyDescent="0.25">
      <c r="A411" s="2" t="s">
        <v>2438</v>
      </c>
      <c r="B411" s="2" t="s">
        <v>2439</v>
      </c>
      <c r="C411" s="2" t="s">
        <v>2440</v>
      </c>
      <c r="D411" s="2" t="s">
        <v>2441</v>
      </c>
      <c r="E411" s="2" t="s">
        <v>2442</v>
      </c>
      <c r="F411" s="2" t="s">
        <v>2443</v>
      </c>
      <c r="G411" s="2" t="s">
        <v>2444</v>
      </c>
      <c r="H411" s="2" t="str">
        <f ca="1">IFERROR(__xludf.DUMMYFUNCTION("GOOGLETRANSLATE(A411,""id"",""en"")"),"byu rotten gandelin use the month of GB if you cover wifi it's worth the Telkomsel signal if you take it to a mall basement in a remote area where the lights go out etc. the signal goes up and down")</f>
        <v>byu rotten gandelin use the month of GB if you cover wifi it's worth the Telkomsel signal if you take it to a mall basement in a remote area where the lights go out etc. the signal goes up and down</v>
      </c>
    </row>
    <row r="412" spans="1:8" ht="15.75" customHeight="1" x14ac:dyDescent="0.25">
      <c r="A412" s="2" t="s">
        <v>2445</v>
      </c>
      <c r="B412" s="2" t="s">
        <v>2446</v>
      </c>
      <c r="C412" s="2" t="s">
        <v>2447</v>
      </c>
      <c r="D412" s="2" t="s">
        <v>2448</v>
      </c>
      <c r="E412" s="2" t="s">
        <v>2449</v>
      </c>
      <c r="F412" s="2" t="s">
        <v>2450</v>
      </c>
      <c r="G412" s="2" t="s">
        <v>2451</v>
      </c>
      <c r="H412" s="2" t="str">
        <f ca="1">IFERROR(__xludf.DUMMYFUNCTION("GOOGLETRANSLATE(A412,""id"",""en"")"),"No, Telkomsel, no Byu, it's just cheap, the end result is that the Tri package is lost, the Tsel signal is not good, in terms of package prices, it's consistent")</f>
        <v>No, Telkomsel, no Byu, it's just cheap, the end result is that the Tri package is lost, the Tsel signal is not good, in terms of package prices, it's consistent</v>
      </c>
    </row>
    <row r="413" spans="1:8" ht="15.75" customHeight="1" x14ac:dyDescent="0.25">
      <c r="A413" s="2" t="s">
        <v>2452</v>
      </c>
      <c r="B413" s="2" t="s">
        <v>2453</v>
      </c>
      <c r="C413" s="2" t="s">
        <v>2454</v>
      </c>
      <c r="D413" s="2" t="s">
        <v>2455</v>
      </c>
      <c r="E413" s="2" t="s">
        <v>2456</v>
      </c>
      <c r="F413" s="2" t="s">
        <v>2457</v>
      </c>
      <c r="G413" s="2" t="s">
        <v>2458</v>
      </c>
      <c r="H413" s="2" t="str">
        <f ca="1">IFERROR(__xludf.DUMMYFUNCTION("GOOGLETRANSLATE(A413,""id"",""en"")"),"Telkom's penis frenzy product drops, Telkomsel Indihome Byu")</f>
        <v>Telkom's penis frenzy product drops, Telkomsel Indihome Byu</v>
      </c>
    </row>
    <row r="414" spans="1:8" ht="15.75" customHeight="1" x14ac:dyDescent="0.25">
      <c r="A414" s="2" t="s">
        <v>2452</v>
      </c>
      <c r="B414" s="2" t="s">
        <v>2453</v>
      </c>
      <c r="C414" s="2" t="s">
        <v>2454</v>
      </c>
      <c r="D414" s="2" t="s">
        <v>2455</v>
      </c>
      <c r="E414" s="2" t="s">
        <v>2456</v>
      </c>
      <c r="F414" s="2" t="s">
        <v>2457</v>
      </c>
      <c r="G414" s="2" t="s">
        <v>2458</v>
      </c>
      <c r="H414" s="2" t="str">
        <f ca="1">IFERROR(__xludf.DUMMYFUNCTION("GOOGLETRANSLATE(A414,""id"",""en"")"),"Telkom's penis frenzy product drops, Telkomsel Indihome Byu")</f>
        <v>Telkom's penis frenzy product drops, Telkomsel Indihome Byu</v>
      </c>
    </row>
    <row r="415" spans="1:8" ht="15.75" customHeight="1" x14ac:dyDescent="0.25">
      <c r="A415" s="2" t="s">
        <v>2459</v>
      </c>
      <c r="B415" s="2" t="s">
        <v>2460</v>
      </c>
      <c r="C415" s="2" t="s">
        <v>2461</v>
      </c>
      <c r="D415" s="2" t="s">
        <v>2462</v>
      </c>
      <c r="E415" s="2" t="s">
        <v>2463</v>
      </c>
      <c r="F415" s="2" t="s">
        <v>2464</v>
      </c>
      <c r="G415" s="2" t="s">
        <v>2465</v>
      </c>
      <c r="H415" s="2" t="str">
        <f ca="1">IFERROR(__xludf.DUMMYFUNCTION("GOOGLETRANSLATE(A415,""id"",""en"")"),"Akatsuki, hi, bro, complain about information about rotating orbit products, connect with colleagues, Hana Instagram, thank you, Hana")</f>
        <v>Akatsuki, hi, bro, complain about information about rotating orbit products, connect with colleagues, Hana Instagram, thank you, Hana</v>
      </c>
    </row>
    <row r="416" spans="1:8" ht="15.75" customHeight="1" x14ac:dyDescent="0.25">
      <c r="A416" s="2" t="s">
        <v>2466</v>
      </c>
      <c r="B416" s="2" t="s">
        <v>2467</v>
      </c>
      <c r="C416" s="2" t="s">
        <v>2468</v>
      </c>
      <c r="D416" s="2" t="s">
        <v>2469</v>
      </c>
      <c r="E416" s="2" t="s">
        <v>2470</v>
      </c>
      <c r="F416" s="2" t="s">
        <v>2471</v>
      </c>
      <c r="G416" s="2" t="s">
        <v>2472</v>
      </c>
      <c r="H416" s="2" t="str">
        <f ca="1">IFERROR(__xludf.DUMMYFUNCTION("GOOGLETRANSLATE(A416,""id"",""en"")"),"marshajkt hugs jokowi kim no namae wa udin telkomsel the good kid is really hard to fuck")</f>
        <v>marshajkt hugs jokowi kim no namae wa udin telkomsel the good kid is really hard to fuck</v>
      </c>
    </row>
    <row r="417" spans="1:8" ht="15.75" customHeight="1" x14ac:dyDescent="0.25">
      <c r="A417" s="2" t="s">
        <v>2473</v>
      </c>
      <c r="B417" s="2" t="s">
        <v>2473</v>
      </c>
      <c r="C417" s="2" t="s">
        <v>2473</v>
      </c>
      <c r="D417" s="2" t="s">
        <v>2474</v>
      </c>
      <c r="E417" s="2" t="s">
        <v>2474</v>
      </c>
      <c r="F417" s="2" t="s">
        <v>2474</v>
      </c>
      <c r="G417" s="2" t="s">
        <v>2474</v>
      </c>
      <c r="H417" s="2" t="str">
        <f ca="1">IFERROR(__xludf.DUMMYFUNCTION("GOOGLETRANSLATE(A417,""id"",""en"")"),"Telkomsel Tai")</f>
        <v>Telkomsel Tai</v>
      </c>
    </row>
    <row r="418" spans="1:8" ht="15.75" customHeight="1" x14ac:dyDescent="0.25">
      <c r="A418" s="2" t="s">
        <v>2475</v>
      </c>
      <c r="B418" s="2" t="s">
        <v>2476</v>
      </c>
      <c r="C418" s="2" t="s">
        <v>2477</v>
      </c>
      <c r="D418" s="2" t="s">
        <v>2478</v>
      </c>
      <c r="E418" s="2" t="s">
        <v>2478</v>
      </c>
      <c r="F418" s="2" t="s">
        <v>2479</v>
      </c>
      <c r="G418" s="2" t="s">
        <v>2480</v>
      </c>
      <c r="H418" s="2" t="str">
        <f ca="1">IFERROR(__xludf.DUMMYFUNCTION("GOOGLETRANSLATE(A418,""id"",""en"")"),"Just buy Byu, Telkomsel's sister unit")</f>
        <v>Just buy Byu, Telkomsel's sister unit</v>
      </c>
    </row>
    <row r="419" spans="1:8" ht="15.75" customHeight="1" x14ac:dyDescent="0.25">
      <c r="A419" s="2" t="s">
        <v>2481</v>
      </c>
      <c r="B419" s="2" t="s">
        <v>2482</v>
      </c>
      <c r="C419" s="2" t="s">
        <v>2483</v>
      </c>
      <c r="D419" s="2" t="s">
        <v>2484</v>
      </c>
      <c r="E419" s="2" t="s">
        <v>2485</v>
      </c>
      <c r="F419" s="2" t="s">
        <v>2486</v>
      </c>
      <c r="G419" s="2" t="s">
        <v>2487</v>
      </c>
      <c r="H419" s="2" t="str">
        <f ca="1">IFERROR(__xludf.DUMMYFUNCTION("GOOGLETRANSLATE(A419,""id"",""en"")"),"Sis, please wait for interaction via message, thank you, Inara")</f>
        <v>Sis, please wait for interaction via message, thank you, Inara</v>
      </c>
    </row>
    <row r="420" spans="1:8" ht="15.75" customHeight="1" x14ac:dyDescent="0.25">
      <c r="A420" s="2" t="s">
        <v>2488</v>
      </c>
      <c r="B420" s="2" t="s">
        <v>2489</v>
      </c>
      <c r="C420" s="2" t="s">
        <v>2490</v>
      </c>
      <c r="D420" s="2" t="s">
        <v>2491</v>
      </c>
      <c r="E420" s="2" t="s">
        <v>2492</v>
      </c>
      <c r="F420" s="2" t="s">
        <v>2493</v>
      </c>
      <c r="G420" s="2" t="s">
        <v>2494</v>
      </c>
      <c r="H420" s="2" t="str">
        <f ca="1">IFERROR(__xludf.DUMMYFUNCTION("GOOGLETRANSLATE(A420,""id"",""en"")"),"hi bro, ario, sorry, it's comfortable, I'm complaining about the signal, information, system level, serving the Merauke area, bro, the effort was completed quickly, thanks ifa")</f>
        <v>hi bro, ario, sorry, it's comfortable, I'm complaining about the signal, information, system level, serving the Merauke area, bro, the effort was completed quickly, thanks ifa</v>
      </c>
    </row>
    <row r="421" spans="1:8" ht="15.75" customHeight="1" x14ac:dyDescent="0.25">
      <c r="A421" s="2" t="s">
        <v>2481</v>
      </c>
      <c r="B421" s="2" t="s">
        <v>2495</v>
      </c>
      <c r="C421" s="2" t="s">
        <v>2483</v>
      </c>
      <c r="D421" s="2" t="s">
        <v>2484</v>
      </c>
      <c r="E421" s="2" t="s">
        <v>2485</v>
      </c>
      <c r="F421" s="2" t="s">
        <v>2486</v>
      </c>
      <c r="G421" s="2" t="s">
        <v>2487</v>
      </c>
      <c r="H421" s="2" t="str">
        <f ca="1">IFERROR(__xludf.DUMMYFUNCTION("GOOGLETRANSLATE(A421,""id"",""en"")"),"Sis, please wait for interaction via message, thank you, Inara")</f>
        <v>Sis, please wait for interaction via message, thank you, Inara</v>
      </c>
    </row>
    <row r="422" spans="1:8" ht="15.75" customHeight="1" x14ac:dyDescent="0.25">
      <c r="A422" s="2" t="s">
        <v>2496</v>
      </c>
      <c r="B422" s="2" t="s">
        <v>2497</v>
      </c>
      <c r="C422" s="2" t="s">
        <v>2498</v>
      </c>
      <c r="D422" s="2" t="s">
        <v>2499</v>
      </c>
      <c r="E422" s="2" t="s">
        <v>2499</v>
      </c>
      <c r="F422" s="2" t="s">
        <v>2500</v>
      </c>
      <c r="G422" s="2" t="s">
        <v>2501</v>
      </c>
      <c r="H422" s="2" t="str">
        <f ca="1">IFERROR(__xludf.DUMMYFUNCTION("GOOGLETRANSLATE(A422,""id"",""en"")"),"down yesterday at wit didn't tweet sorry it's clear why one served tempe")</f>
        <v>down yesterday at wit didn't tweet sorry it's clear why one served tempe</v>
      </c>
    </row>
    <row r="423" spans="1:8" ht="15.75" customHeight="1" x14ac:dyDescent="0.25">
      <c r="A423" s="2" t="s">
        <v>2502</v>
      </c>
      <c r="B423" s="2" t="s">
        <v>2503</v>
      </c>
      <c r="C423" s="2" t="s">
        <v>2504</v>
      </c>
      <c r="D423" s="2" t="s">
        <v>2505</v>
      </c>
      <c r="E423" s="2" t="s">
        <v>2505</v>
      </c>
      <c r="F423" s="2" t="s">
        <v>2506</v>
      </c>
      <c r="G423" s="2" t="s">
        <v>2506</v>
      </c>
      <c r="H423" s="2" t="str">
        <f ca="1">IFERROR(__xludf.DUMMYFUNCTION("GOOGLETRANSLATE(A423,""id"",""en"")"),"Top up the Telkomsel Tri Indosat XL Axis Smartfren card registration voucher")</f>
        <v>Top up the Telkomsel Tri Indosat XL Axis Smartfren card registration voucher</v>
      </c>
    </row>
    <row r="424" spans="1:8" ht="15.75" customHeight="1" x14ac:dyDescent="0.25">
      <c r="A424" s="2" t="s">
        <v>2507</v>
      </c>
      <c r="B424" s="2" t="s">
        <v>2508</v>
      </c>
      <c r="C424" s="2" t="s">
        <v>2509</v>
      </c>
      <c r="D424" s="2" t="s">
        <v>2510</v>
      </c>
      <c r="E424" s="2" t="s">
        <v>2511</v>
      </c>
      <c r="F424" s="2" t="s">
        <v>2512</v>
      </c>
      <c r="G424" s="2" t="s">
        <v>2513</v>
      </c>
      <c r="H424" s="2" t="str">
        <f ca="1">IFERROR(__xludf.DUMMYFUNCTION("GOOGLETRANSLATE(A424,""id"",""en"")"),"Yes, a subsidiary of the wet state company Telkomsel, Fertilize")</f>
        <v>Yes, a subsidiary of the wet state company Telkomsel, Fertilize</v>
      </c>
    </row>
    <row r="425" spans="1:8" ht="15.75" customHeight="1" x14ac:dyDescent="0.25">
      <c r="A425" s="2" t="s">
        <v>2514</v>
      </c>
      <c r="B425" s="2" t="s">
        <v>2515</v>
      </c>
      <c r="C425" s="2" t="s">
        <v>2516</v>
      </c>
      <c r="D425" s="2" t="s">
        <v>2517</v>
      </c>
      <c r="E425" s="2" t="s">
        <v>2517</v>
      </c>
      <c r="F425" s="2" t="s">
        <v>2517</v>
      </c>
      <c r="G425" s="2" t="s">
        <v>2518</v>
      </c>
      <c r="H425" s="2" t="str">
        <f ca="1">IFERROR(__xludf.DUMMYFUNCTION("GOOGLETRANSLATE(A425,""id"",""en"")"),"Telkomsel is worried")</f>
        <v>Telkomsel is worried</v>
      </c>
    </row>
    <row r="426" spans="1:8" ht="15.75" customHeight="1" x14ac:dyDescent="0.25">
      <c r="A426" s="2" t="s">
        <v>2519</v>
      </c>
      <c r="B426" s="2" t="s">
        <v>2520</v>
      </c>
      <c r="C426" s="2" t="s">
        <v>2521</v>
      </c>
      <c r="D426" s="2" t="s">
        <v>2522</v>
      </c>
      <c r="E426" s="2" t="s">
        <v>2523</v>
      </c>
      <c r="F426" s="2" t="s">
        <v>2524</v>
      </c>
      <c r="G426" s="2" t="s">
        <v>2525</v>
      </c>
      <c r="H426" s="2" t="str">
        <f ca="1">IFERROR(__xludf.DUMMYFUNCTION("GOOGLETRANSLATE(A426,""id"",""en"")"),"Hi bro, sorry, I'm not comfortable regarding the problem, please help me check, please order the cellphone number, location details, yes, the location number for the problem and thanks, Gyan")</f>
        <v>Hi bro, sorry, I'm not comfortable regarding the problem, please help me check, please order the cellphone number, location details, yes, the location number for the problem and thanks, Gyan</v>
      </c>
    </row>
    <row r="427" spans="1:8" ht="15.75" customHeight="1" x14ac:dyDescent="0.25">
      <c r="A427" s="2" t="s">
        <v>2526</v>
      </c>
      <c r="B427" s="2" t="s">
        <v>2527</v>
      </c>
      <c r="C427" s="2" t="s">
        <v>2528</v>
      </c>
      <c r="D427" s="2" t="s">
        <v>2529</v>
      </c>
      <c r="E427" s="2" t="s">
        <v>2529</v>
      </c>
      <c r="F427" s="2" t="s">
        <v>2530</v>
      </c>
      <c r="G427" s="2" t="s">
        <v>2531</v>
      </c>
      <c r="H427" s="2" t="str">
        <f ca="1">IFERROR(__xludf.DUMMYFUNCTION("GOOGLETRANSLATE(A427,""id"",""en"")"),"Please clarify that the Merauke Papua district net was lost yesterday")</f>
        <v>Please clarify that the Merauke Papua district net was lost yesterday</v>
      </c>
    </row>
    <row r="428" spans="1:8" ht="15.75" customHeight="1" x14ac:dyDescent="0.25">
      <c r="A428" s="2" t="s">
        <v>2532</v>
      </c>
      <c r="B428" s="2" t="s">
        <v>2533</v>
      </c>
      <c r="C428" s="2" t="s">
        <v>2534</v>
      </c>
      <c r="D428" s="2" t="s">
        <v>2535</v>
      </c>
      <c r="E428" s="2" t="s">
        <v>2536</v>
      </c>
      <c r="F428" s="2" t="s">
        <v>2537</v>
      </c>
      <c r="G428" s="2" t="s">
        <v>2538</v>
      </c>
      <c r="H428" s="2" t="str">
        <f ca="1">IFERROR(__xludf.DUMMYFUNCTION("GOOGLETRANSLATE(A428,""id"",""en"")"),"Hi, bro, I'm sorry, it's not convenient regarding the signal problem, Arie, follow up on the problem, bro, please let me know via message, cellphone number, date, complete location, at least village head, thanks Arie")</f>
        <v>Hi, bro, I'm sorry, it's not convenient regarding the signal problem, Arie, follow up on the problem, bro, please let me know via message, cellphone number, date, complete location, at least village head, thanks Arie</v>
      </c>
    </row>
    <row r="429" spans="1:8" ht="15.75" customHeight="1" x14ac:dyDescent="0.25">
      <c r="A429" s="2" t="s">
        <v>2539</v>
      </c>
      <c r="B429" s="2" t="s">
        <v>2540</v>
      </c>
      <c r="C429" s="2" t="s">
        <v>2541</v>
      </c>
      <c r="D429" s="2" t="s">
        <v>2542</v>
      </c>
      <c r="E429" s="2" t="s">
        <v>2542</v>
      </c>
      <c r="F429" s="2" t="s">
        <v>2543</v>
      </c>
      <c r="G429" s="2" t="s">
        <v>2544</v>
      </c>
      <c r="H429" s="2" t="str">
        <f ca="1">IFERROR(__xludf.DUMMYFUNCTION("GOOGLETRANSLATE(A429,""id"",""en"")"),"Business ready to provide large Indonesian communication services, Telkomsel XL Axiata Indosat Hutchison, sorry for the increase in postpaid card billing, cellphone credit top up rates, internet data quota")</f>
        <v>Business ready to provide large Indonesian communication services, Telkomsel XL Axiata Indosat Hutchison, sorry for the increase in postpaid card billing, cellphone credit top up rates, internet data quota</v>
      </c>
    </row>
    <row r="430" spans="1:8" ht="15.75" customHeight="1" x14ac:dyDescent="0.25">
      <c r="A430" s="2" t="s">
        <v>2545</v>
      </c>
      <c r="B430" s="2" t="s">
        <v>2546</v>
      </c>
      <c r="C430" s="2" t="s">
        <v>2547</v>
      </c>
      <c r="D430" s="2" t="s">
        <v>2548</v>
      </c>
      <c r="E430" s="2" t="s">
        <v>2549</v>
      </c>
      <c r="F430" s="2" t="s">
        <v>2550</v>
      </c>
      <c r="G430" s="2" t="s">
        <v>2551</v>
      </c>
      <c r="H430" s="2" t="str">
        <f ca="1">IFERROR(__xludf.DUMMYFUNCTION("GOOGLETRANSLATE(A430,""id"",""en"")"),"Merauke's internet connection is gone, min")</f>
        <v>Merauke's internet connection is gone, min</v>
      </c>
    </row>
    <row r="431" spans="1:8" ht="15.75" customHeight="1" x14ac:dyDescent="0.25">
      <c r="A431" s="2" t="s">
        <v>2519</v>
      </c>
      <c r="B431" s="2" t="s">
        <v>2552</v>
      </c>
      <c r="C431" s="2" t="s">
        <v>2553</v>
      </c>
      <c r="D431" s="2" t="s">
        <v>2554</v>
      </c>
      <c r="E431" s="2" t="s">
        <v>2555</v>
      </c>
      <c r="F431" s="2" t="s">
        <v>2524</v>
      </c>
      <c r="G431" s="2" t="s">
        <v>2525</v>
      </c>
      <c r="H431" s="2" t="str">
        <f ca="1">IFERROR(__xludf.DUMMYFUNCTION("GOOGLETRANSLATE(A431,""id"",""en"")"),"Hi bro, sorry, I'm not comfortable regarding the problem, please help me check, please order the cellphone number, location details, yes, the location number for the problem and thanks, Gyan")</f>
        <v>Hi bro, sorry, I'm not comfortable regarding the problem, please help me check, please order the cellphone number, location details, yes, the location number for the problem and thanks, Gyan</v>
      </c>
    </row>
    <row r="432" spans="1:8" ht="15.75" customHeight="1" x14ac:dyDescent="0.25">
      <c r="A432" s="2" t="s">
        <v>2556</v>
      </c>
      <c r="B432" s="2" t="s">
        <v>2557</v>
      </c>
      <c r="C432" s="2" t="s">
        <v>2558</v>
      </c>
      <c r="D432" s="2" t="s">
        <v>2559</v>
      </c>
      <c r="E432" s="2" t="s">
        <v>2559</v>
      </c>
      <c r="F432" s="2" t="s">
        <v>2560</v>
      </c>
      <c r="G432" s="2" t="s">
        <v>2561</v>
      </c>
      <c r="H432" s="2" t="str">
        <f ca="1">IFERROR(__xludf.DUMMYFUNCTION("GOOGLETRANSLATE(A432,""id"",""en"")"),"Note that Telkomsel's network went offline in March, May")</f>
        <v>Note that Telkomsel's network went offline in March, May</v>
      </c>
    </row>
    <row r="433" spans="1:8" ht="15.75" customHeight="1" x14ac:dyDescent="0.25">
      <c r="A433" s="2" t="s">
        <v>2481</v>
      </c>
      <c r="B433" s="2" t="s">
        <v>2562</v>
      </c>
      <c r="C433" s="2" t="s">
        <v>2483</v>
      </c>
      <c r="D433" s="2" t="s">
        <v>2484</v>
      </c>
      <c r="E433" s="2" t="s">
        <v>2485</v>
      </c>
      <c r="F433" s="2" t="s">
        <v>2486</v>
      </c>
      <c r="G433" s="2" t="s">
        <v>2487</v>
      </c>
      <c r="H433" s="2" t="str">
        <f ca="1">IFERROR(__xludf.DUMMYFUNCTION("GOOGLETRANSLATE(A433,""id"",""en"")"),"Sis, please wait for interaction via message, thank you, Inara")</f>
        <v>Sis, please wait for interaction via message, thank you, Inara</v>
      </c>
    </row>
    <row r="434" spans="1:8" ht="15.75" customHeight="1" x14ac:dyDescent="0.25">
      <c r="A434" s="2" t="s">
        <v>2563</v>
      </c>
      <c r="B434" s="2" t="s">
        <v>2564</v>
      </c>
      <c r="C434" s="2" t="s">
        <v>2565</v>
      </c>
      <c r="D434" s="2" t="s">
        <v>2566</v>
      </c>
      <c r="E434" s="2" t="s">
        <v>2567</v>
      </c>
      <c r="F434" s="2" t="s">
        <v>2568</v>
      </c>
      <c r="G434" s="2" t="s">
        <v>2569</v>
      </c>
      <c r="H434" s="2" t="str">
        <f ca="1">IFERROR(__xludf.DUMMYFUNCTION("GOOGLETRANSLATE(A434,""id"",""en"")"),"Hi Febri, sorry about internet access problems, I'm having problems, let's give you information about your cellphone number, location details, at least the subdistrict head, so via message, keep your privacy tksdeco")</f>
        <v>Hi Febri, sorry about internet access problems, I'm having problems, let's give you information about your cellphone number, location details, at least the subdistrict head, so via message, keep your privacy tksdeco</v>
      </c>
    </row>
    <row r="435" spans="1:8" ht="15.75" customHeight="1" x14ac:dyDescent="0.25">
      <c r="A435" s="2" t="s">
        <v>2570</v>
      </c>
      <c r="B435" s="2" t="s">
        <v>2571</v>
      </c>
      <c r="C435" s="2" t="s">
        <v>2572</v>
      </c>
      <c r="D435" s="2" t="s">
        <v>2573</v>
      </c>
      <c r="E435" s="2" t="s">
        <v>2573</v>
      </c>
      <c r="F435" s="2" t="s">
        <v>2574</v>
      </c>
      <c r="G435" s="2" t="s">
        <v>2575</v>
      </c>
      <c r="H435" s="2" t="str">
        <f ca="1">IFERROR(__xludf.DUMMYFUNCTION("GOOGLETRANSLATE(A435,""id"",""en"")"),"Telkomsel Facebook quiz write fanpage wall")</f>
        <v>Telkomsel Facebook quiz write fanpage wall</v>
      </c>
    </row>
    <row r="436" spans="1:8" ht="15.75" customHeight="1" x14ac:dyDescent="0.25">
      <c r="A436" s="2" t="s">
        <v>2519</v>
      </c>
      <c r="B436" s="2" t="s">
        <v>2576</v>
      </c>
      <c r="C436" s="2" t="s">
        <v>2553</v>
      </c>
      <c r="D436" s="2" t="s">
        <v>2554</v>
      </c>
      <c r="E436" s="2" t="s">
        <v>2555</v>
      </c>
      <c r="F436" s="2" t="s">
        <v>2524</v>
      </c>
      <c r="G436" s="2" t="s">
        <v>2525</v>
      </c>
      <c r="H436" s="2" t="str">
        <f ca="1">IFERROR(__xludf.DUMMYFUNCTION("GOOGLETRANSLATE(A436,""id"",""en"")"),"Hi bro, sorry, I'm not comfortable regarding the problem, please help me check, please order the cellphone number, location details, yes, the location number for the problem and thanks, Gyan")</f>
        <v>Hi bro, sorry, I'm not comfortable regarding the problem, please help me check, please order the cellphone number, location details, yes, the location number for the problem and thanks, Gyan</v>
      </c>
    </row>
    <row r="437" spans="1:8" ht="15.75" customHeight="1" x14ac:dyDescent="0.25">
      <c r="A437" s="2" t="s">
        <v>2577</v>
      </c>
      <c r="B437" s="2" t="s">
        <v>2578</v>
      </c>
      <c r="C437" s="2" t="s">
        <v>2579</v>
      </c>
      <c r="D437" s="2" t="s">
        <v>2580</v>
      </c>
      <c r="E437" s="2" t="s">
        <v>2581</v>
      </c>
      <c r="F437" s="2" t="s">
        <v>2582</v>
      </c>
      <c r="G437" s="2" t="s">
        <v>2583</v>
      </c>
      <c r="H437" s="2" t="str">
        <f ca="1">IFERROR(__xludf.DUMMYFUNCTION("GOOGLETRANSLATE(A437,""id"",""en"")"),"Wow, the Merauke Papua network doesn't have internet access for single providers")</f>
        <v>Wow, the Merauke Papua network doesn't have internet access for single providers</v>
      </c>
    </row>
    <row r="438" spans="1:8" ht="15.75" customHeight="1" x14ac:dyDescent="0.25">
      <c r="A438" s="2" t="s">
        <v>2584</v>
      </c>
      <c r="B438" s="2" t="s">
        <v>2585</v>
      </c>
      <c r="C438" s="2" t="s">
        <v>2586</v>
      </c>
      <c r="D438" s="2" t="s">
        <v>2587</v>
      </c>
      <c r="E438" s="2" t="s">
        <v>2588</v>
      </c>
      <c r="F438" s="2" t="s">
        <v>2589</v>
      </c>
      <c r="G438" s="2" t="s">
        <v>2590</v>
      </c>
      <c r="H438" s="2" t="str">
        <f ca="1">IFERROR(__xludf.DUMMYFUNCTION("GOOGLETRANSLATE(A438,""id"",""en"")"),"Sorry bro, Kartika, regarding the problem with a stable signal, Arie, follow up on the problem, please let me know via message, cellphone number, date, complete location, at least village head, thanks Arie")</f>
        <v>Sorry bro, Kartika, regarding the problem with a stable signal, Arie, follow up on the problem, please let me know via message, cellphone number, date, complete location, at least village head, thanks Arie</v>
      </c>
    </row>
    <row r="439" spans="1:8" ht="15.75" customHeight="1" x14ac:dyDescent="0.25">
      <c r="A439" s="2" t="s">
        <v>2591</v>
      </c>
      <c r="B439" s="2" t="s">
        <v>2592</v>
      </c>
      <c r="C439" s="2" t="s">
        <v>2593</v>
      </c>
      <c r="D439" s="2" t="s">
        <v>2594</v>
      </c>
      <c r="E439" s="2" t="s">
        <v>2595</v>
      </c>
      <c r="F439" s="2" t="s">
        <v>2596</v>
      </c>
      <c r="G439" s="2" t="s">
        <v>2596</v>
      </c>
      <c r="H439" s="2" t="str">
        <f ca="1">IFERROR(__xludf.DUMMYFUNCTION("GOOGLETRANSLATE(A439,""id"",""en"")"),"I'm really tired of complaining that it won't be corrected if the internet signal is stable and not complaining")</f>
        <v>I'm really tired of complaining that it won't be corrected if the internet signal is stable and not complaining</v>
      </c>
    </row>
    <row r="440" spans="1:8" ht="15.75" customHeight="1" x14ac:dyDescent="0.25">
      <c r="A440" s="2" t="s">
        <v>2519</v>
      </c>
      <c r="B440" s="2" t="s">
        <v>2597</v>
      </c>
      <c r="C440" s="2" t="s">
        <v>2553</v>
      </c>
      <c r="D440" s="2" t="s">
        <v>2554</v>
      </c>
      <c r="E440" s="2" t="s">
        <v>2555</v>
      </c>
      <c r="F440" s="2" t="s">
        <v>2524</v>
      </c>
      <c r="G440" s="2" t="s">
        <v>2525</v>
      </c>
      <c r="H440" s="2" t="str">
        <f ca="1">IFERROR(__xludf.DUMMYFUNCTION("GOOGLETRANSLATE(A440,""id"",""en"")"),"Hi bro, sorry, I'm not comfortable regarding the problem, please help me check, please order the cellphone number, location details, yes, the location number for the problem and thanks, Gyan")</f>
        <v>Hi bro, sorry, I'm not comfortable regarding the problem, please help me check, please order the cellphone number, location details, yes, the location number for the problem and thanks, Gyan</v>
      </c>
    </row>
    <row r="441" spans="1:8" ht="15.75" customHeight="1" x14ac:dyDescent="0.25">
      <c r="A441" s="2" t="s">
        <v>2598</v>
      </c>
      <c r="B441" s="2" t="s">
        <v>2599</v>
      </c>
      <c r="C441" s="2" t="s">
        <v>2600</v>
      </c>
      <c r="D441" s="2" t="s">
        <v>2601</v>
      </c>
      <c r="E441" s="2" t="s">
        <v>2602</v>
      </c>
      <c r="F441" s="2" t="s">
        <v>2603</v>
      </c>
      <c r="G441" s="2" t="s">
        <v>2604</v>
      </c>
      <c r="H441" s="2" t="str">
        <f ca="1">IFERROR(__xludf.DUMMYFUNCTION("GOOGLETRANSLATE(A441,""id"",""en"")"),"Hi Brother Erfan, sorry, I'm not comfortable due to signal problems. Come on, let me know via message, cellphone number, date, complete location, minimum village head, location number, problems, Brother Arie, help me check, thanks Arie")</f>
        <v>Hi Brother Erfan, sorry, I'm not comfortable due to signal problems. Come on, let me know via message, cellphone number, date, complete location, minimum village head, location number, problems, Brother Arie, help me check, thanks Arie</v>
      </c>
    </row>
    <row r="442" spans="1:8" ht="15.75" customHeight="1" x14ac:dyDescent="0.25">
      <c r="A442" s="2" t="s">
        <v>2605</v>
      </c>
      <c r="B442" s="2" t="s">
        <v>2606</v>
      </c>
      <c r="C442" s="2" t="s">
        <v>2607</v>
      </c>
      <c r="D442" s="2" t="s">
        <v>2608</v>
      </c>
      <c r="E442" s="2" t="s">
        <v>2609</v>
      </c>
      <c r="F442" s="2" t="s">
        <v>2610</v>
      </c>
      <c r="G442" s="2" t="s">
        <v>2611</v>
      </c>
      <c r="H442" s="2" t="str">
        <f ca="1">IFERROR(__xludf.DUMMYFUNCTION("GOOGLETRANSLATE(A442,""id"",""en"")"),"Hi, Kemi, sorry for the slow internet access, bro, let's get the cellphone number as the location of the subdistrict head and Telkomsel number, problems via message, help check privacy, take care of it, thanks el")</f>
        <v>Hi, Kemi, sorry for the slow internet access, bro, let's get the cellphone number as the location of the subdistrict head and Telkomsel number, problems via message, help check privacy, take care of it, thanks el</v>
      </c>
    </row>
    <row r="443" spans="1:8" ht="15.75" customHeight="1" x14ac:dyDescent="0.25">
      <c r="A443" s="2" t="s">
        <v>2612</v>
      </c>
      <c r="B443" s="2" t="s">
        <v>2613</v>
      </c>
      <c r="C443" s="2" t="s">
        <v>2614</v>
      </c>
      <c r="D443" s="2" t="s">
        <v>2615</v>
      </c>
      <c r="E443" s="2" t="s">
        <v>2616</v>
      </c>
      <c r="F443" s="2" t="s">
        <v>2617</v>
      </c>
      <c r="G443" s="2" t="s">
        <v>2618</v>
      </c>
      <c r="H443" s="2" t="str">
        <f ca="1">IFERROR(__xludf.DUMMYFUNCTION("GOOGLETRANSLATE(A443,""id"",""en"")"),"Call the operator Rp. Telkomsel promo hours sell well, sis")</f>
        <v>Call the operator Rp. Telkomsel promo hours sell well, sis</v>
      </c>
    </row>
    <row r="444" spans="1:8" ht="15.75" customHeight="1" x14ac:dyDescent="0.25">
      <c r="A444" s="2" t="s">
        <v>2619</v>
      </c>
      <c r="B444" s="2" t="s">
        <v>2620</v>
      </c>
      <c r="C444" s="2" t="s">
        <v>2621</v>
      </c>
      <c r="D444" s="2" t="s">
        <v>2622</v>
      </c>
      <c r="E444" s="2" t="s">
        <v>2623</v>
      </c>
      <c r="F444" s="2" t="s">
        <v>2624</v>
      </c>
      <c r="G444" s="2" t="s">
        <v>2625</v>
      </c>
      <c r="H444" s="2" t="str">
        <f ca="1">IFERROR(__xludf.DUMMYFUNCTION("GOOGLETRANSLATE(A444,""id"",""en"")"),"Hi brother Fah sorry for calling spam, please help me block my device, thank you Deco")</f>
        <v>Hi brother Fah sorry for calling spam, please help me block my device, thank you Deco</v>
      </c>
    </row>
    <row r="445" spans="1:8" ht="15.75" customHeight="1" x14ac:dyDescent="0.25">
      <c r="A445" s="2" t="s">
        <v>2626</v>
      </c>
      <c r="B445" s="2" t="s">
        <v>2627</v>
      </c>
      <c r="C445" s="2" t="s">
        <v>2628</v>
      </c>
      <c r="D445" s="2" t="s">
        <v>2629</v>
      </c>
      <c r="E445" s="2" t="s">
        <v>2630</v>
      </c>
      <c r="F445" s="2" t="s">
        <v>2631</v>
      </c>
      <c r="G445" s="2" t="s">
        <v>2632</v>
      </c>
      <c r="H445" s="2" t="str">
        <f ca="1">IFERROR(__xludf.DUMMYFUNCTION("GOOGLETRANSLATE(A445,""id"",""en"")"),"Hi, Alexa, thank you, loyal brother, Telkomsel service products, free packages ready, calm down, Mytelkomsel application, attractive promo, brother, TKSDECO")</f>
        <v>Hi, Alexa, thank you, loyal brother, Telkomsel service products, free packages ready, calm down, Mytelkomsel application, attractive promo, brother, TKSDECO</v>
      </c>
    </row>
    <row r="446" spans="1:8" ht="15.75" customHeight="1" x14ac:dyDescent="0.25">
      <c r="A446" s="2" t="s">
        <v>2633</v>
      </c>
      <c r="B446" s="2" t="s">
        <v>2634</v>
      </c>
      <c r="C446" s="2" t="s">
        <v>2635</v>
      </c>
      <c r="D446" s="2" t="s">
        <v>2636</v>
      </c>
      <c r="E446" s="2" t="s">
        <v>2637</v>
      </c>
      <c r="F446" s="2" t="s">
        <v>2638</v>
      </c>
      <c r="G446" s="2" t="s">
        <v>2639</v>
      </c>
      <c r="H446" s="2" t="str">
        <f ca="1">IFERROR(__xludf.DUMMYFUNCTION("GOOGLETRANSLATE(A446,""id"",""en"")"),"Hello, I'm giving you a free package to be loyal to this era of being ghosted by Dosbim")</f>
        <v>Hello, I'm giving you a free package to be loyal to this era of being ghosted by Dosbim</v>
      </c>
    </row>
    <row r="447" spans="1:8" ht="15.75" customHeight="1" x14ac:dyDescent="0.25">
      <c r="A447" s="2" t="s">
        <v>2640</v>
      </c>
      <c r="B447" s="2" t="s">
        <v>2641</v>
      </c>
      <c r="C447" s="2" t="s">
        <v>2642</v>
      </c>
      <c r="D447" s="2" t="s">
        <v>2643</v>
      </c>
      <c r="E447" s="2" t="s">
        <v>2644</v>
      </c>
      <c r="F447" s="2" t="s">
        <v>2645</v>
      </c>
      <c r="G447" s="2" t="s">
        <v>2646</v>
      </c>
      <c r="H447" s="2" t="str">
        <f ca="1">IFERROR(__xludf.DUMMYFUNCTION("GOOGLETRANSLATE(A447,""id"",""en"")"),"Hi bro, sorry for the inconvenience due to problems. Come on, give me the message, cellphone number, location details, so let me check, thanks Akyl")</f>
        <v>Hi bro, sorry for the inconvenience due to problems. Come on, give me the message, cellphone number, location details, so let me check, thanks Akyl</v>
      </c>
    </row>
    <row r="448" spans="1:8" ht="15.75" customHeight="1" x14ac:dyDescent="0.25">
      <c r="A448" s="2" t="s">
        <v>2647</v>
      </c>
      <c r="B448" s="2" t="s">
        <v>2648</v>
      </c>
      <c r="C448" s="2" t="s">
        <v>2647</v>
      </c>
      <c r="D448" s="2" t="s">
        <v>2649</v>
      </c>
      <c r="E448" s="2" t="s">
        <v>2649</v>
      </c>
      <c r="F448" s="2" t="s">
        <v>2649</v>
      </c>
      <c r="G448" s="2" t="s">
        <v>2649</v>
      </c>
      <c r="H448" s="2" t="str">
        <f ca="1">IFERROR(__xludf.DUMMYFUNCTION("GOOGLETRANSLATE(A448,""id"",""en"")"),"wtb Telkomsel quota")</f>
        <v>wtb Telkomsel quota</v>
      </c>
    </row>
    <row r="449" spans="1:8" ht="15.75" customHeight="1" x14ac:dyDescent="0.25">
      <c r="A449" s="2" t="s">
        <v>2650</v>
      </c>
      <c r="B449" s="2" t="s">
        <v>2651</v>
      </c>
      <c r="C449" s="2" t="s">
        <v>2651</v>
      </c>
      <c r="D449" s="2" t="s">
        <v>2652</v>
      </c>
      <c r="E449" s="2" t="s">
        <v>2653</v>
      </c>
      <c r="F449" s="2" t="s">
        <v>2654</v>
      </c>
      <c r="G449" s="2" t="s">
        <v>2655</v>
      </c>
      <c r="H449" s="2" t="str">
        <f ca="1">IFERROR(__xludf.DUMMYFUNCTION("GOOGLETRANSLATE(A449,""id"",""en"")"),"aka Telkomsel just has an expensive fuck package")</f>
        <v>aka Telkomsel just has an expensive fuck package</v>
      </c>
    </row>
    <row r="450" spans="1:8" ht="15.75" customHeight="1" x14ac:dyDescent="0.25">
      <c r="A450" s="2" t="s">
        <v>2656</v>
      </c>
      <c r="B450" s="2" t="s">
        <v>2657</v>
      </c>
      <c r="C450" s="2" t="s">
        <v>2658</v>
      </c>
      <c r="D450" s="2" t="s">
        <v>2659</v>
      </c>
      <c r="E450" s="2" t="s">
        <v>2660</v>
      </c>
      <c r="F450" s="2" t="s">
        <v>2661</v>
      </c>
      <c r="G450" s="2" t="s">
        <v>2662</v>
      </c>
      <c r="H450" s="2" t="str">
        <f ca="1">IFERROR(__xludf.DUMMYFUNCTION("GOOGLETRANSLATE(A450,""id"",""en"")"),"Hi, bro, Fah, help with Telkomsel service products, let's provide detailed information, help with solutions, thank you, Gea")</f>
        <v>Hi, bro, Fah, help with Telkomsel service products, let's provide detailed information, help with solutions, thank you, Gea</v>
      </c>
    </row>
    <row r="451" spans="1:8" ht="15.75" customHeight="1" x14ac:dyDescent="0.25">
      <c r="A451" s="2" t="s">
        <v>2663</v>
      </c>
      <c r="B451" s="2" t="s">
        <v>2664</v>
      </c>
      <c r="C451" s="2" t="s">
        <v>2665</v>
      </c>
      <c r="D451" s="2" t="s">
        <v>2666</v>
      </c>
      <c r="E451" s="2" t="s">
        <v>2667</v>
      </c>
      <c r="F451" s="2" t="s">
        <v>2668</v>
      </c>
      <c r="G451" s="2" t="s">
        <v>2669</v>
      </c>
      <c r="H451" s="2" t="str">
        <f ca="1">IFERROR(__xludf.DUMMYFUNCTION("GOOGLETRANSLATE(A451,""id"",""en"")"),"move card, hello, do you know the number of the immediate family, if search get contact is empty, detect the strange use used by homcredit, the disabled person is inconsequential")</f>
        <v>move card, hello, do you know the number of the immediate family, if search get contact is empty, detect the strange use used by homcredit, the disabled person is inconsequential</v>
      </c>
    </row>
    <row r="452" spans="1:8" ht="15.75" customHeight="1" x14ac:dyDescent="0.25">
      <c r="A452" s="2" t="s">
        <v>2670</v>
      </c>
      <c r="B452" s="2" t="s">
        <v>2671</v>
      </c>
      <c r="C452" s="2" t="s">
        <v>2672</v>
      </c>
      <c r="D452" s="2" t="s">
        <v>2673</v>
      </c>
      <c r="E452" s="2" t="s">
        <v>2674</v>
      </c>
      <c r="F452" s="2" t="s">
        <v>2675</v>
      </c>
      <c r="G452" s="2" t="s">
        <v>2676</v>
      </c>
      <c r="H452" s="2" t="str">
        <f ca="1">IFERROR(__xludf.DUMMYFUNCTION("GOOGLETRANSLATE(A452,""id"",""en"")"),"Hi bro, sorry, hook the magic combo package, promo package is limited, bro, brother, brother, active withdrawal package for the Mytelkomsel application, thanks Gea")</f>
        <v>Hi bro, sorry, hook the magic combo package, promo package is limited, bro, brother, brother, active withdrawal package for the Mytelkomsel application, thanks Gea</v>
      </c>
    </row>
    <row r="453" spans="1:8" ht="15.75" customHeight="1" x14ac:dyDescent="0.25">
      <c r="A453" s="2" t="s">
        <v>2677</v>
      </c>
      <c r="B453" s="2" t="s">
        <v>2678</v>
      </c>
      <c r="C453" s="2" t="s">
        <v>2679</v>
      </c>
      <c r="D453" s="2" t="s">
        <v>2680</v>
      </c>
      <c r="E453" s="2" t="s">
        <v>2681</v>
      </c>
      <c r="F453" s="2" t="s">
        <v>2682</v>
      </c>
      <c r="G453" s="2" t="s">
        <v>2683</v>
      </c>
      <c r="H453" s="2" t="str">
        <f ca="1">IFERROR(__xludf.DUMMYFUNCTION("GOOGLETRANSLATE(A453,""id"",""en"")"),"Hi bro, how to move your prepaid postpaid number, come on, information on your cellphone number via our message, help check your privacy, thank you, Deco")</f>
        <v>Hi bro, how to move your prepaid postpaid number, come on, information on your cellphone number via our message, help check your privacy, thank you, Deco</v>
      </c>
    </row>
    <row r="454" spans="1:8" ht="15.75" customHeight="1" x14ac:dyDescent="0.25">
      <c r="A454" s="2" t="s">
        <v>2684</v>
      </c>
      <c r="B454" s="2" t="s">
        <v>2685</v>
      </c>
      <c r="C454" s="2" t="s">
        <v>2686</v>
      </c>
      <c r="D454" s="2" t="s">
        <v>2687</v>
      </c>
      <c r="E454" s="2" t="s">
        <v>2688</v>
      </c>
      <c r="F454" s="2" t="s">
        <v>2689</v>
      </c>
      <c r="G454" s="2" t="s">
        <v>2690</v>
      </c>
      <c r="H454" s="2" t="str">
        <f ca="1">IFERROR(__xludf.DUMMYFUNCTION("GOOGLETRANSLATE(A454,""id"",""en"")"),"Erfian launches, check your message, wait, thank you, Gyan")</f>
        <v>Erfian launches, check your message, wait, thank you, Gyan</v>
      </c>
    </row>
    <row r="455" spans="1:8" ht="15.75" customHeight="1" x14ac:dyDescent="0.25">
      <c r="A455" s="2" t="s">
        <v>2691</v>
      </c>
      <c r="B455" s="2" t="s">
        <v>2692</v>
      </c>
      <c r="C455" s="2" t="s">
        <v>2693</v>
      </c>
      <c r="D455" s="2" t="s">
        <v>2694</v>
      </c>
      <c r="E455" s="2" t="s">
        <v>2695</v>
      </c>
      <c r="F455" s="2" t="s">
        <v>2696</v>
      </c>
      <c r="G455" s="2" t="s">
        <v>2697</v>
      </c>
      <c r="H455" s="2" t="str">
        <f ca="1">IFERROR(__xludf.DUMMYFUNCTION("GOOGLETRANSLATE(A455,""id"",""en"")"),"Min, my breath combo hurts, change Herman, I bought it, it's really annoying")</f>
        <v>Min, my breath combo hurts, change Herman, I bought it, it's really annoying</v>
      </c>
    </row>
    <row r="456" spans="1:8" ht="15.75" customHeight="1" x14ac:dyDescent="0.25">
      <c r="A456" s="2" t="s">
        <v>2698</v>
      </c>
      <c r="B456" s="2" t="s">
        <v>2699</v>
      </c>
      <c r="C456" s="2" t="s">
        <v>2700</v>
      </c>
      <c r="D456" s="2" t="s">
        <v>2701</v>
      </c>
      <c r="E456" s="2" t="s">
        <v>2702</v>
      </c>
      <c r="F456" s="2" t="s">
        <v>2703</v>
      </c>
      <c r="G456" s="2" t="s">
        <v>2704</v>
      </c>
      <c r="H456" s="2" t="str">
        <f ca="1">IFERROR(__xludf.DUMMYFUNCTION("GOOGLETRANSLATE(A456,""id"",""en"")"),"Yes, bro, the internet signal is really good. If it rains, the internet doesn't connect, just restart the cellphone in airplane mode")</f>
        <v>Yes, bro, the internet signal is really good. If it rains, the internet doesn't connect, just restart the cellphone in airplane mode</v>
      </c>
    </row>
    <row r="457" spans="1:8" ht="15.75" customHeight="1" x14ac:dyDescent="0.25">
      <c r="A457" s="2" t="s">
        <v>2705</v>
      </c>
      <c r="B457" s="2" t="s">
        <v>2706</v>
      </c>
      <c r="C457" s="2" t="s">
        <v>2707</v>
      </c>
      <c r="D457" s="2" t="s">
        <v>2708</v>
      </c>
      <c r="E457" s="2" t="s">
        <v>2709</v>
      </c>
      <c r="F457" s="2" t="s">
        <v>2710</v>
      </c>
      <c r="G457" s="2" t="s">
        <v>2711</v>
      </c>
      <c r="H457" s="2" t="str">
        <f ca="1">IFERROR(__xludf.DUMMYFUNCTION("GOOGLETRANSLATE(A457,""id"",""en"")"),"Erfian hi bro, I'm sorry bro, I'm having trouble buying the package, help me, let's give you the cellphone number, details of the package, it's clear I failed to buy via message, data privacy, take care, thank you, Gea")</f>
        <v>Erfian hi bro, I'm sorry bro, I'm having trouble buying the package, help me, let's give you the cellphone number, details of the package, it's clear I failed to buy via message, data privacy, take care, thank you, Gea</v>
      </c>
    </row>
    <row r="458" spans="1:8" ht="15.75" customHeight="1" x14ac:dyDescent="0.25">
      <c r="A458" s="2" t="s">
        <v>2712</v>
      </c>
      <c r="B458" s="2" t="s">
        <v>2713</v>
      </c>
      <c r="C458" s="2" t="s">
        <v>2714</v>
      </c>
      <c r="D458" s="2" t="s">
        <v>2715</v>
      </c>
      <c r="E458" s="2" t="s">
        <v>2716</v>
      </c>
      <c r="F458" s="2" t="s">
        <v>2717</v>
      </c>
      <c r="G458" s="2" t="s">
        <v>2717</v>
      </c>
      <c r="H458" s="2" t="str">
        <f ca="1">IFERROR(__xludf.DUMMYFUNCTION("GOOGLETRANSLATE(A458,""id"",""en"")"),"I bought the package and it failed")</f>
        <v>I bought the package and it failed</v>
      </c>
    </row>
    <row r="459" spans="1:8" ht="15.75" customHeight="1" x14ac:dyDescent="0.25">
      <c r="A459" s="2" t="s">
        <v>2718</v>
      </c>
      <c r="B459" s="2" t="s">
        <v>2719</v>
      </c>
      <c r="C459" s="2" t="s">
        <v>2720</v>
      </c>
      <c r="D459" s="2" t="s">
        <v>2721</v>
      </c>
      <c r="E459" s="2" t="s">
        <v>2722</v>
      </c>
      <c r="F459" s="2" t="s">
        <v>2723</v>
      </c>
      <c r="G459" s="2" t="s">
        <v>2724</v>
      </c>
      <c r="H459" s="2" t="str">
        <f ca="1">IFERROR(__xludf.DUMMYFUNCTION("GOOGLETRANSLATE(A459,""id"",""en"")"),"ugh, the Telkomsel signal is really good, the provider's signal is really bad, I can't stand using Tsel, I'm using a card")</f>
        <v>ugh, the Telkomsel signal is really good, the provider's signal is really bad, I can't stand using Tsel, I'm using a card</v>
      </c>
    </row>
    <row r="460" spans="1:8" ht="15.75" customHeight="1" x14ac:dyDescent="0.25">
      <c r="A460" s="2" t="s">
        <v>2725</v>
      </c>
      <c r="B460" s="2" t="s">
        <v>2726</v>
      </c>
      <c r="C460" s="2" t="s">
        <v>2727</v>
      </c>
      <c r="D460" s="2" t="s">
        <v>2728</v>
      </c>
      <c r="E460" s="2" t="s">
        <v>2729</v>
      </c>
      <c r="F460" s="2" t="s">
        <v>2730</v>
      </c>
      <c r="G460" s="2" t="s">
        <v>2731</v>
      </c>
      <c r="H460" s="2" t="str">
        <f ca="1">IFERROR(__xludf.DUMMYFUNCTION("GOOGLETRANSLATE(A460,""id"",""en"")"),"try changing the check card, choose a different package, Telkomsel simcard, different package price, hang on, use it")</f>
        <v>try changing the check card, choose a different package, Telkomsel simcard, different package price, hang on, use it</v>
      </c>
    </row>
    <row r="461" spans="1:8" ht="15.75" customHeight="1" x14ac:dyDescent="0.25">
      <c r="A461" s="2" t="s">
        <v>2732</v>
      </c>
      <c r="B461" s="2" t="s">
        <v>2733</v>
      </c>
      <c r="C461" s="2" t="s">
        <v>2734</v>
      </c>
      <c r="D461" s="2" t="s">
        <v>2735</v>
      </c>
      <c r="E461" s="2" t="s">
        <v>2736</v>
      </c>
      <c r="F461" s="2" t="s">
        <v>2737</v>
      </c>
      <c r="G461" s="2" t="s">
        <v>2738</v>
      </c>
      <c r="H461" s="2" t="str">
        <f ca="1">IFERROR(__xludf.DUMMYFUNCTION("GOOGLETRANSLATE(A461,""id"",""en"")"),"Hi bro, I'm sorry, bro, I'm having trouble buying the package, help me, let's give you the cellphone number, package details, it's clear I failed to buy via message, data privacy, take care, thank you, Gea")</f>
        <v>Hi bro, I'm sorry, bro, I'm having trouble buying the package, help me, let's give you the cellphone number, package details, it's clear I failed to buy via message, data privacy, take care, thank you, Gea</v>
      </c>
    </row>
    <row r="462" spans="1:8" ht="15.75" customHeight="1" x14ac:dyDescent="0.25">
      <c r="A462" s="2" t="s">
        <v>2739</v>
      </c>
      <c r="B462" s="2" t="s">
        <v>2740</v>
      </c>
      <c r="C462" s="2" t="s">
        <v>2741</v>
      </c>
      <c r="D462" s="2" t="s">
        <v>2742</v>
      </c>
      <c r="E462" s="2" t="s">
        <v>2743</v>
      </c>
      <c r="F462" s="2" t="s">
        <v>2744</v>
      </c>
      <c r="G462" s="2" t="s">
        <v>2745</v>
      </c>
      <c r="H462" s="2" t="str">
        <f ca="1">IFERROR(__xludf.DUMMYFUNCTION("GOOGLETRANSLATE(A462,""id"",""en"")"),"Try ordering an activated Telkomsel number")</f>
        <v>Try ordering an activated Telkomsel number</v>
      </c>
    </row>
    <row r="463" spans="1:8" ht="15.75" customHeight="1" x14ac:dyDescent="0.25">
      <c r="A463" s="2" t="s">
        <v>2746</v>
      </c>
      <c r="B463" s="2" t="s">
        <v>2747</v>
      </c>
      <c r="C463" s="2" t="s">
        <v>2748</v>
      </c>
      <c r="D463" s="2" t="s">
        <v>2749</v>
      </c>
      <c r="E463" s="2" t="s">
        <v>2750</v>
      </c>
      <c r="F463" s="2" t="s">
        <v>2751</v>
      </c>
      <c r="G463" s="2" t="s">
        <v>2751</v>
      </c>
      <c r="H463" s="2" t="str">
        <f ca="1">IFERROR(__xludf.DUMMYFUNCTION("GOOGLETRANSLATE(A463,""id"",""en"")"),"Please, sis, Mytelkomsel can't buy a signal package, it's strange, I really need it")</f>
        <v>Please, sis, Mytelkomsel can't buy a signal package, it's strange, I really need it</v>
      </c>
    </row>
    <row r="464" spans="1:8" ht="15.75" customHeight="1" x14ac:dyDescent="0.25">
      <c r="A464" s="2" t="s">
        <v>2752</v>
      </c>
      <c r="B464" s="2" t="s">
        <v>2753</v>
      </c>
      <c r="C464" s="2" t="s">
        <v>2754</v>
      </c>
      <c r="D464" s="2" t="s">
        <v>2755</v>
      </c>
      <c r="E464" s="2" t="s">
        <v>2756</v>
      </c>
      <c r="F464" s="2" t="s">
        <v>2757</v>
      </c>
      <c r="G464" s="2" t="s">
        <v>2758</v>
      </c>
      <c r="H464" s="2" t="str">
        <f ca="1">IFERROR(__xludf.DUMMYFUNCTION("GOOGLETRANSLATE(A464,""id"",""en"")"),"hi bro, sorry for the signal problem, number")</f>
        <v>hi bro, sorry for the signal problem, number</v>
      </c>
    </row>
    <row r="465" spans="1:8" ht="15.75" customHeight="1" x14ac:dyDescent="0.25">
      <c r="A465" s="2" t="s">
        <v>2759</v>
      </c>
      <c r="B465" s="2" t="s">
        <v>2760</v>
      </c>
      <c r="C465" s="2" t="s">
        <v>2761</v>
      </c>
      <c r="D465" s="2" t="s">
        <v>2762</v>
      </c>
      <c r="E465" s="2" t="s">
        <v>2762</v>
      </c>
      <c r="F465" s="2" t="s">
        <v>2763</v>
      </c>
      <c r="G465" s="2" t="s">
        <v>2764</v>
      </c>
      <c r="H465" s="2" t="str">
        <f ca="1">IFERROR(__xludf.DUMMYFUNCTION("GOOGLETRANSLATE(A465,""id"",""en"")"),"If you watch it, Telkomsel sucks up the local quota package for watching Anjirrr")</f>
        <v>If you watch it, Telkomsel sucks up the local quota package for watching Anjirrr</v>
      </c>
    </row>
    <row r="466" spans="1:8" ht="15.75" customHeight="1" x14ac:dyDescent="0.25">
      <c r="A466" s="2" t="s">
        <v>2765</v>
      </c>
      <c r="B466" s="2" t="s">
        <v>2766</v>
      </c>
      <c r="C466" s="2" t="s">
        <v>2767</v>
      </c>
      <c r="D466" s="2" t="s">
        <v>2768</v>
      </c>
      <c r="E466" s="2" t="s">
        <v>2769</v>
      </c>
      <c r="F466" s="2" t="s">
        <v>2770</v>
      </c>
      <c r="G466" s="2" t="s">
        <v>2771</v>
      </c>
      <c r="H466" s="2" t="str">
        <f ca="1">IFERROR(__xludf.DUMMYFUNCTION("GOOGLETRANSLATE(A466,""id"",""en"")"),"You know, Grapari forgot the main center at Telkomsel")</f>
        <v>You know, Grapari forgot the main center at Telkomsel</v>
      </c>
    </row>
    <row r="467" spans="1:8" ht="15.75" customHeight="1" x14ac:dyDescent="0.25">
      <c r="A467" s="2" t="s">
        <v>2772</v>
      </c>
      <c r="B467" s="2" t="s">
        <v>2773</v>
      </c>
      <c r="C467" s="2" t="s">
        <v>2774</v>
      </c>
      <c r="D467" s="2" t="s">
        <v>2775</v>
      </c>
      <c r="E467" s="2" t="s">
        <v>2776</v>
      </c>
      <c r="F467" s="2" t="s">
        <v>2777</v>
      </c>
      <c r="G467" s="2" t="s">
        <v>2778</v>
      </c>
      <c r="H467" s="2" t="str">
        <f ca="1">IFERROR(__xludf.DUMMYFUNCTION("GOOGLETRANSLATE(A467,""id"",""en"")"),"Telkomsel's internet packages are priced at thousands, just like the price of cooking oil")</f>
        <v>Telkomsel's internet packages are priced at thousands, just like the price of cooking oil</v>
      </c>
    </row>
    <row r="468" spans="1:8" ht="15.75" customHeight="1" x14ac:dyDescent="0.25">
      <c r="A468" s="2" t="s">
        <v>2779</v>
      </c>
      <c r="B468" s="2" t="s">
        <v>2780</v>
      </c>
      <c r="C468" s="2" t="s">
        <v>2781</v>
      </c>
      <c r="D468" s="2" t="s">
        <v>2782</v>
      </c>
      <c r="E468" s="2" t="s">
        <v>2783</v>
      </c>
      <c r="F468" s="2" t="s">
        <v>2783</v>
      </c>
      <c r="G468" s="2" t="s">
        <v>2783</v>
      </c>
      <c r="H468" s="2" t="str">
        <f ca="1">IFERROR(__xludf.DUMMYFUNCTION("GOOGLETRANSLATE(A468,""id"",""en"")"),"Yes, Telkomsel mobile phones are prohibited in the afternoon")</f>
        <v>Yes, Telkomsel mobile phones are prohibited in the afternoon</v>
      </c>
    </row>
    <row r="469" spans="1:8" ht="15.75" customHeight="1" x14ac:dyDescent="0.25">
      <c r="A469" s="2" t="s">
        <v>2784</v>
      </c>
      <c r="B469" s="2" t="s">
        <v>2785</v>
      </c>
      <c r="C469" s="2" t="s">
        <v>2786</v>
      </c>
      <c r="D469" s="2" t="s">
        <v>2787</v>
      </c>
      <c r="E469" s="2" t="s">
        <v>2788</v>
      </c>
      <c r="F469" s="2" t="s">
        <v>2789</v>
      </c>
      <c r="G469" s="2" t="s">
        <v>2790</v>
      </c>
      <c r="H469" s="2" t="str">
        <f ca="1">IFERROR(__xludf.DUMMYFUNCTION("GOOGLETRANSLATE(A469,""id"",""en"")"),"Astaghfirullah, really Sunday signal, Bojong Nangka Kelapa Tangerang signal line, please, if it's good, the subscriber will run away and change provider.")</f>
        <v>Astaghfirullah, really Sunday signal, Bojong Nangka Kelapa Tangerang signal line, please, if it's good, the subscriber will run away and change provider.</v>
      </c>
    </row>
    <row r="470" spans="1:8" ht="15.75" customHeight="1" x14ac:dyDescent="0.25">
      <c r="A470" s="2" t="s">
        <v>2791</v>
      </c>
      <c r="B470" s="2" t="s">
        <v>2792</v>
      </c>
      <c r="C470" s="2" t="s">
        <v>2793</v>
      </c>
      <c r="D470" s="2" t="s">
        <v>2794</v>
      </c>
      <c r="E470" s="2" t="s">
        <v>2794</v>
      </c>
      <c r="F470" s="2" t="s">
        <v>2795</v>
      </c>
      <c r="G470" s="2" t="s">
        <v>2796</v>
      </c>
      <c r="H470" s="2" t="str">
        <f ca="1">IFERROR(__xludf.DUMMYFUNCTION("GOOGLETRANSLATE(A470,""id"",""en"")"),"go go Telkomsel world")</f>
        <v>go go Telkomsel world</v>
      </c>
    </row>
    <row r="471" spans="1:8" ht="15.75" customHeight="1" x14ac:dyDescent="0.25">
      <c r="A471" s="2" t="s">
        <v>2797</v>
      </c>
      <c r="B471" s="2" t="s">
        <v>2798</v>
      </c>
      <c r="C471" s="2" t="s">
        <v>2799</v>
      </c>
      <c r="D471" s="2" t="s">
        <v>2800</v>
      </c>
      <c r="E471" s="2" t="s">
        <v>2801</v>
      </c>
      <c r="F471" s="2" t="s">
        <v>2802</v>
      </c>
      <c r="G471" s="2" t="s">
        <v>2803</v>
      </c>
      <c r="H471" s="2" t="str">
        <f ca="1">IFERROR(__xludf.DUMMYFUNCTION("GOOGLETRANSLATE(A471,""id"",""en"")"),"Hi bro, sorry, it's convenient, there are problems with game access, come on, let's info, cellphone number, location details, date, Telkomsel number, problem, send via message, yes, keep your privacy tksgea")</f>
        <v>Hi bro, sorry, it's convenient, there are problems with game access, come on, let's info, cellphone number, location details, date, Telkomsel number, problem, send via message, yes, keep your privacy tksgea</v>
      </c>
    </row>
    <row r="472" spans="1:8" ht="15.75" customHeight="1" x14ac:dyDescent="0.25">
      <c r="A472" s="2" t="s">
        <v>2804</v>
      </c>
      <c r="B472" s="2" t="s">
        <v>2805</v>
      </c>
      <c r="C472" s="2" t="s">
        <v>2806</v>
      </c>
      <c r="D472" s="2" t="s">
        <v>2807</v>
      </c>
      <c r="E472" s="2" t="s">
        <v>2808</v>
      </c>
      <c r="F472" s="2" t="s">
        <v>2809</v>
      </c>
      <c r="G472" s="2" t="s">
        <v>2810</v>
      </c>
      <c r="H472" s="2" t="str">
        <f ca="1">IFERROR(__xludf.DUMMYFUNCTION("GOOGLETRANSLATE(A472,""id"",""en"")"),"Hi, Eko, sorry for the unstable internet signal. Come on, order including your cellphone number, date and complete location, thanks, masfa")</f>
        <v>Hi, Eko, sorry for the unstable internet signal. Come on, order including your cellphone number, date and complete location, thanks, masfa</v>
      </c>
    </row>
    <row r="473" spans="1:8" ht="15.75" customHeight="1" x14ac:dyDescent="0.25">
      <c r="A473" s="2" t="s">
        <v>2811</v>
      </c>
      <c r="B473" s="2" t="s">
        <v>2812</v>
      </c>
      <c r="C473" s="2" t="s">
        <v>2813</v>
      </c>
      <c r="D473" s="2" t="s">
        <v>2814</v>
      </c>
      <c r="E473" s="2" t="s">
        <v>2815</v>
      </c>
      <c r="F473" s="2" t="s">
        <v>2816</v>
      </c>
      <c r="G473" s="2" t="s">
        <v>2816</v>
      </c>
      <c r="H473" s="2" t="str">
        <f ca="1">IFERROR(__xludf.DUMMYFUNCTION("GOOGLETRANSLATE(A473,""id"",""en"")"),"I can't do it by the usual Telkomsel")</f>
        <v>I can't do it by the usual Telkomsel</v>
      </c>
    </row>
    <row r="474" spans="1:8" ht="15.75" customHeight="1" x14ac:dyDescent="0.25">
      <c r="A474" s="2" t="s">
        <v>2817</v>
      </c>
      <c r="B474" s="2" t="s">
        <v>2818</v>
      </c>
      <c r="C474" s="2" t="s">
        <v>2819</v>
      </c>
      <c r="D474" s="2" t="s">
        <v>2820</v>
      </c>
      <c r="E474" s="2" t="s">
        <v>2821</v>
      </c>
      <c r="F474" s="2" t="s">
        <v>2822</v>
      </c>
      <c r="G474" s="2" t="s">
        <v>2823</v>
      </c>
      <c r="H474" s="2" t="str">
        <f ca="1">IFERROR(__xludf.DUMMYFUNCTION("GOOGLETRANSLATE(A474,""id"",""en"")"),"The village head's brother looks after Gea Glide's grapes, thanks Gea")</f>
        <v>The village head's brother looks after Gea Glide's grapes, thanks Gea</v>
      </c>
    </row>
    <row r="475" spans="1:8" ht="15.75" customHeight="1" x14ac:dyDescent="0.25">
      <c r="A475" s="2" t="s">
        <v>2824</v>
      </c>
      <c r="B475" s="2" t="s">
        <v>2825</v>
      </c>
      <c r="C475" s="2" t="s">
        <v>2826</v>
      </c>
      <c r="D475" s="2" t="s">
        <v>2827</v>
      </c>
      <c r="E475" s="2" t="s">
        <v>2827</v>
      </c>
      <c r="F475" s="2" t="s">
        <v>2828</v>
      </c>
      <c r="G475" s="2" t="s">
        <v>2828</v>
      </c>
      <c r="H475" s="2" t="str">
        <f ca="1">IFERROR(__xludf.DUMMYFUNCTION("GOOGLETRANSLATE(A475,""id"",""en"")"),"Using Telkomsel is different")</f>
        <v>Using Telkomsel is different</v>
      </c>
    </row>
    <row r="476" spans="1:8" ht="15.75" customHeight="1" x14ac:dyDescent="0.25">
      <c r="A476" s="2" t="s">
        <v>2829</v>
      </c>
      <c r="B476" s="2" t="s">
        <v>2830</v>
      </c>
      <c r="C476" s="2" t="s">
        <v>2831</v>
      </c>
      <c r="D476" s="2" t="s">
        <v>2832</v>
      </c>
      <c r="E476" s="2" t="s">
        <v>2833</v>
      </c>
      <c r="F476" s="2" t="s">
        <v>2834</v>
      </c>
      <c r="G476" s="2" t="s">
        <v>2834</v>
      </c>
      <c r="H476" s="2" t="str">
        <f ca="1">IFERROR(__xludf.DUMMYFUNCTION("GOOGLETRANSLATE(A476,""id"",""en"")"),"damaged signal card damaged")</f>
        <v>damaged signal card damaged</v>
      </c>
    </row>
    <row r="477" spans="1:8" ht="15.75" customHeight="1" x14ac:dyDescent="0.25">
      <c r="A477" s="2" t="s">
        <v>2835</v>
      </c>
      <c r="B477" s="2" t="s">
        <v>2836</v>
      </c>
      <c r="C477" s="2" t="s">
        <v>2836</v>
      </c>
      <c r="D477" s="2" t="s">
        <v>2837</v>
      </c>
      <c r="E477" s="2" t="s">
        <v>2838</v>
      </c>
      <c r="F477" s="2" t="s">
        <v>2839</v>
      </c>
      <c r="G477" s="2" t="s">
        <v>2840</v>
      </c>
      <c r="H477" s="2" t="str">
        <f ca="1">IFERROR(__xludf.DUMMYFUNCTION("GOOGLETRANSLATE(A477,""id"",""en"")"),"Telkomsel yourself")</f>
        <v>Telkomsel yourself</v>
      </c>
    </row>
    <row r="478" spans="1:8" ht="15.75" customHeight="1" x14ac:dyDescent="0.25">
      <c r="A478" s="2" t="s">
        <v>2841</v>
      </c>
      <c r="B478" s="2" t="s">
        <v>2842</v>
      </c>
      <c r="C478" s="2" t="s">
        <v>2843</v>
      </c>
      <c r="D478" s="2" t="s">
        <v>2844</v>
      </c>
      <c r="E478" s="2" t="s">
        <v>2845</v>
      </c>
      <c r="F478" s="2" t="s">
        <v>2846</v>
      </c>
      <c r="G478" s="2" t="s">
        <v>2847</v>
      </c>
      <c r="H478" s="2" t="str">
        <f ca="1">IFERROR(__xludf.DUMMYFUNCTION("GOOGLETRANSLATE(A478,""id"",""en"")"),"Hi bro, I'm really sorry, bro, what did you mean by non-package rate SMS? Yes, try checking the use, let's get cell phone number info so credit cuts message privacy, keep tksgea")</f>
        <v>Hi bro, I'm really sorry, bro, what did you mean by non-package rate SMS? Yes, try checking the use, let's get cell phone number info so credit cuts message privacy, keep tksgea</v>
      </c>
    </row>
    <row r="479" spans="1:8" ht="15.75" customHeight="1" x14ac:dyDescent="0.25">
      <c r="A479" s="2" t="s">
        <v>2848</v>
      </c>
      <c r="B479" s="2" t="s">
        <v>2849</v>
      </c>
      <c r="C479" s="2" t="s">
        <v>2850</v>
      </c>
      <c r="D479" s="2" t="s">
        <v>2851</v>
      </c>
      <c r="E479" s="2" t="s">
        <v>2852</v>
      </c>
      <c r="F479" s="2" t="s">
        <v>2853</v>
      </c>
      <c r="G479" s="2" t="s">
        <v>2853</v>
      </c>
      <c r="H479" s="2" t="str">
        <f ca="1">IFERROR(__xludf.DUMMYFUNCTION("GOOGLETRANSLATE(A479,""id"",""en"")"),"My cellphone using the Telkomsel Merauke provider lost its signal Sunday afternoon")</f>
        <v>My cellphone using the Telkomsel Merauke provider lost its signal Sunday afternoon</v>
      </c>
    </row>
    <row r="480" spans="1:8" ht="15.75" customHeight="1" x14ac:dyDescent="0.25">
      <c r="A480" s="2" t="s">
        <v>2854</v>
      </c>
      <c r="B480" s="2" t="s">
        <v>2855</v>
      </c>
      <c r="C480" s="2" t="s">
        <v>2856</v>
      </c>
      <c r="D480" s="2" t="s">
        <v>2857</v>
      </c>
      <c r="E480" s="2" t="s">
        <v>2858</v>
      </c>
      <c r="F480" s="2" t="s">
        <v>2859</v>
      </c>
      <c r="G480" s="2" t="s">
        <v>2860</v>
      </c>
      <c r="H480" s="2" t="str">
        <f ca="1">IFERROR(__xludf.DUMMYFUNCTION("GOOGLETRANSLATE(A480,""id"",""en"")"),"Hi, Yoenata, sorry for the problem of incompatibility using local internet quota. Come on, let me know your cellphone number, date of completion via message, help check amp privacy is safe, thanks Rian")</f>
        <v>Hi, Yoenata, sorry for the problem of incompatibility using local internet quota. Come on, let me know your cellphone number, date of completion via message, help check amp privacy is safe, thanks Rian</v>
      </c>
    </row>
    <row r="481" spans="1:8" ht="15.75" customHeight="1" x14ac:dyDescent="0.25">
      <c r="A481" s="2" t="s">
        <v>2861</v>
      </c>
      <c r="B481" s="2" t="s">
        <v>2862</v>
      </c>
      <c r="C481" s="2" t="s">
        <v>2863</v>
      </c>
      <c r="D481" s="2" t="s">
        <v>2864</v>
      </c>
      <c r="E481" s="2" t="s">
        <v>2865</v>
      </c>
      <c r="F481" s="2" t="s">
        <v>2866</v>
      </c>
      <c r="G481" s="2" t="s">
        <v>2867</v>
      </c>
      <c r="H481" s="2" t="str">
        <f ca="1">IFERROR(__xludf.DUMMYFUNCTION("GOOGLETRANSLATE(A481,""id"",""en"")"),"mukti hi sister mi sorry, it's convenient, the problem with using internet quota is natural, come on, let's get detailed cell phone numbers, so it's a natural problem via message, please take care of your privacy, tksgea")</f>
        <v>mukti hi sister mi sorry, it's convenient, the problem with using internet quota is natural, come on, let's get detailed cell phone numbers, so it's a natural problem via message, please take care of your privacy, tksgea</v>
      </c>
    </row>
    <row r="482" spans="1:8" ht="15.75" customHeight="1" x14ac:dyDescent="0.25">
      <c r="A482" s="2" t="s">
        <v>2868</v>
      </c>
      <c r="B482" s="2" t="s">
        <v>2869</v>
      </c>
      <c r="C482" s="2" t="s">
        <v>2870</v>
      </c>
      <c r="D482" s="2" t="s">
        <v>2871</v>
      </c>
      <c r="E482" s="2" t="s">
        <v>2872</v>
      </c>
      <c r="F482" s="2" t="s">
        <v>2873</v>
      </c>
      <c r="G482" s="2" t="s">
        <v>2874</v>
      </c>
      <c r="H482" s="2" t="str">
        <f ca="1">IFERROR(__xludf.DUMMYFUNCTION("GOOGLETRANSLATE(A482,""id"",""en"")"),"Hi bro, DQ, sorry about the problem with the emergency package, Arie, help me check, let's get the data via message, bro, thanks Arie")</f>
        <v>Hi bro, DQ, sorry about the problem with the emergency package, Arie, help me check, let's get the data via message, bro, thanks Arie</v>
      </c>
    </row>
    <row r="483" spans="1:8" ht="15.75" customHeight="1" x14ac:dyDescent="0.25">
      <c r="A483" s="2" t="s">
        <v>2875</v>
      </c>
      <c r="B483" s="2" t="s">
        <v>2876</v>
      </c>
      <c r="C483" s="2" t="s">
        <v>2877</v>
      </c>
      <c r="D483" s="2" t="s">
        <v>2878</v>
      </c>
      <c r="E483" s="2" t="s">
        <v>2879</v>
      </c>
      <c r="F483" s="2" t="s">
        <v>2880</v>
      </c>
      <c r="G483" s="2" t="s">
        <v>2881</v>
      </c>
      <c r="H483" s="2" t="str">
        <f ca="1">IFERROR(__xludf.DUMMYFUNCTION("GOOGLETRANSLATE(A483,""id"",""en"")"),"Yes, buy the GB data package, it will run out in the week, cooking month, buy internet quota, just use it before, it's wrong, min, cooking month will run out, GB")</f>
        <v>Yes, buy the GB data package, it will run out in the week, cooking month, buy internet quota, just use it before, it's wrong, min, cooking month will run out, GB</v>
      </c>
    </row>
    <row r="484" spans="1:8" ht="15.75" customHeight="1" x14ac:dyDescent="0.25">
      <c r="A484" s="2" t="s">
        <v>2882</v>
      </c>
      <c r="B484" s="2" t="s">
        <v>2883</v>
      </c>
      <c r="C484" s="2" t="s">
        <v>2884</v>
      </c>
      <c r="D484" s="2" t="s">
        <v>2885</v>
      </c>
      <c r="E484" s="2" t="s">
        <v>2886</v>
      </c>
      <c r="F484" s="2" t="s">
        <v>2887</v>
      </c>
      <c r="G484" s="2" t="s">
        <v>2887</v>
      </c>
      <c r="H484" s="2" t="str">
        <f ca="1">IFERROR(__xludf.DUMMYFUNCTION("GOOGLETRANSLATE(A484,""id"",""en"")"),"hi sully if you have any question or issue about telkomsel products please contact us on message we can give you the best solution to solve your issue thank you gea")</f>
        <v>hi sully if you have any question or issue about telkomsel products please contact us on message we can give you the best solution to solve your issue thank you gea</v>
      </c>
    </row>
    <row r="485" spans="1:8" ht="15.75" customHeight="1" x14ac:dyDescent="0.25">
      <c r="A485" s="2" t="s">
        <v>2888</v>
      </c>
      <c r="B485" s="2" t="s">
        <v>2889</v>
      </c>
      <c r="C485" s="2" t="s">
        <v>2890</v>
      </c>
      <c r="D485" s="2" t="s">
        <v>2891</v>
      </c>
      <c r="E485" s="2" t="s">
        <v>2892</v>
      </c>
      <c r="F485" s="2" t="s">
        <v>2893</v>
      </c>
      <c r="G485" s="2" t="s">
        <v>2893</v>
      </c>
      <c r="H485" s="2" t="str">
        <f ca="1">IFERROR(__xludf.DUMMYFUNCTION("GOOGLETRANSLATE(A485,""id"",""en"")"),"the logic is yes")</f>
        <v>the logic is yes</v>
      </c>
    </row>
    <row r="486" spans="1:8" ht="15.75" customHeight="1" x14ac:dyDescent="0.25">
      <c r="A486" s="2" t="s">
        <v>2894</v>
      </c>
      <c r="B486" s="2" t="s">
        <v>2895</v>
      </c>
      <c r="C486" s="2" t="s">
        <v>2896</v>
      </c>
      <c r="D486" s="2" t="s">
        <v>2897</v>
      </c>
      <c r="E486" s="2" t="s">
        <v>2898</v>
      </c>
      <c r="F486" s="2" t="s">
        <v>2899</v>
      </c>
      <c r="G486" s="2" t="s">
        <v>2900</v>
      </c>
      <c r="H486" s="2" t="str">
        <f ca="1">IFERROR(__xludf.DUMMYFUNCTION("GOOGLETRANSLATE(A486,""id"",""en"")"),"bro, pay for the emergency package automatically cut, bro, top up your credit, top up your credit, let's get your data info via message, help me check amp, privacy is safe, thanks Rian")</f>
        <v>bro, pay for the emergency package automatically cut, bro, top up your credit, top up your credit, let's get your data info via message, help me check amp, privacy is safe, thanks Rian</v>
      </c>
    </row>
    <row r="487" spans="1:8" ht="15.75" customHeight="1" x14ac:dyDescent="0.25">
      <c r="A487" s="2" t="s">
        <v>2901</v>
      </c>
      <c r="B487" s="2" t="s">
        <v>2902</v>
      </c>
      <c r="C487" s="2" t="s">
        <v>2903</v>
      </c>
      <c r="D487" s="2" t="s">
        <v>2904</v>
      </c>
      <c r="E487" s="2" t="s">
        <v>2904</v>
      </c>
      <c r="F487" s="2" t="s">
        <v>2904</v>
      </c>
      <c r="G487" s="2" t="s">
        <v>2904</v>
      </c>
      <c r="H487" s="2" t="str">
        <f ca="1">IFERROR(__xludf.DUMMYFUNCTION("GOOGLETRANSLATE(A487,""id"",""en"")"),"must be using Telkomsel")</f>
        <v>must be using Telkomsel</v>
      </c>
    </row>
    <row r="488" spans="1:8" ht="15.75" customHeight="1" x14ac:dyDescent="0.25">
      <c r="A488" s="2" t="s">
        <v>2905</v>
      </c>
      <c r="B488" s="2" t="s">
        <v>2906</v>
      </c>
      <c r="C488" s="2" t="s">
        <v>2907</v>
      </c>
      <c r="D488" s="2" t="s">
        <v>2908</v>
      </c>
      <c r="E488" s="2" t="s">
        <v>2909</v>
      </c>
      <c r="F488" s="2" t="s">
        <v>2910</v>
      </c>
      <c r="G488" s="2" t="s">
        <v>2911</v>
      </c>
      <c r="H488" s="2" t="str">
        <f ca="1">IFERROR(__xludf.DUMMYFUNCTION("GOOGLETRANSLATE(A488,""id"",""en"")"),"Hi, brother, Iqbal, reactivate the card, let's give you your cellphone number via message, please help check &amp; take care of your privacy, thanks Rian")</f>
        <v>Hi, brother, Iqbal, reactivate the card, let's give you your cellphone number via message, please help check &amp; take care of your privacy, thanks Rian</v>
      </c>
    </row>
    <row r="489" spans="1:8" ht="15.75" customHeight="1" x14ac:dyDescent="0.25">
      <c r="A489" s="2" t="s">
        <v>2912</v>
      </c>
      <c r="B489" s="2" t="s">
        <v>2913</v>
      </c>
      <c r="C489" s="2" t="s">
        <v>2914</v>
      </c>
      <c r="D489" s="2" t="s">
        <v>2915</v>
      </c>
      <c r="E489" s="2" t="s">
        <v>2916</v>
      </c>
      <c r="F489" s="2" t="s">
        <v>2917</v>
      </c>
      <c r="G489" s="2" t="s">
        <v>2918</v>
      </c>
      <c r="H489" s="2" t="str">
        <f ca="1">IFERROR(__xludf.DUMMYFUNCTION("GOOGLETRANSLATE(A489,""id"",""en"")"),"Hi bro, sorry, I'm having trouble paying for the emergency package. Come on, let me know your cellphone number, date so capture the active emergency package notification via message, help check privacy, take care of it, thank you deco")</f>
        <v>Hi bro, sorry, I'm having trouble paying for the emergency package. Come on, let me know your cellphone number, date so capture the active emergency package notification via message, help check privacy, take care of it, thank you deco</v>
      </c>
    </row>
    <row r="490" spans="1:8" ht="15.75" customHeight="1" x14ac:dyDescent="0.25">
      <c r="A490" s="2" t="s">
        <v>2919</v>
      </c>
      <c r="B490" s="2" t="s">
        <v>2920</v>
      </c>
      <c r="C490" s="2" t="s">
        <v>2921</v>
      </c>
      <c r="D490" s="2" t="s">
        <v>2922</v>
      </c>
      <c r="E490" s="2" t="s">
        <v>2923</v>
      </c>
      <c r="F490" s="2" t="s">
        <v>2924</v>
      </c>
      <c r="G490" s="2" t="s">
        <v>2925</v>
      </c>
      <c r="H490" s="2" t="str">
        <f ca="1">IFERROR(__xludf.DUMMYFUNCTION("GOOGLETRANSLATE(A490,""id"",""en"")"),"Hi, Sdeo, sorry, I'm not comfortable due to the problem with a stable signal. Come on, let me know via message, cellphone number, date, complete location, at least the village head, problem number, Brother, Arie, help me check, thank you, Arie")</f>
        <v>Hi, Sdeo, sorry, I'm not comfortable due to the problem with a stable signal. Come on, let me know via message, cellphone number, date, complete location, at least the village head, problem number, Brother, Arie, help me check, thank you, Arie</v>
      </c>
    </row>
    <row r="491" spans="1:8" ht="15.75" customHeight="1" x14ac:dyDescent="0.25">
      <c r="A491" s="2" t="s">
        <v>2926</v>
      </c>
      <c r="B491" s="2" t="s">
        <v>2927</v>
      </c>
      <c r="C491" s="2" t="s">
        <v>2928</v>
      </c>
      <c r="D491" s="2" t="s">
        <v>2929</v>
      </c>
      <c r="E491" s="2" t="s">
        <v>2930</v>
      </c>
      <c r="F491" s="2" t="s">
        <v>2931</v>
      </c>
      <c r="G491" s="2" t="s">
        <v>2932</v>
      </c>
      <c r="H491" s="2" t="str">
        <f ca="1">IFERROR(__xludf.DUMMYFUNCTION("GOOGLETRANSLATE(A491,""id"",""en"")"),"hello brother, thank you, appreciation, sorry for the bad service, contact Telkomsel service, please message, thank you, masfa")</f>
        <v>hello brother, thank you, appreciation, sorry for the bad service, contact Telkomsel service, please message, thank you, masfa</v>
      </c>
    </row>
    <row r="492" spans="1:8" ht="15.75" customHeight="1" x14ac:dyDescent="0.25">
      <c r="A492" s="2" t="s">
        <v>2933</v>
      </c>
      <c r="B492" s="2" t="s">
        <v>2934</v>
      </c>
      <c r="C492" s="2" t="s">
        <v>2935</v>
      </c>
      <c r="D492" s="2" t="s">
        <v>2936</v>
      </c>
      <c r="E492" s="2" t="s">
        <v>2937</v>
      </c>
      <c r="F492" s="2" t="s">
        <v>2938</v>
      </c>
      <c r="G492" s="2" t="s">
        <v>2939</v>
      </c>
      <c r="H492" s="2" t="str">
        <f ca="1">IFERROR(__xludf.DUMMYFUNCTION("GOOGLETRANSLATE(A492,""id"",""en"")"),"Thank you for your prayers for good health, Brother Deco")</f>
        <v>Thank you for your prayers for good health, Brother Deco</v>
      </c>
    </row>
    <row r="493" spans="1:8" ht="15.75" customHeight="1" x14ac:dyDescent="0.25">
      <c r="A493" s="2" t="s">
        <v>2940</v>
      </c>
      <c r="B493" s="2" t="s">
        <v>2941</v>
      </c>
      <c r="C493" s="2" t="s">
        <v>2942</v>
      </c>
      <c r="D493" s="2" t="s">
        <v>2943</v>
      </c>
      <c r="E493" s="2" t="s">
        <v>2944</v>
      </c>
      <c r="F493" s="2" t="s">
        <v>2945</v>
      </c>
      <c r="G493" s="2" t="s">
        <v>2946</v>
      </c>
      <c r="H493" s="2" t="str">
        <f ca="1">IFERROR(__xludf.DUMMYFUNCTION("GOOGLETRANSLATE(A493,""id"",""en"")"),"hello brother, unlimited day package for use throughout Indonesia, thank you quota brother")</f>
        <v>hello brother, unlimited day package for use throughout Indonesia, thank you quota brother</v>
      </c>
    </row>
    <row r="494" spans="1:8" ht="15.75" customHeight="1" x14ac:dyDescent="0.25">
      <c r="A494" s="2" t="s">
        <v>2947</v>
      </c>
      <c r="B494" s="2" t="s">
        <v>2948</v>
      </c>
      <c r="C494" s="2" t="s">
        <v>2949</v>
      </c>
      <c r="D494" s="2" t="s">
        <v>2950</v>
      </c>
      <c r="E494" s="2" t="s">
        <v>2950</v>
      </c>
      <c r="F494" s="2" t="s">
        <v>2951</v>
      </c>
      <c r="G494" s="2" t="s">
        <v>2951</v>
      </c>
      <c r="H494" s="2" t="str">
        <f ca="1">IFERROR(__xludf.DUMMYFUNCTION("GOOGLETRANSLATE(A494,""id"",""en"")"),"help activate the burned number, min")</f>
        <v>help activate the burned number, min</v>
      </c>
    </row>
    <row r="495" spans="1:8" ht="15.75" customHeight="1" x14ac:dyDescent="0.25">
      <c r="A495" s="2" t="s">
        <v>2952</v>
      </c>
      <c r="B495" s="2" t="s">
        <v>2953</v>
      </c>
      <c r="C495" s="2" t="s">
        <v>2954</v>
      </c>
      <c r="D495" s="2" t="s">
        <v>2955</v>
      </c>
      <c r="E495" s="2" t="s">
        <v>2956</v>
      </c>
      <c r="F495" s="2" t="s">
        <v>2957</v>
      </c>
      <c r="G495" s="2" t="s">
        <v>2958</v>
      </c>
      <c r="H495" s="2" t="str">
        <f ca="1">IFERROR(__xludf.DUMMYFUNCTION("GOOGLETRANSLATE(A495,""id"",""en"")"),"I gave up buying a number data package, thank God, it's better if Telkomsel wins handsomely")</f>
        <v>I gave up buying a number data package, thank God, it's better if Telkomsel wins handsomely</v>
      </c>
    </row>
    <row r="496" spans="1:8" ht="15.75" customHeight="1" x14ac:dyDescent="0.25">
      <c r="A496" s="2" t="s">
        <v>2959</v>
      </c>
      <c r="B496" s="2" t="s">
        <v>2960</v>
      </c>
      <c r="C496" s="2" t="s">
        <v>2961</v>
      </c>
      <c r="D496" s="2" t="s">
        <v>2962</v>
      </c>
      <c r="E496" s="2" t="s">
        <v>2963</v>
      </c>
      <c r="F496" s="2" t="s">
        <v>2964</v>
      </c>
      <c r="G496" s="2" t="s">
        <v>2965</v>
      </c>
      <c r="H496" s="2" t="str">
        <f ca="1">IFERROR(__xludf.DUMMYFUNCTION("GOOGLETRANSLATE(A496,""id"",""en"")"),"Hi, brother, brother, your data information via message will definitely protect your privacy, brother, thank you, Deco")</f>
        <v>Hi, brother, brother, your data information via message will definitely protect your privacy, brother, thank you, Deco</v>
      </c>
    </row>
    <row r="497" spans="1:8" ht="15.75" customHeight="1" x14ac:dyDescent="0.25">
      <c r="A497" s="2" t="s">
        <v>2966</v>
      </c>
      <c r="B497" s="2" t="s">
        <v>2967</v>
      </c>
      <c r="C497" s="2" t="s">
        <v>2968</v>
      </c>
      <c r="D497" s="2" t="s">
        <v>2969</v>
      </c>
      <c r="E497" s="2" t="s">
        <v>2970</v>
      </c>
      <c r="F497" s="2" t="s">
        <v>2971</v>
      </c>
      <c r="G497" s="2" t="s">
        <v>2971</v>
      </c>
      <c r="H497" s="2" t="str">
        <f ca="1">IFERROR(__xludf.DUMMYFUNCTION("GOOGLETRANSLATE(A497,""id"",""en"")"),"very tired")</f>
        <v>very tired</v>
      </c>
    </row>
    <row r="498" spans="1:8" ht="15.75" customHeight="1" x14ac:dyDescent="0.25">
      <c r="A498" s="2" t="s">
        <v>2972</v>
      </c>
      <c r="B498" s="2" t="s">
        <v>2973</v>
      </c>
      <c r="C498" s="2" t="s">
        <v>2974</v>
      </c>
      <c r="D498" s="2" t="s">
        <v>2975</v>
      </c>
      <c r="E498" s="2" t="s">
        <v>2976</v>
      </c>
      <c r="F498" s="2" t="s">
        <v>2977</v>
      </c>
      <c r="G498" s="2" t="s">
        <v>2977</v>
      </c>
      <c r="H498" s="2" t="str">
        <f ca="1">IFERROR(__xludf.DUMMYFUNCTION("GOOGLETRANSLATE(A498,""id"",""en"")"),"the network is off and on, comm nngtodd")</f>
        <v>the network is off and on, comm nngtodd</v>
      </c>
    </row>
    <row r="499" spans="1:8" ht="15.75" customHeight="1" x14ac:dyDescent="0.25">
      <c r="A499" s="2" t="s">
        <v>2978</v>
      </c>
      <c r="B499" s="2" t="s">
        <v>2979</v>
      </c>
      <c r="C499" s="2" t="s">
        <v>2980</v>
      </c>
      <c r="D499" s="2" t="s">
        <v>2981</v>
      </c>
      <c r="E499" s="2" t="s">
        <v>2982</v>
      </c>
      <c r="F499" s="2" t="s">
        <v>2983</v>
      </c>
      <c r="G499" s="2" t="s">
        <v>2983</v>
      </c>
      <c r="H499" s="2" t="str">
        <f ca="1">IFERROR(__xludf.DUMMYFUNCTION("GOOGLETRANSLATE(A499,""id"",""en"")"),"Sorry, big Telkomsel haters")</f>
        <v>Sorry, big Telkomsel haters</v>
      </c>
    </row>
    <row r="500" spans="1:8" ht="15.75" customHeight="1" x14ac:dyDescent="0.25">
      <c r="A500" s="2" t="s">
        <v>2984</v>
      </c>
      <c r="B500" s="2" t="s">
        <v>2985</v>
      </c>
      <c r="C500" s="2" t="s">
        <v>2986</v>
      </c>
      <c r="D500" s="2" t="s">
        <v>2987</v>
      </c>
      <c r="E500" s="2" t="s">
        <v>2988</v>
      </c>
      <c r="F500" s="2" t="s">
        <v>2989</v>
      </c>
      <c r="G500" s="2" t="s">
        <v>2990</v>
      </c>
      <c r="H500" s="2" t="str">
        <f ca="1">IFERROR(__xludf.DUMMYFUNCTION("GOOGLETRANSLATE(A500,""id"",""en"")"),"Sis, gie, enjoy the interaction, bro, keep in touch, bro, be healthy, kakdeco")</f>
        <v>Sis, gie, enjoy the interaction, bro, keep in touch, bro, be healthy, kakdeco</v>
      </c>
    </row>
    <row r="501" spans="1:8" ht="15.75" customHeight="1" x14ac:dyDescent="0.25">
      <c r="A501" s="2" t="s">
        <v>2991</v>
      </c>
      <c r="B501" s="2" t="s">
        <v>2992</v>
      </c>
      <c r="C501" s="2" t="s">
        <v>2993</v>
      </c>
      <c r="D501" s="2" t="s">
        <v>2994</v>
      </c>
      <c r="E501" s="2" t="s">
        <v>2995</v>
      </c>
      <c r="F501" s="2" t="s">
        <v>2996</v>
      </c>
      <c r="G501" s="2" t="s">
        <v>2996</v>
      </c>
      <c r="H501" s="2" t="str">
        <f ca="1">IFERROR(__xludf.DUMMYFUNCTION("GOOGLETRANSLATE(A501,""id"",""en"")"),"big fan of Telkomsel")</f>
        <v>big fan of Telkomsel</v>
      </c>
    </row>
    <row r="502" spans="1:8" ht="15.75" customHeight="1" x14ac:dyDescent="0.25">
      <c r="A502" s="2" t="s">
        <v>2997</v>
      </c>
      <c r="B502" s="2" t="s">
        <v>2998</v>
      </c>
      <c r="C502" s="2" t="s">
        <v>2999</v>
      </c>
      <c r="D502" s="2" t="s">
        <v>3000</v>
      </c>
      <c r="E502" s="2" t="s">
        <v>3000</v>
      </c>
      <c r="F502" s="2" t="s">
        <v>3001</v>
      </c>
      <c r="G502" s="2" t="s">
        <v>3002</v>
      </c>
      <c r="H502" s="2" t="str">
        <f ca="1">IFERROR(__xludf.DUMMYFUNCTION("GOOGLETRANSLATE(A502,""id"",""en"")"),"Unlimited day package using Indonesian territory")</f>
        <v>Unlimited day package using Indonesian territory</v>
      </c>
    </row>
    <row r="503" spans="1:8" ht="15.75" customHeight="1" x14ac:dyDescent="0.25">
      <c r="A503" s="2" t="s">
        <v>3003</v>
      </c>
      <c r="B503" s="2" t="s">
        <v>3004</v>
      </c>
      <c r="C503" s="2" t="s">
        <v>3003</v>
      </c>
      <c r="D503" s="2" t="s">
        <v>3005</v>
      </c>
      <c r="E503" s="2" t="s">
        <v>3005</v>
      </c>
      <c r="F503" s="2" t="s">
        <v>3005</v>
      </c>
      <c r="G503" s="2" t="s">
        <v>3005</v>
      </c>
      <c r="H503" s="2" t="str">
        <f ca="1">IFERROR(__xludf.DUMMYFUNCTION("GOOGLETRANSLATE(A503,""id"",""en"")"),"cepu")</f>
        <v>cepu</v>
      </c>
    </row>
    <row r="504" spans="1:8" ht="15.75" customHeight="1" x14ac:dyDescent="0.25">
      <c r="A504" s="2" t="s">
        <v>3006</v>
      </c>
      <c r="B504" s="2" t="s">
        <v>3007</v>
      </c>
      <c r="C504" s="2" t="s">
        <v>3008</v>
      </c>
      <c r="D504" s="2" t="s">
        <v>3009</v>
      </c>
      <c r="E504" s="2" t="s">
        <v>3009</v>
      </c>
      <c r="F504" s="2" t="s">
        <v>3010</v>
      </c>
      <c r="G504" s="2" t="s">
        <v>3011</v>
      </c>
      <c r="H504" s="2" t="str">
        <f ca="1">IFERROR(__xludf.DUMMYFUNCTION("GOOGLETRANSLATE(A504,""id"",""en"")"),"Telkomsel BJSA package to watch Disney for free")</f>
        <v>Telkomsel BJSA package to watch Disney for free</v>
      </c>
    </row>
    <row r="505" spans="1:8" ht="15.75" customHeight="1" x14ac:dyDescent="0.25">
      <c r="A505" s="2" t="s">
        <v>3012</v>
      </c>
      <c r="B505" s="2" t="s">
        <v>3013</v>
      </c>
      <c r="C505" s="2" t="s">
        <v>3014</v>
      </c>
      <c r="D505" s="2" t="s">
        <v>3015</v>
      </c>
      <c r="E505" s="2" t="s">
        <v>3016</v>
      </c>
      <c r="F505" s="2" t="s">
        <v>3017</v>
      </c>
      <c r="G505" s="2" t="s">
        <v>3018</v>
      </c>
      <c r="H505" s="2" t="str">
        <f ca="1">IFERROR(__xludf.DUMMYFUNCTION("GOOGLETRANSLATE(A505,""id"",""en"")"),"Bro, Eko, please let me know the active number grace period, thank you, El")</f>
        <v>Bro, Eko, please let me know the active number grace period, thank you, El</v>
      </c>
    </row>
    <row r="506" spans="1:8" ht="15.75" customHeight="1" x14ac:dyDescent="0.25">
      <c r="A506" s="2" t="s">
        <v>3019</v>
      </c>
      <c r="B506" s="2" t="s">
        <v>3020</v>
      </c>
      <c r="C506" s="2" t="s">
        <v>3021</v>
      </c>
      <c r="D506" s="2" t="s">
        <v>3022</v>
      </c>
      <c r="E506" s="2" t="s">
        <v>3023</v>
      </c>
      <c r="F506" s="2" t="s">
        <v>3024</v>
      </c>
      <c r="G506" s="2" t="s">
        <v>3025</v>
      </c>
      <c r="H506" s="2" t="str">
        <f ca="1">IFERROR(__xludf.DUMMYFUNCTION("GOOGLETRANSLATE(A506,""id"",""en"")"),"Hi brother Iqbal, the information on the market scorched number is useful, brother, thank you, deco")</f>
        <v>Hi brother Iqbal, the information on the market scorched number is useful, brother, thank you, deco</v>
      </c>
    </row>
    <row r="507" spans="1:8" ht="15.75" customHeight="1" x14ac:dyDescent="0.25">
      <c r="A507" s="2" t="s">
        <v>3026</v>
      </c>
      <c r="B507" s="2" t="s">
        <v>3027</v>
      </c>
      <c r="C507" s="2" t="s">
        <v>3028</v>
      </c>
      <c r="D507" s="2" t="s">
        <v>3029</v>
      </c>
      <c r="E507" s="2" t="s">
        <v>3029</v>
      </c>
      <c r="F507" s="2" t="s">
        <v>3030</v>
      </c>
      <c r="G507" s="2" t="s">
        <v>3030</v>
      </c>
      <c r="H507" s="2" t="str">
        <f ca="1">IFERROR(__xludf.DUMMYFUNCTION("GOOGLETRANSLATE(A507,""id"",""en"")"),"Min, the card number was burned, someone sold it")</f>
        <v>Min, the card number was burned, someone sold it</v>
      </c>
    </row>
    <row r="508" spans="1:8" ht="15.75" customHeight="1" x14ac:dyDescent="0.25">
      <c r="A508" s="2" t="s">
        <v>3031</v>
      </c>
      <c r="B508" s="2" t="s">
        <v>3032</v>
      </c>
      <c r="C508" s="2" t="s">
        <v>3033</v>
      </c>
      <c r="D508" s="2" t="s">
        <v>3034</v>
      </c>
      <c r="E508" s="2" t="s">
        <v>3035</v>
      </c>
      <c r="F508" s="2" t="s">
        <v>3036</v>
      </c>
      <c r="G508" s="2" t="s">
        <v>3036</v>
      </c>
      <c r="H508" s="2" t="str">
        <f ca="1">IFERROR(__xludf.DUMMYFUNCTION("GOOGLETRANSLATE(A508,""id"",""en"")"),"use Telkomsel")</f>
        <v>use Telkomsel</v>
      </c>
    </row>
    <row r="509" spans="1:8" ht="15.75" customHeight="1" x14ac:dyDescent="0.25">
      <c r="A509" s="2" t="s">
        <v>3037</v>
      </c>
      <c r="B509" s="2" t="s">
        <v>3038</v>
      </c>
      <c r="C509" s="2" t="s">
        <v>3039</v>
      </c>
      <c r="D509" s="2" t="s">
        <v>3040</v>
      </c>
      <c r="E509" s="2" t="s">
        <v>3041</v>
      </c>
      <c r="F509" s="2" t="s">
        <v>3042</v>
      </c>
      <c r="G509" s="2" t="s">
        <v>3043</v>
      </c>
      <c r="H509" s="2" t="str">
        <f ca="1">IFERROR(__xludf.DUMMYFUNCTION("GOOGLETRANSLATE(A509,""id"",""en"")"),"Hi, Mutia, sorry, detailed information, complaint, message, brother, help with a privacy solution, thank you, el")</f>
        <v>Hi, Mutia, sorry, detailed information, complaint, message, brother, help with a privacy solution, thank you, el</v>
      </c>
    </row>
    <row r="510" spans="1:8" ht="15.75" customHeight="1" x14ac:dyDescent="0.25">
      <c r="A510" s="2" t="s">
        <v>3044</v>
      </c>
      <c r="B510" s="2" t="s">
        <v>3045</v>
      </c>
      <c r="C510" s="2" t="s">
        <v>3046</v>
      </c>
      <c r="D510" s="2" t="s">
        <v>3047</v>
      </c>
      <c r="E510" s="2" t="s">
        <v>3047</v>
      </c>
      <c r="F510" s="2" t="s">
        <v>3048</v>
      </c>
      <c r="G510" s="2" t="s">
        <v>3049</v>
      </c>
      <c r="H510" s="2" t="str">
        <f ca="1">IFERROR(__xludf.DUMMYFUNCTION("GOOGLETRANSLATE(A510,""id"",""en"")"),"If the game hangs on the game server, you know if you add online players, the server load will be heavy cmiiw")</f>
        <v>If the game hangs on the game server, you know if you add online players, the server load will be heavy cmiiw</v>
      </c>
    </row>
    <row r="511" spans="1:8" ht="15.75" customHeight="1" x14ac:dyDescent="0.25">
      <c r="A511" s="2" t="s">
        <v>3050</v>
      </c>
      <c r="B511" s="2" t="s">
        <v>3051</v>
      </c>
      <c r="C511" s="2" t="s">
        <v>3052</v>
      </c>
      <c r="D511" s="2" t="s">
        <v>3053</v>
      </c>
      <c r="E511" s="2" t="s">
        <v>3054</v>
      </c>
      <c r="F511" s="2" t="s">
        <v>3055</v>
      </c>
      <c r="G511" s="2" t="s">
        <v>3056</v>
      </c>
      <c r="H511" s="2" t="str">
        <f ca="1">IFERROR(__xludf.DUMMYFUNCTION("GOOGLETRANSLATE(A511,""id"",""en"")"),"hi bro, gea, the info for reactivation of the independent forfeited number is definitely your grace number, definitely your KTP amp, according to your list of numbers, the sim card has been reactivated, thanks gea")</f>
        <v>hi bro, gea, the info for reactivation of the independent forfeited number is definitely your grace number, definitely your KTP amp, according to your list of numbers, the sim card has been reactivated, thanks gea</v>
      </c>
    </row>
    <row r="512" spans="1:8" ht="15.75" customHeight="1" x14ac:dyDescent="0.25">
      <c r="A512" s="2" t="s">
        <v>3057</v>
      </c>
      <c r="B512" s="2" t="s">
        <v>3057</v>
      </c>
      <c r="C512" s="2" t="s">
        <v>3057</v>
      </c>
      <c r="D512" s="2" t="s">
        <v>3058</v>
      </c>
      <c r="E512" s="2" t="s">
        <v>3058</v>
      </c>
      <c r="F512" s="2" t="s">
        <v>3058</v>
      </c>
      <c r="G512" s="2" t="s">
        <v>3058</v>
      </c>
      <c r="H512" s="2" t="str">
        <f ca="1">IFERROR(__xludf.DUMMYFUNCTION("GOOGLETRANSLATE(A512,""id"",""en"")"),"damn Telkomsel")</f>
        <v>damn Telkomsel</v>
      </c>
    </row>
    <row r="513" spans="1:8" ht="15.75" customHeight="1" x14ac:dyDescent="0.25">
      <c r="A513" s="2" t="s">
        <v>3059</v>
      </c>
      <c r="B513" s="2" t="s">
        <v>3060</v>
      </c>
      <c r="C513" s="2" t="s">
        <v>3061</v>
      </c>
      <c r="D513" s="2" t="s">
        <v>3062</v>
      </c>
      <c r="E513" s="2" t="s">
        <v>3062</v>
      </c>
      <c r="F513" s="2" t="s">
        <v>3063</v>
      </c>
      <c r="G513" s="2" t="s">
        <v>3064</v>
      </c>
      <c r="H513" s="2" t="str">
        <f ca="1">IFERROR(__xludf.DUMMYFUNCTION("GOOGLETRANSLATE(A513,""id"",""en"")"),"sympathy card dies on")</f>
        <v>sympathy card dies on</v>
      </c>
    </row>
    <row r="514" spans="1:8" ht="15.75" customHeight="1" x14ac:dyDescent="0.25">
      <c r="A514" s="2" t="s">
        <v>3065</v>
      </c>
      <c r="B514" s="2" t="s">
        <v>3066</v>
      </c>
      <c r="C514" s="2" t="s">
        <v>3066</v>
      </c>
      <c r="D514" s="2" t="s">
        <v>3067</v>
      </c>
      <c r="E514" s="2" t="s">
        <v>3068</v>
      </c>
      <c r="F514" s="2" t="s">
        <v>3069</v>
      </c>
      <c r="G514" s="2" t="s">
        <v>3069</v>
      </c>
      <c r="H514" s="2" t="str">
        <f ca="1">IFERROR(__xludf.DUMMYFUNCTION("GOOGLETRANSLATE(A514,""id"",""en"")"),"Telkomsel")</f>
        <v>Telkomsel</v>
      </c>
    </row>
    <row r="515" spans="1:8" ht="15.75" customHeight="1" x14ac:dyDescent="0.25">
      <c r="A515" s="2" t="s">
        <v>3070</v>
      </c>
      <c r="B515" s="2" t="s">
        <v>3071</v>
      </c>
      <c r="C515" s="2" t="s">
        <v>3072</v>
      </c>
      <c r="D515" s="2" t="s">
        <v>3073</v>
      </c>
      <c r="E515" s="2" t="s">
        <v>3073</v>
      </c>
      <c r="F515" s="2" t="s">
        <v>3073</v>
      </c>
      <c r="G515" s="2" t="s">
        <v>3074</v>
      </c>
      <c r="H515" s="2" t="str">
        <f ca="1">IFERROR(__xludf.DUMMYFUNCTION("GOOGLETRANSLATE(A515,""id"",""en"")"),"Telkomsel's sister")</f>
        <v>Telkomsel's sister</v>
      </c>
    </row>
    <row r="516" spans="1:8" ht="15.75" customHeight="1" x14ac:dyDescent="0.25">
      <c r="A516" s="2" t="s">
        <v>3075</v>
      </c>
      <c r="B516" s="2" t="s">
        <v>3076</v>
      </c>
      <c r="C516" s="2" t="s">
        <v>3077</v>
      </c>
      <c r="D516" s="2" t="s">
        <v>3078</v>
      </c>
      <c r="E516" s="2" t="s">
        <v>3079</v>
      </c>
      <c r="F516" s="2" t="s">
        <v>3080</v>
      </c>
      <c r="G516" s="2" t="s">
        <v>3081</v>
      </c>
      <c r="H516" s="2" t="str">
        <f ca="1">IFERROR(__xludf.DUMMYFUNCTION("GOOGLETRANSLATE(A516,""id"",""en"")"),"Hi brother, gie, sorry about the slow internet problem. Come on, let me know your cellphone number, so the details of the location of the sub-district head of the city via message, take care of your privacy, thank you, Deco")</f>
        <v>Hi brother, gie, sorry about the slow internet problem. Come on, let me know your cellphone number, so the details of the location of the sub-district head of the city via message, take care of your privacy, thank you, Deco</v>
      </c>
    </row>
    <row r="517" spans="1:8" ht="15.75" customHeight="1" x14ac:dyDescent="0.25">
      <c r="A517" s="2" t="s">
        <v>3082</v>
      </c>
      <c r="B517" s="2" t="s">
        <v>3083</v>
      </c>
      <c r="C517" s="2" t="s">
        <v>3083</v>
      </c>
      <c r="D517" s="2" t="s">
        <v>3084</v>
      </c>
      <c r="E517" s="2" t="s">
        <v>3085</v>
      </c>
      <c r="F517" s="2" t="s">
        <v>3085</v>
      </c>
      <c r="G517" s="2" t="s">
        <v>3085</v>
      </c>
      <c r="H517" s="2" t="str">
        <f ca="1">IFERROR(__xludf.DUMMYFUNCTION("GOOGLETRANSLATE(A517,""id"",""en"")"),"Telkomsel's network is really bad")</f>
        <v>Telkomsel's network is really bad</v>
      </c>
    </row>
    <row r="518" spans="1:8" ht="15.75" customHeight="1" x14ac:dyDescent="0.25">
      <c r="A518" s="2" t="s">
        <v>3086</v>
      </c>
      <c r="B518" s="2" t="s">
        <v>3087</v>
      </c>
      <c r="C518" s="2" t="s">
        <v>3088</v>
      </c>
      <c r="D518" s="2" t="s">
        <v>3089</v>
      </c>
      <c r="E518" s="2" t="s">
        <v>3090</v>
      </c>
      <c r="F518" s="2" t="s">
        <v>3091</v>
      </c>
      <c r="G518" s="2" t="s">
        <v>3092</v>
      </c>
      <c r="H518" s="2" t="str">
        <f ca="1">IFERROR(__xludf.DUMMYFUNCTION("GOOGLETRANSLATE(A518,""id"",""en"")"),"ihya hi bro, sorry for disrupting the internet, come on, let me know your cellphone number, date, location, minimum village head via message, please help check your privacy, it's safe, thanks gea")</f>
        <v>ihya hi bro, sorry for disrupting the internet, come on, let me know your cellphone number, date, location, minimum village head via message, please help check your privacy, it's safe, thanks gea</v>
      </c>
    </row>
    <row r="519" spans="1:8" ht="15.75" customHeight="1" x14ac:dyDescent="0.25">
      <c r="A519" s="2" t="s">
        <v>3093</v>
      </c>
      <c r="B519" s="2" t="s">
        <v>3094</v>
      </c>
      <c r="C519" s="2" t="s">
        <v>3095</v>
      </c>
      <c r="D519" s="2" t="s">
        <v>3096</v>
      </c>
      <c r="E519" s="2" t="s">
        <v>3097</v>
      </c>
      <c r="F519" s="2" t="s">
        <v>3098</v>
      </c>
      <c r="G519" s="2" t="s">
        <v>3098</v>
      </c>
      <c r="H519" s="2" t="str">
        <f ca="1">IFERROR(__xludf.DUMMYFUNCTION("GOOGLETRANSLATE(A519,""id"",""en"")"),"stupid bastard correct signal")</f>
        <v>stupid bastard correct signal</v>
      </c>
    </row>
    <row r="520" spans="1:8" ht="15.75" customHeight="1" x14ac:dyDescent="0.25">
      <c r="A520" s="2" t="s">
        <v>3099</v>
      </c>
      <c r="B520" s="2" t="s">
        <v>3100</v>
      </c>
      <c r="C520" s="2" t="s">
        <v>3101</v>
      </c>
      <c r="D520" s="2" t="s">
        <v>3102</v>
      </c>
      <c r="E520" s="2" t="s">
        <v>3102</v>
      </c>
      <c r="F520" s="2" t="s">
        <v>3103</v>
      </c>
      <c r="G520" s="2" t="s">
        <v>3103</v>
      </c>
      <c r="H520" s="2" t="str">
        <f ca="1">IFERROR(__xludf.DUMMYFUNCTION("GOOGLETRANSLATE(A520,""id"",""en"")"),"Telkomsel")</f>
        <v>Telkomsel</v>
      </c>
    </row>
    <row r="521" spans="1:8" ht="15.75" customHeight="1" x14ac:dyDescent="0.25">
      <c r="A521" s="2" t="s">
        <v>3104</v>
      </c>
      <c r="B521" s="2" t="s">
        <v>3105</v>
      </c>
      <c r="C521" s="2" t="s">
        <v>3106</v>
      </c>
      <c r="D521" s="2" t="s">
        <v>3107</v>
      </c>
      <c r="E521" s="2" t="s">
        <v>3108</v>
      </c>
      <c r="F521" s="2" t="s">
        <v>3109</v>
      </c>
      <c r="G521" s="2" t="s">
        <v>3110</v>
      </c>
      <c r="H521" s="2" t="str">
        <f ca="1">IFERROR(__xludf.DUMMYFUNCTION("GOOGLETRANSLATE(A521,""id"",""en"")"),"Hi bro, sorry the internet connection is not stable. Come on, order including cell phone number, date and complete location, thanks, masfa")</f>
        <v>Hi bro, sorry the internet connection is not stable. Come on, order including cell phone number, date and complete location, thanks, masfa</v>
      </c>
    </row>
    <row r="522" spans="1:8" ht="15.75" customHeight="1" x14ac:dyDescent="0.25">
      <c r="A522" s="2" t="s">
        <v>3111</v>
      </c>
      <c r="B522" s="2" t="s">
        <v>3112</v>
      </c>
      <c r="C522" s="2" t="s">
        <v>3113</v>
      </c>
      <c r="D522" s="2" t="s">
        <v>3114</v>
      </c>
      <c r="E522" s="2" t="s">
        <v>3115</v>
      </c>
      <c r="F522" s="2" t="s">
        <v>3116</v>
      </c>
      <c r="G522" s="2" t="s">
        <v>3117</v>
      </c>
      <c r="H522" s="2" t="str">
        <f ca="1">IFERROR(__xludf.DUMMYFUNCTION("GOOGLETRANSLATE(A522,""id"",""en"")"),"ihya hi brother Zulmi sorry for the signal problems, complain about the price, come on, let me know the cellphone number as the location of the sub-district head of the city via message, privacy, be safe, complain, the Telkomsel price is the right price, "&amp;"brother, tksdeco")</f>
        <v>ihya hi brother Zulmi sorry for the signal problems, complain about the price, come on, let me know the cellphone number as the location of the sub-district head of the city via message, privacy, be safe, complain, the Telkomsel price is the right price, brother, tksdeco</v>
      </c>
    </row>
    <row r="523" spans="1:8" ht="15.75" customHeight="1" x14ac:dyDescent="0.25">
      <c r="A523" s="2" t="s">
        <v>3118</v>
      </c>
      <c r="B523" s="2" t="s">
        <v>3119</v>
      </c>
      <c r="C523" s="2" t="s">
        <v>3120</v>
      </c>
      <c r="D523" s="2" t="s">
        <v>3121</v>
      </c>
      <c r="E523" s="2" t="s">
        <v>3122</v>
      </c>
      <c r="F523" s="2" t="s">
        <v>3123</v>
      </c>
      <c r="G523" s="2" t="s">
        <v>3123</v>
      </c>
      <c r="H523" s="2" t="str">
        <f ca="1">IFERROR(__xludf.DUMMYFUNCTION("GOOGLETRANSLATE(A523,""id"",""en"")"),"Telkomsel package thousand dogs, how does cooking oil affect it?")</f>
        <v>Telkomsel package thousand dogs, how does cooking oil affect it?</v>
      </c>
    </row>
    <row r="524" spans="1:8" ht="15.75" customHeight="1" x14ac:dyDescent="0.25">
      <c r="A524" s="2" t="s">
        <v>3124</v>
      </c>
      <c r="B524" s="2" t="s">
        <v>3125</v>
      </c>
      <c r="C524" s="2" t="s">
        <v>3124</v>
      </c>
      <c r="D524" s="2" t="s">
        <v>3126</v>
      </c>
      <c r="E524" s="2" t="s">
        <v>3126</v>
      </c>
      <c r="F524" s="2" t="s">
        <v>3126</v>
      </c>
      <c r="G524" s="2" t="s">
        <v>3126</v>
      </c>
      <c r="H524" s="2" t="str">
        <f ca="1">IFERROR(__xludf.DUMMYFUNCTION("GOOGLETRANSLATE(A524,""id"",""en"")"),"Be patient")</f>
        <v>Be patient</v>
      </c>
    </row>
    <row r="525" spans="1:8" ht="15.75" customHeight="1" x14ac:dyDescent="0.25">
      <c r="A525" s="2" t="s">
        <v>3127</v>
      </c>
      <c r="B525" s="2" t="s">
        <v>3128</v>
      </c>
      <c r="C525" s="2" t="s">
        <v>3129</v>
      </c>
      <c r="D525" s="2" t="s">
        <v>3130</v>
      </c>
      <c r="E525" s="2" t="s">
        <v>3131</v>
      </c>
      <c r="F525" s="2" t="s">
        <v>3132</v>
      </c>
      <c r="G525" s="2" t="s">
        <v>3133</v>
      </c>
      <c r="H525" s="2" t="str">
        <f ca="1">IFERROR(__xludf.DUMMYFUNCTION("GOOGLETRANSLATE(A525,""id"",""en"")"),"Hi bro, sorry bro, what do you mean by interfering with the signal? Yes, let's info cell phone number, date, location, minimum village head, via message, please help check your privacy, it's safe, thanks gea")</f>
        <v>Hi bro, sorry bro, what do you mean by interfering with the signal? Yes, let's info cell phone number, date, location, minimum village head, via message, please help check your privacy, it's safe, thanks gea</v>
      </c>
    </row>
    <row r="526" spans="1:8" ht="15.75" customHeight="1" x14ac:dyDescent="0.25">
      <c r="A526" s="2" t="s">
        <v>3134</v>
      </c>
      <c r="B526" s="2" t="s">
        <v>3135</v>
      </c>
      <c r="C526" s="2" t="s">
        <v>3136</v>
      </c>
      <c r="D526" s="2" t="s">
        <v>3137</v>
      </c>
      <c r="E526" s="2" t="s">
        <v>3138</v>
      </c>
      <c r="F526" s="2" t="s">
        <v>3139</v>
      </c>
      <c r="G526" s="2" t="s">
        <v>3139</v>
      </c>
      <c r="H526" s="2" t="str">
        <f ca="1">IFERROR(__xludf.DUMMYFUNCTION("GOOGLETRANSLATE(A526,""id"",""en"")"),"report it like a signal person like an expensive penis provider")</f>
        <v>report it like a signal person like an expensive penis provider</v>
      </c>
    </row>
    <row r="527" spans="1:8" ht="15.75" customHeight="1" x14ac:dyDescent="0.25">
      <c r="A527" s="2" t="s">
        <v>3140</v>
      </c>
      <c r="B527" s="2" t="s">
        <v>3141</v>
      </c>
      <c r="C527" s="2" t="s">
        <v>3142</v>
      </c>
      <c r="D527" s="2" t="s">
        <v>3143</v>
      </c>
      <c r="E527" s="2" t="s">
        <v>3144</v>
      </c>
      <c r="F527" s="2" t="s">
        <v>3145</v>
      </c>
      <c r="G527" s="2" t="s">
        <v>3146</v>
      </c>
      <c r="H527" s="2" t="str">
        <f ca="1">IFERROR(__xludf.DUMMYFUNCTION("GOOGLETRANSLATE(A527,""id"",""en"")"),"Hi, bro, Dave, sorry for the problem with the kartuhalo service. Come on, let's interact, message, brother, the problem is resolved, thank you, Deco")</f>
        <v>Hi, bro, Dave, sorry for the problem with the kartuhalo service. Come on, let's interact, message, brother, the problem is resolved, thank you, Deco</v>
      </c>
    </row>
    <row r="528" spans="1:8" ht="15.75" customHeight="1" x14ac:dyDescent="0.25">
      <c r="A528" s="2" t="s">
        <v>3147</v>
      </c>
      <c r="B528" s="2" t="s">
        <v>3148</v>
      </c>
      <c r="C528" s="2" t="s">
        <v>3149</v>
      </c>
      <c r="D528" s="2" t="s">
        <v>3150</v>
      </c>
      <c r="E528" s="2" t="s">
        <v>3150</v>
      </c>
      <c r="F528" s="2" t="s">
        <v>3151</v>
      </c>
      <c r="G528" s="2" t="s">
        <v>3152</v>
      </c>
      <c r="H528" s="2" t="str">
        <f ca="1">IFERROR(__xludf.DUMMYFUNCTION("GOOGLETRANSLATE(A528,""id"",""en"")"),"This is annoying, Telkomsel Indihome is bad")</f>
        <v>This is annoying, Telkomsel Indihome is bad</v>
      </c>
    </row>
    <row r="529" spans="1:8" ht="15.75" customHeight="1" x14ac:dyDescent="0.25">
      <c r="A529" s="2" t="s">
        <v>3153</v>
      </c>
      <c r="B529" s="2" t="s">
        <v>3154</v>
      </c>
      <c r="C529" s="2" t="s">
        <v>3155</v>
      </c>
      <c r="D529" s="2" t="s">
        <v>3156</v>
      </c>
      <c r="E529" s="2" t="s">
        <v>3156</v>
      </c>
      <c r="F529" s="2" t="s">
        <v>3157</v>
      </c>
      <c r="G529" s="2" t="s">
        <v>3158</v>
      </c>
      <c r="H529" s="2" t="str">
        <f ca="1">IFERROR(__xludf.DUMMYFUNCTION("GOOGLETRANSLATE(A529,""id"",""en"")"),"Tired of arguing, lessons learned from the Halo card migration, corporate support package, disappointed")</f>
        <v>Tired of arguing, lessons learned from the Halo card migration, corporate support package, disappointed</v>
      </c>
    </row>
    <row r="530" spans="1:8" ht="15.75" customHeight="1" x14ac:dyDescent="0.25">
      <c r="A530" s="2" t="s">
        <v>3159</v>
      </c>
      <c r="B530" s="2" t="s">
        <v>3160</v>
      </c>
      <c r="C530" s="2" t="s">
        <v>3161</v>
      </c>
      <c r="D530" s="2" t="s">
        <v>3162</v>
      </c>
      <c r="E530" s="2" t="s">
        <v>3163</v>
      </c>
      <c r="F530" s="2" t="s">
        <v>3164</v>
      </c>
      <c r="G530" s="2" t="s">
        <v>3164</v>
      </c>
      <c r="H530" s="2" t="str">
        <f ca="1">IFERROR(__xludf.DUMMYFUNCTION("GOOGLETRANSLATE(A530,""id"",""en"")"),"wow, that's a response")</f>
        <v>wow, that's a response</v>
      </c>
    </row>
    <row r="531" spans="1:8" ht="15.75" customHeight="1" x14ac:dyDescent="0.25">
      <c r="A531" s="2" t="s">
        <v>3165</v>
      </c>
      <c r="B531" s="2" t="s">
        <v>3166</v>
      </c>
      <c r="C531" s="2" t="s">
        <v>3167</v>
      </c>
      <c r="D531" s="2" t="s">
        <v>3168</v>
      </c>
      <c r="E531" s="2" t="s">
        <v>3169</v>
      </c>
      <c r="F531" s="2" t="s">
        <v>3170</v>
      </c>
      <c r="G531" s="2" t="s">
        <v>3170</v>
      </c>
      <c r="H531" s="2" t="str">
        <f ca="1">IFERROR(__xludf.DUMMYFUNCTION("GOOGLETRANSLATE(A531,""id"",""en"")"),"come on min")</f>
        <v>come on min</v>
      </c>
    </row>
    <row r="532" spans="1:8" ht="15.75" customHeight="1" x14ac:dyDescent="0.25">
      <c r="A532" s="2" t="s">
        <v>3171</v>
      </c>
      <c r="B532" s="2" t="s">
        <v>3172</v>
      </c>
      <c r="C532" s="2" t="s">
        <v>3173</v>
      </c>
      <c r="D532" s="2" t="s">
        <v>3174</v>
      </c>
      <c r="E532" s="2" t="s">
        <v>3175</v>
      </c>
      <c r="F532" s="2" t="s">
        <v>3176</v>
      </c>
      <c r="G532" s="2" t="s">
        <v>3177</v>
      </c>
      <c r="H532" s="2" t="str">
        <f ca="1">IFERROR(__xludf.DUMMYFUNCTION("GOOGLETRANSLATE(A532,""id"",""en"")"),"Hello, Telkomsel signal is lost, please help")</f>
        <v>Hello, Telkomsel signal is lost, please help</v>
      </c>
    </row>
    <row r="533" spans="1:8" ht="15.75" customHeight="1" x14ac:dyDescent="0.25">
      <c r="A533" s="2" t="s">
        <v>3178</v>
      </c>
      <c r="B533" s="2" t="s">
        <v>3179</v>
      </c>
      <c r="C533" s="2" t="s">
        <v>3180</v>
      </c>
      <c r="D533" s="2" t="s">
        <v>3181</v>
      </c>
      <c r="E533" s="2" t="s">
        <v>3182</v>
      </c>
      <c r="F533" s="2" t="s">
        <v>3183</v>
      </c>
      <c r="G533" s="2" t="s">
        <v>3184</v>
      </c>
      <c r="H533" s="2" t="str">
        <f ca="1">IFERROR(__xludf.DUMMYFUNCTION("GOOGLETRANSLATE(A533,""id"",""en"")"),"Hi bro, sorry for the problem of slow internet access. Come on, let me know your cellphone number, date, location, minimum village head via message, help check amp privacy is safe, thanks Rian")</f>
        <v>Hi bro, sorry for the problem of slow internet access. Come on, let me know your cellphone number, date, location, minimum village head via message, help check amp privacy is safe, thanks Rian</v>
      </c>
    </row>
    <row r="534" spans="1:8" ht="15.75" customHeight="1" x14ac:dyDescent="0.25">
      <c r="A534" s="2" t="s">
        <v>3185</v>
      </c>
      <c r="B534" s="2" t="s">
        <v>3186</v>
      </c>
      <c r="C534" s="2" t="s">
        <v>3187</v>
      </c>
      <c r="D534" s="2" t="s">
        <v>3188</v>
      </c>
      <c r="E534" s="2" t="s">
        <v>3189</v>
      </c>
      <c r="F534" s="2" t="s">
        <v>3190</v>
      </c>
      <c r="G534" s="2" t="s">
        <v>3191</v>
      </c>
      <c r="H534" s="2" t="str">
        <f ca="1">IFERROR(__xludf.DUMMYFUNCTION("GOOGLETRANSLATE(A534,""id"",""en"")"),"Do you know which Telkomsel free Disney combo packages are available, bro?")</f>
        <v>Do you know which Telkomsel free Disney combo packages are available, bro?</v>
      </c>
    </row>
    <row r="535" spans="1:8" ht="15.75" customHeight="1" x14ac:dyDescent="0.25">
      <c r="A535" s="2" t="s">
        <v>3192</v>
      </c>
      <c r="B535" s="2" t="s">
        <v>3193</v>
      </c>
      <c r="C535" s="2" t="s">
        <v>3194</v>
      </c>
      <c r="D535" s="2" t="s">
        <v>3195</v>
      </c>
      <c r="E535" s="2" t="s">
        <v>3196</v>
      </c>
      <c r="F535" s="2" t="s">
        <v>3197</v>
      </c>
      <c r="G535" s="2" t="s">
        <v>3198</v>
      </c>
      <c r="H535" s="2" t="str">
        <f ca="1">IFERROR(__xludf.DUMMYFUNCTION("GOOGLETRANSLATE(A535,""id"",""en"")"),"Just read, happy, love Telkomsel, expensive data packages, love")</f>
        <v>Just read, happy, love Telkomsel, expensive data packages, love</v>
      </c>
    </row>
    <row r="536" spans="1:8" ht="15.75" customHeight="1" x14ac:dyDescent="0.25">
      <c r="A536" s="2" t="s">
        <v>3199</v>
      </c>
      <c r="B536" s="2" t="s">
        <v>3200</v>
      </c>
      <c r="C536" s="2" t="s">
        <v>3201</v>
      </c>
      <c r="D536" s="2" t="s">
        <v>3202</v>
      </c>
      <c r="E536" s="2" t="s">
        <v>3203</v>
      </c>
      <c r="F536" s="2" t="s">
        <v>3204</v>
      </c>
      <c r="G536" s="2" t="s">
        <v>3205</v>
      </c>
      <c r="H536" s="2" t="str">
        <f ca="1">IFERROR(__xludf.DUMMYFUNCTION("GOOGLETRANSLATE(A536,""id"",""en"")"),"Sorry bro, Fizi, I'm having trouble receiving spam SMS. Come on, let me know via data message, Arie, help with the follow-up, Arie, wait for your message, thanks, Arie.")</f>
        <v>Sorry bro, Fizi, I'm having trouble receiving spam SMS. Come on, let me know via data message, Arie, help with the follow-up, Arie, wait for your message, thanks, Arie.</v>
      </c>
    </row>
    <row r="537" spans="1:8" ht="15.75" customHeight="1" x14ac:dyDescent="0.25">
      <c r="A537" s="2" t="s">
        <v>3206</v>
      </c>
      <c r="B537" s="2" t="s">
        <v>3207</v>
      </c>
      <c r="C537" s="2" t="s">
        <v>3208</v>
      </c>
      <c r="D537" s="2" t="s">
        <v>3209</v>
      </c>
      <c r="E537" s="2" t="s">
        <v>3210</v>
      </c>
      <c r="F537" s="2" t="s">
        <v>3211</v>
      </c>
      <c r="G537" s="2" t="s">
        <v>3212</v>
      </c>
      <c r="H537" s="2" t="str">
        <f ca="1">IFERROR(__xludf.DUMMYFUNCTION("GOOGLETRANSLATE(A537,""id"",""en"")"),"Uranus hi bro riski sorry for the slow response to reply messages please wait for interaction, thank you Bimo")</f>
        <v>Uranus hi bro riski sorry for the slow response to reply messages please wait for interaction, thank you Bimo</v>
      </c>
    </row>
    <row r="538" spans="1:8" ht="15.75" customHeight="1" x14ac:dyDescent="0.25">
      <c r="A538" s="2" t="s">
        <v>3213</v>
      </c>
      <c r="B538" s="2" t="s">
        <v>3214</v>
      </c>
      <c r="C538" s="2" t="s">
        <v>3215</v>
      </c>
      <c r="D538" s="2" t="s">
        <v>3216</v>
      </c>
      <c r="E538" s="2" t="s">
        <v>3217</v>
      </c>
      <c r="F538" s="2" t="s">
        <v>3218</v>
      </c>
      <c r="G538" s="2" t="s">
        <v>3219</v>
      </c>
      <c r="H538" s="2" t="str">
        <f ca="1">IFERROR(__xludf.DUMMYFUNCTION("GOOGLETRANSLATE(A538,""id"",""en"")"),"Hi Fizi, sorry bro, text the number you know Gea, my suggestion is to block Mandiri, I hope this helps Gea")</f>
        <v>Hi Fizi, sorry bro, text the number you know Gea, my suggestion is to block Mandiri, I hope this helps Gea</v>
      </c>
    </row>
    <row r="539" spans="1:8" ht="15.75" customHeight="1" x14ac:dyDescent="0.25">
      <c r="A539" s="2" t="s">
        <v>3220</v>
      </c>
      <c r="B539" s="2" t="s">
        <v>3221</v>
      </c>
      <c r="C539" s="2" t="s">
        <v>3222</v>
      </c>
      <c r="D539" s="2" t="s">
        <v>3223</v>
      </c>
      <c r="E539" s="2" t="s">
        <v>3224</v>
      </c>
      <c r="F539" s="2" t="s">
        <v>3225</v>
      </c>
      <c r="G539" s="2" t="s">
        <v>3226</v>
      </c>
      <c r="H539" s="2" t="str">
        <f ca="1">IFERROR(__xludf.DUMMYFUNCTION("GOOGLETRANSLATE(A539,""id"",""en"")"),"Oh, it's annoying, bro, Fizi Arie, follow up, let's inform you via message, cellphone number, report the date, so capture the SMS, bro, thanks Arie")</f>
        <v>Oh, it's annoying, bro, Fizi Arie, follow up, let's inform you via message, cellphone number, report the date, so capture the SMS, bro, thanks Arie</v>
      </c>
    </row>
    <row r="540" spans="1:8" ht="15.75" customHeight="1" x14ac:dyDescent="0.25">
      <c r="A540" s="2" t="s">
        <v>3227</v>
      </c>
      <c r="B540" s="2" t="s">
        <v>3228</v>
      </c>
      <c r="C540" s="2" t="s">
        <v>3229</v>
      </c>
      <c r="D540" s="2" t="s">
        <v>3230</v>
      </c>
      <c r="E540" s="2" t="s">
        <v>3230</v>
      </c>
      <c r="F540" s="2" t="s">
        <v>3231</v>
      </c>
      <c r="G540" s="2" t="s">
        <v>3232</v>
      </c>
      <c r="H540" s="2" t="str">
        <f ca="1">IFERROR(__xludf.DUMMYFUNCTION("GOOGLETRANSLATE(A540,""id"",""en"")"),"If there are any problems, please do a physical check on your Grapari card, thank you, Deco")</f>
        <v>If there are any problems, please do a physical check on your Grapari card, thank you, Deco</v>
      </c>
    </row>
    <row r="541" spans="1:8" ht="15.75" customHeight="1" x14ac:dyDescent="0.25">
      <c r="A541" s="2" t="s">
        <v>3233</v>
      </c>
      <c r="B541" s="2" t="s">
        <v>3234</v>
      </c>
      <c r="C541" s="2" t="s">
        <v>3235</v>
      </c>
      <c r="D541" s="2" t="s">
        <v>3236</v>
      </c>
      <c r="E541" s="2" t="s">
        <v>3237</v>
      </c>
      <c r="F541" s="2" t="s">
        <v>3238</v>
      </c>
      <c r="G541" s="2" t="s">
        <v>3239</v>
      </c>
      <c r="H541" s="2" t="str">
        <f ca="1">IFERROR(__xludf.DUMMYFUNCTION("GOOGLETRANSLATE(A541,""id"",""en"")"),"Uranus complete location, minimum sub-district head, location number, problem and yes, yes, bro, I'm complaining, bro, Telkomsel price is right, thanks, Arie")</f>
        <v>Uranus complete location, minimum sub-district head, location number, problem and yes, yes, bro, I'm complaining, bro, Telkomsel price is right, thanks, Arie</v>
      </c>
    </row>
    <row r="542" spans="1:8" ht="15.75" customHeight="1" x14ac:dyDescent="0.25">
      <c r="A542" s="2" t="s">
        <v>3240</v>
      </c>
      <c r="B542" s="2" t="s">
        <v>3241</v>
      </c>
      <c r="C542" s="2" t="s">
        <v>3242</v>
      </c>
      <c r="D542" s="2" t="s">
        <v>3243</v>
      </c>
      <c r="E542" s="2" t="s">
        <v>3244</v>
      </c>
      <c r="F542" s="2" t="s">
        <v>3245</v>
      </c>
      <c r="G542" s="2" t="s">
        <v>3246</v>
      </c>
      <c r="H542" s="2" t="str">
        <f ca="1">IFERROR(__xludf.DUMMYFUNCTION("GOOGLETRANSLATE(A542,""id"",""en"")"),"Hi bro, Eko, sorry about the problem of slow internet access, please move operator net, move Telkomsel net, move sim card, cell phone, appeal.")</f>
        <v>Hi bro, Eko, sorry about the problem of slow internet access, please move operator net, move Telkomsel net, move sim card, cell phone, appeal.</v>
      </c>
    </row>
    <row r="543" spans="1:8" ht="15.75" customHeight="1" x14ac:dyDescent="0.25">
      <c r="A543" s="2" t="s">
        <v>3247</v>
      </c>
      <c r="B543" s="2" t="s">
        <v>3248</v>
      </c>
      <c r="C543" s="2" t="s">
        <v>3249</v>
      </c>
      <c r="D543" s="2" t="s">
        <v>3250</v>
      </c>
      <c r="E543" s="2" t="s">
        <v>3251</v>
      </c>
      <c r="F543" s="2" t="s">
        <v>3252</v>
      </c>
      <c r="G543" s="2" t="s">
        <v>3253</v>
      </c>
      <c r="H543" s="2" t="str">
        <f ca="1">IFERROR(__xludf.DUMMYFUNCTION("GOOGLETRANSLATE(A543,""id"",""en"")"),"uranus hi bro riski, sorry, it's not comfortable due to network problems because the internet is slow, bro, Arie, follow up on the problem, bro, please let me know via message, cellphone number, date of completion")</f>
        <v>uranus hi bro riski, sorry, it's not comfortable due to network problems because the internet is slow, bro, Arie, follow up on the problem, bro, please let me know via message, cellphone number, date of completion</v>
      </c>
    </row>
    <row r="544" spans="1:8" ht="15.75" customHeight="1" x14ac:dyDescent="0.25">
      <c r="A544" s="2" t="s">
        <v>3254</v>
      </c>
      <c r="B544" s="2" t="s">
        <v>3255</v>
      </c>
      <c r="C544" s="2" t="s">
        <v>3256</v>
      </c>
      <c r="D544" s="2" t="s">
        <v>3257</v>
      </c>
      <c r="E544" s="2" t="s">
        <v>3257</v>
      </c>
      <c r="F544" s="2" t="s">
        <v>3258</v>
      </c>
      <c r="G544" s="2" t="s">
        <v>3258</v>
      </c>
      <c r="H544" s="2" t="str">
        <f ca="1">IFERROR(__xludf.DUMMYFUNCTION("GOOGLETRANSLATE(A544,""id"",""en"")"),"Telkomsel balifiber is boring tomorrow, sorry")</f>
        <v>Telkomsel balifiber is boring tomorrow, sorry</v>
      </c>
    </row>
    <row r="545" spans="1:8" ht="15.75" customHeight="1" x14ac:dyDescent="0.25">
      <c r="A545" s="2" t="s">
        <v>3259</v>
      </c>
      <c r="B545" s="2" t="s">
        <v>3260</v>
      </c>
      <c r="C545" s="2" t="s">
        <v>3260</v>
      </c>
      <c r="D545" s="2" t="s">
        <v>3261</v>
      </c>
      <c r="E545" s="2" t="s">
        <v>3262</v>
      </c>
      <c r="F545" s="2" t="s">
        <v>3263</v>
      </c>
      <c r="G545" s="2" t="s">
        <v>3263</v>
      </c>
      <c r="H545" s="2" t="str">
        <f ca="1">IFERROR(__xludf.DUMMYFUNCTION("GOOGLETRANSLATE(A545,""id"",""en"")"),"Telkomsel if it rains")</f>
        <v>Telkomsel if it rains</v>
      </c>
    </row>
    <row r="546" spans="1:8" ht="15.75" customHeight="1" x14ac:dyDescent="0.25">
      <c r="A546" s="2" t="s">
        <v>3264</v>
      </c>
      <c r="B546" s="2" t="s">
        <v>3265</v>
      </c>
      <c r="C546" s="2" t="s">
        <v>3266</v>
      </c>
      <c r="D546" s="2" t="s">
        <v>3267</v>
      </c>
      <c r="E546" s="2" t="s">
        <v>3268</v>
      </c>
      <c r="F546" s="2" t="s">
        <v>3269</v>
      </c>
      <c r="G546" s="2" t="s">
        <v>3270</v>
      </c>
      <c r="H546" s="2" t="str">
        <f ca="1">IFERROR(__xludf.DUMMYFUNCTION("GOOGLETRANSLATE(A546,""id"",""en"")"),"Yes, it really works well")</f>
        <v>Yes, it really works well</v>
      </c>
    </row>
    <row r="547" spans="1:8" ht="15.75" customHeight="1" x14ac:dyDescent="0.25">
      <c r="A547" s="2" t="s">
        <v>3271</v>
      </c>
      <c r="B547" s="2" t="s">
        <v>3272</v>
      </c>
      <c r="C547" s="2" t="s">
        <v>3273</v>
      </c>
      <c r="D547" s="2" t="s">
        <v>3274</v>
      </c>
      <c r="E547" s="2" t="s">
        <v>3275</v>
      </c>
      <c r="F547" s="2" t="s">
        <v>3276</v>
      </c>
      <c r="G547" s="2" t="s">
        <v>3277</v>
      </c>
      <c r="H547" s="2" t="str">
        <f ca="1">IFERROR(__xludf.DUMMYFUNCTION("GOOGLETRANSLATE(A547,""id"",""en"")"),"Launch, check your message, wait, thank you, Gyan")</f>
        <v>Launch, check your message, wait, thank you, Gyan</v>
      </c>
    </row>
    <row r="548" spans="1:8" ht="15.75" customHeight="1" x14ac:dyDescent="0.25">
      <c r="A548" s="2" t="s">
        <v>3278</v>
      </c>
      <c r="B548" s="2" t="s">
        <v>3279</v>
      </c>
      <c r="C548" s="2" t="s">
        <v>3280</v>
      </c>
      <c r="D548" s="2" t="s">
        <v>3281</v>
      </c>
      <c r="E548" s="2" t="s">
        <v>3282</v>
      </c>
      <c r="F548" s="2" t="s">
        <v>3283</v>
      </c>
      <c r="G548" s="2" t="s">
        <v>3284</v>
      </c>
      <c r="H548" s="2" t="str">
        <f ca="1">IFERROR(__xludf.DUMMYFUNCTION("GOOGLETRANSLATE(A548,""id"",""en"")"),"Please check the internet provider's message of fasting for Sunday, training patience, ID")</f>
        <v>Please check the internet provider's message of fasting for Sunday, training patience, ID</v>
      </c>
    </row>
    <row r="549" spans="1:8" ht="15.75" customHeight="1" x14ac:dyDescent="0.25">
      <c r="A549" s="2" t="s">
        <v>3285</v>
      </c>
      <c r="B549" s="2" t="s">
        <v>3286</v>
      </c>
      <c r="C549" s="2" t="s">
        <v>3287</v>
      </c>
      <c r="D549" s="2" t="s">
        <v>3288</v>
      </c>
      <c r="E549" s="2" t="s">
        <v>3289</v>
      </c>
      <c r="F549" s="2" t="s">
        <v>3290</v>
      </c>
      <c r="G549" s="2" t="s">
        <v>3291</v>
      </c>
      <c r="H549" s="2" t="str">
        <f ca="1">IFERROR(__xludf.DUMMYFUNCTION("GOOGLETRANSLATE(A549,""id"",""en"")"),"Uranus launches, check your message, wait, thank you, Gyan")</f>
        <v>Uranus launches, check your message, wait, thank you, Gyan</v>
      </c>
    </row>
    <row r="550" spans="1:8" ht="15.75" customHeight="1" x14ac:dyDescent="0.25">
      <c r="A550" s="2" t="s">
        <v>3292</v>
      </c>
      <c r="B550" s="2" t="s">
        <v>3293</v>
      </c>
      <c r="C550" s="2" t="s">
        <v>3294</v>
      </c>
      <c r="D550" s="2" t="s">
        <v>3295</v>
      </c>
      <c r="E550" s="2" t="s">
        <v>3296</v>
      </c>
      <c r="F550" s="2" t="s">
        <v>3297</v>
      </c>
      <c r="G550" s="2" t="s">
        <v>3298</v>
      </c>
      <c r="H550" s="2" t="str">
        <f ca="1">IFERROR(__xludf.DUMMYFUNCTION("GOOGLETRANSLATE(A550,""id"",""en"")"),"Uranus hi bro, sorry for the inconvenience due to problems, come on, give me the message, cellphone number, location details, so let me check, thanks Akyl")</f>
        <v>Uranus hi bro, sorry for the inconvenience due to problems, come on, give me the message, cellphone number, location details, so let me check, thanks Akyl</v>
      </c>
    </row>
    <row r="551" spans="1:8" ht="15.75" customHeight="1" x14ac:dyDescent="0.25">
      <c r="A551" s="2" t="s">
        <v>3299</v>
      </c>
      <c r="B551" s="2" t="s">
        <v>3300</v>
      </c>
      <c r="C551" s="2" t="s">
        <v>3301</v>
      </c>
      <c r="D551" s="2" t="s">
        <v>3302</v>
      </c>
      <c r="E551" s="2" t="s">
        <v>3303</v>
      </c>
      <c r="F551" s="2" t="s">
        <v>3304</v>
      </c>
      <c r="G551" s="2" t="s">
        <v>3304</v>
      </c>
      <c r="H551" s="2" t="str">
        <f ca="1">IFERROR(__xludf.DUMMYFUNCTION("GOOGLETRANSLATE(A551,""id"",""en"")"),"Telkomsel is down, min, the signal quota is really slow")</f>
        <v>Telkomsel is down, min, the signal quota is really slow</v>
      </c>
    </row>
    <row r="552" spans="1:8" ht="15.75" customHeight="1" x14ac:dyDescent="0.25">
      <c r="A552" s="2" t="s">
        <v>3305</v>
      </c>
      <c r="B552" s="2" t="s">
        <v>3306</v>
      </c>
      <c r="C552" s="2" t="s">
        <v>3307</v>
      </c>
      <c r="D552" s="2" t="s">
        <v>3308</v>
      </c>
      <c r="E552" s="2" t="s">
        <v>3309</v>
      </c>
      <c r="F552" s="2" t="s">
        <v>3310</v>
      </c>
      <c r="G552" s="2" t="s">
        <v>3310</v>
      </c>
      <c r="H552" s="2" t="str">
        <f ca="1">IFERROR(__xludf.DUMMYFUNCTION("GOOGLETRANSLATE(A552,""id"",""en"")"),"Irrffan bought the Telkomsel package including Disney")</f>
        <v>Irrffan bought the Telkomsel package including Disney</v>
      </c>
    </row>
    <row r="553" spans="1:8" ht="15.75" customHeight="1" x14ac:dyDescent="0.25">
      <c r="A553" s="2" t="s">
        <v>3271</v>
      </c>
      <c r="B553" s="2" t="s">
        <v>3311</v>
      </c>
      <c r="C553" s="2" t="s">
        <v>3273</v>
      </c>
      <c r="D553" s="2" t="s">
        <v>3274</v>
      </c>
      <c r="E553" s="2" t="s">
        <v>3275</v>
      </c>
      <c r="F553" s="2" t="s">
        <v>3276</v>
      </c>
      <c r="G553" s="2" t="s">
        <v>3277</v>
      </c>
      <c r="H553" s="2" t="str">
        <f ca="1">IFERROR(__xludf.DUMMYFUNCTION("GOOGLETRANSLATE(A553,""id"",""en"")"),"Launch, check your message, wait, thank you, Gyan")</f>
        <v>Launch, check your message, wait, thank you, Gyan</v>
      </c>
    </row>
    <row r="554" spans="1:8" ht="15.75" customHeight="1" x14ac:dyDescent="0.25">
      <c r="A554" s="2" t="s">
        <v>3271</v>
      </c>
      <c r="B554" s="2" t="s">
        <v>3311</v>
      </c>
      <c r="C554" s="2" t="s">
        <v>3273</v>
      </c>
      <c r="D554" s="2" t="s">
        <v>3274</v>
      </c>
      <c r="E554" s="2" t="s">
        <v>3275</v>
      </c>
      <c r="F554" s="2" t="s">
        <v>3276</v>
      </c>
      <c r="G554" s="2" t="s">
        <v>3277</v>
      </c>
      <c r="H554" s="2" t="str">
        <f ca="1">IFERROR(__xludf.DUMMYFUNCTION("GOOGLETRANSLATE(A554,""id"",""en"")"),"Launch, check your message, wait, thank you, Gyan")</f>
        <v>Launch, check your message, wait, thank you, Gyan</v>
      </c>
    </row>
    <row r="555" spans="1:8" ht="15.75" customHeight="1" x14ac:dyDescent="0.25">
      <c r="A555" s="2" t="s">
        <v>3312</v>
      </c>
      <c r="B555" s="2" t="s">
        <v>3313</v>
      </c>
      <c r="C555" s="2" t="s">
        <v>3314</v>
      </c>
      <c r="D555" s="2" t="s">
        <v>3315</v>
      </c>
      <c r="E555" s="2" t="s">
        <v>3316</v>
      </c>
      <c r="F555" s="2" t="s">
        <v>3317</v>
      </c>
      <c r="G555" s="2" t="s">
        <v>3318</v>
      </c>
      <c r="H555" s="2" t="str">
        <f ca="1">IFERROR(__xludf.DUMMYFUNCTION("GOOGLETRANSLATE(A555,""id"",""en"")"),"Telkomsel direct Disney Hotstar package suggestions please")</f>
        <v>Telkomsel direct Disney Hotstar package suggestions please</v>
      </c>
    </row>
    <row r="556" spans="1:8" ht="15.75" customHeight="1" x14ac:dyDescent="0.25">
      <c r="A556" s="2" t="s">
        <v>3319</v>
      </c>
      <c r="B556" s="2" t="s">
        <v>3320</v>
      </c>
      <c r="C556" s="2" t="s">
        <v>3321</v>
      </c>
      <c r="D556" s="2" t="s">
        <v>3322</v>
      </c>
      <c r="E556" s="2" t="s">
        <v>3322</v>
      </c>
      <c r="F556" s="2" t="s">
        <v>3323</v>
      </c>
      <c r="G556" s="2" t="s">
        <v>3323</v>
      </c>
      <c r="H556" s="2" t="str">
        <f ca="1">IFERROR(__xludf.DUMMYFUNCTION("GOOGLETRANSLATE(A556,""id"",""en"")"),"Quota prices are expensive, network is slow")</f>
        <v>Quota prices are expensive, network is slow</v>
      </c>
    </row>
    <row r="557" spans="1:8" ht="15.75" customHeight="1" x14ac:dyDescent="0.25">
      <c r="A557" s="2" t="s">
        <v>3324</v>
      </c>
      <c r="B557" s="2" t="s">
        <v>3325</v>
      </c>
      <c r="C557" s="2" t="s">
        <v>3326</v>
      </c>
      <c r="D557" s="2" t="s">
        <v>3327</v>
      </c>
      <c r="E557" s="2" t="s">
        <v>3328</v>
      </c>
      <c r="F557" s="2" t="s">
        <v>3329</v>
      </c>
      <c r="G557" s="2" t="s">
        <v>3330</v>
      </c>
      <c r="H557" s="2" t="str">
        <f ca="1">IFERROR(__xludf.DUMMYFUNCTION("GOOGLETRANSLATE(A557,""id"",""en"")"),"Don't worry, bro, cheap Mytelkomsel packages, forgot to download the Mytelkomsel Play Store App Store application, bro, information, let's talk via message, Arie, help check privacy, take care, thank you, Arie")</f>
        <v>Don't worry, bro, cheap Mytelkomsel packages, forgot to download the Mytelkomsel Play Store App Store application, bro, information, let's talk via message, Arie, help check privacy, take care, thank you, Arie</v>
      </c>
    </row>
    <row r="558" spans="1:8" ht="15.75" customHeight="1" x14ac:dyDescent="0.25">
      <c r="A558" s="2" t="s">
        <v>3331</v>
      </c>
      <c r="B558" s="2" t="s">
        <v>3332</v>
      </c>
      <c r="C558" s="2" t="s">
        <v>3333</v>
      </c>
      <c r="D558" s="2" t="s">
        <v>3334</v>
      </c>
      <c r="E558" s="2" t="s">
        <v>3335</v>
      </c>
      <c r="F558" s="2" t="s">
        <v>3336</v>
      </c>
      <c r="G558" s="2" t="s">
        <v>3337</v>
      </c>
      <c r="H558" s="2" t="str">
        <f ca="1">IFERROR(__xludf.DUMMYFUNCTION("GOOGLETRANSLATE(A558,""id"",""en"")"),"Hi, brother, Johnny, sorry for complaining, bro. Telkomsel's prices are in line with Telkomsel's efforts to maintain quality, service, prime data, subscriptions.")</f>
        <v>Hi, brother, Johnny, sorry for complaining, bro. Telkomsel's prices are in line with Telkomsel's efforts to maintain quality, service, prime data, subscriptions.</v>
      </c>
    </row>
    <row r="559" spans="1:8" ht="15.75" customHeight="1" x14ac:dyDescent="0.25">
      <c r="A559" s="2" t="s">
        <v>3271</v>
      </c>
      <c r="B559" s="2" t="s">
        <v>3338</v>
      </c>
      <c r="C559" s="2" t="s">
        <v>3273</v>
      </c>
      <c r="D559" s="2" t="s">
        <v>3274</v>
      </c>
      <c r="E559" s="2" t="s">
        <v>3275</v>
      </c>
      <c r="F559" s="2" t="s">
        <v>3276</v>
      </c>
      <c r="G559" s="2" t="s">
        <v>3277</v>
      </c>
      <c r="H559" s="2" t="str">
        <f ca="1">IFERROR(__xludf.DUMMYFUNCTION("GOOGLETRANSLATE(A559,""id"",""en"")"),"Launch, check your message, wait, thank you, Gyan")</f>
        <v>Launch, check your message, wait, thank you, Gyan</v>
      </c>
    </row>
    <row r="560" spans="1:8" ht="15.75" customHeight="1" x14ac:dyDescent="0.25">
      <c r="A560" s="2" t="s">
        <v>3339</v>
      </c>
      <c r="B560" s="2" t="s">
        <v>3340</v>
      </c>
      <c r="C560" s="2" t="s">
        <v>3341</v>
      </c>
      <c r="D560" s="2" t="s">
        <v>3342</v>
      </c>
      <c r="E560" s="2" t="s">
        <v>3342</v>
      </c>
      <c r="F560" s="2" t="s">
        <v>3343</v>
      </c>
      <c r="G560" s="2" t="s">
        <v>3344</v>
      </c>
      <c r="H560" s="2" t="str">
        <f ca="1">IFERROR(__xludf.DUMMYFUNCTION("GOOGLETRANSLATE(A560,""id"",""en"")"),"Telkomsel lot's house is really annoying")</f>
        <v>Telkomsel lot's house is really annoying</v>
      </c>
    </row>
    <row r="561" spans="1:8" ht="15.75" customHeight="1" x14ac:dyDescent="0.25">
      <c r="A561" s="2" t="s">
        <v>3345</v>
      </c>
      <c r="B561" s="2" t="s">
        <v>3346</v>
      </c>
      <c r="C561" s="2" t="s">
        <v>3347</v>
      </c>
      <c r="D561" s="2" t="s">
        <v>3348</v>
      </c>
      <c r="E561" s="2" t="s">
        <v>3349</v>
      </c>
      <c r="F561" s="2" t="s">
        <v>3350</v>
      </c>
      <c r="G561" s="2" t="s">
        <v>3351</v>
      </c>
      <c r="H561" s="2" t="str">
        <f ca="1">IFERROR(__xludf.DUMMYFUNCTION("GOOGLETRANSLATE(A561,""id"",""en"")"),"Arie advises you to top up your credit, buy a data package for your active number, it's good to serve Telkomsel, avoid your number being burnt, your information is good, brother, via message, Arie, help check, Thanks Arie")</f>
        <v>Arie advises you to top up your credit, buy a data package for your active number, it's good to serve Telkomsel, avoid your number being burnt, your information is good, brother, via message, Arie, help check, Thanks Arie</v>
      </c>
    </row>
    <row r="562" spans="1:8" ht="15.75" customHeight="1" x14ac:dyDescent="0.25">
      <c r="A562" s="2" t="s">
        <v>3352</v>
      </c>
      <c r="B562" s="2" t="s">
        <v>3353</v>
      </c>
      <c r="C562" s="2" t="s">
        <v>3354</v>
      </c>
      <c r="D562" s="2" t="s">
        <v>3355</v>
      </c>
      <c r="E562" s="2" t="s">
        <v>3356</v>
      </c>
      <c r="F562" s="2" t="s">
        <v>3357</v>
      </c>
      <c r="G562" s="2" t="s">
        <v>3358</v>
      </c>
      <c r="H562" s="2" t="str">
        <f ca="1">IFERROR(__xludf.DUMMYFUNCTION("GOOGLETRANSLATE(A562,""id"",""en"")"),"hi bro, brother's number is free, internet access, call the phone, send SMS, brother, receive an SMS, yes, brother, brother's number is grace.")</f>
        <v>hi bro, brother's number is free, internet access, call the phone, send SMS, brother, receive an SMS, yes, brother, brother's number is grace.</v>
      </c>
    </row>
    <row r="563" spans="1:8" ht="15.75" customHeight="1" x14ac:dyDescent="0.25">
      <c r="A563" s="2" t="s">
        <v>3359</v>
      </c>
      <c r="B563" s="2" t="s">
        <v>3360</v>
      </c>
      <c r="C563" s="2" t="s">
        <v>3361</v>
      </c>
      <c r="D563" s="2" t="s">
        <v>3362</v>
      </c>
      <c r="E563" s="2" t="s">
        <v>3363</v>
      </c>
      <c r="F563" s="2" t="s">
        <v>3364</v>
      </c>
      <c r="G563" s="2" t="s">
        <v>3365</v>
      </c>
      <c r="H563" s="2" t="str">
        <f ca="1">IFERROR(__xludf.DUMMYFUNCTION("GOOGLETRANSLATE(A563,""id"",""en"")"),"Hi brother Nurhakim, brother's card, connect bandage account, brother, upgrade grapari card online, info, please, brother, let me know via message, Arie, help me check, thank you, Arie")</f>
        <v>Hi brother Nurhakim, brother's card, connect bandage account, brother, upgrade grapari card online, info, please, brother, let me know via message, Arie, help me check, thank you, Arie</v>
      </c>
    </row>
    <row r="564" spans="1:8" ht="15.75" customHeight="1" x14ac:dyDescent="0.25">
      <c r="A564" s="2" t="s">
        <v>3366</v>
      </c>
      <c r="B564" s="2" t="s">
        <v>3367</v>
      </c>
      <c r="C564" s="2" t="s">
        <v>3368</v>
      </c>
      <c r="D564" s="2" t="s">
        <v>3369</v>
      </c>
      <c r="E564" s="2" t="s">
        <v>3370</v>
      </c>
      <c r="F564" s="2" t="s">
        <v>3371</v>
      </c>
      <c r="G564" s="2" t="s">
        <v>3372</v>
      </c>
      <c r="H564" s="2" t="str">
        <f ca="1">IFERROR(__xludf.DUMMYFUNCTION("GOOGLETRANSLATE(A564,""id"",""en"")"),"Hi bro, Telkomsel's expensive price is right, bro, check the promo package, don't lose, dial the Mytelkomsel application, thanks Gea")</f>
        <v>Hi bro, Telkomsel's expensive price is right, bro, check the promo package, don't lose, dial the Mytelkomsel application, thanks Gea</v>
      </c>
    </row>
    <row r="565" spans="1:8" ht="15.75" customHeight="1" x14ac:dyDescent="0.25">
      <c r="A565" s="2" t="s">
        <v>3373</v>
      </c>
      <c r="B565" s="2" t="s">
        <v>3374</v>
      </c>
      <c r="C565" s="2" t="s">
        <v>3375</v>
      </c>
      <c r="D565" s="2" t="s">
        <v>3376</v>
      </c>
      <c r="E565" s="2" t="s">
        <v>3377</v>
      </c>
      <c r="F565" s="2" t="s">
        <v>3378</v>
      </c>
      <c r="G565" s="2" t="s">
        <v>3379</v>
      </c>
      <c r="H565" s="2" t="str">
        <f ca="1">IFERROR(__xludf.DUMMYFUNCTION("GOOGLETRANSLATE(A565,""id"",""en"")"),"Hi sister, Nana Gea, help me contact Telkomsel service, please order, thank you, Gea")</f>
        <v>Hi sister, Nana Gea, help me contact Telkomsel service, please order, thank you, Gea</v>
      </c>
    </row>
    <row r="566" spans="1:8" ht="15.75" customHeight="1" x14ac:dyDescent="0.25">
      <c r="A566" s="2" t="s">
        <v>3380</v>
      </c>
      <c r="B566" s="2" t="s">
        <v>3381</v>
      </c>
      <c r="C566" s="2" t="s">
        <v>3382</v>
      </c>
      <c r="D566" s="2" t="s">
        <v>3383</v>
      </c>
      <c r="E566" s="2" t="s">
        <v>3384</v>
      </c>
      <c r="F566" s="2" t="s">
        <v>3385</v>
      </c>
      <c r="G566" s="2" t="s">
        <v>3386</v>
      </c>
      <c r="H566" s="2" t="str">
        <f ca="1">IFERROR(__xludf.DUMMYFUNCTION("GOOGLETRANSLATE(A566,""id"",""en"")"),"hello bro, thank you, appreciation, sorry for the bad service, contact Telkomsel service, please message, thank you, masfa")</f>
        <v>hello bro, thank you, appreciation, sorry for the bad service, contact Telkomsel service, please message, thank you, masfa</v>
      </c>
    </row>
    <row r="567" spans="1:8" ht="15.75" customHeight="1" x14ac:dyDescent="0.25">
      <c r="A567" s="2" t="s">
        <v>2481</v>
      </c>
      <c r="B567" s="2" t="s">
        <v>3387</v>
      </c>
      <c r="C567" s="2" t="s">
        <v>2483</v>
      </c>
      <c r="D567" s="2" t="s">
        <v>2484</v>
      </c>
      <c r="E567" s="2" t="s">
        <v>2485</v>
      </c>
      <c r="F567" s="2" t="s">
        <v>2486</v>
      </c>
      <c r="G567" s="2" t="s">
        <v>2487</v>
      </c>
      <c r="H567" s="2" t="str">
        <f ca="1">IFERROR(__xludf.DUMMYFUNCTION("GOOGLETRANSLATE(A567,""id"",""en"")"),"Sis, please wait for interaction via message, thank you, Inara")</f>
        <v>Sis, please wait for interaction via message, thank you, Inara</v>
      </c>
    </row>
    <row r="568" spans="1:8" ht="15.75" customHeight="1" x14ac:dyDescent="0.25">
      <c r="A568" s="2" t="s">
        <v>3388</v>
      </c>
      <c r="B568" s="2" t="s">
        <v>3389</v>
      </c>
      <c r="C568" s="2" t="s">
        <v>3390</v>
      </c>
      <c r="D568" s="2" t="s">
        <v>3391</v>
      </c>
      <c r="E568" s="2" t="s">
        <v>3391</v>
      </c>
      <c r="F568" s="2" t="s">
        <v>3392</v>
      </c>
      <c r="G568" s="2" t="s">
        <v>3392</v>
      </c>
      <c r="H568" s="2" t="str">
        <f ca="1">IFERROR(__xludf.DUMMYFUNCTION("GOOGLETRANSLATE(A568,""id"",""en"")"),"what do you mean by your number?")</f>
        <v>what do you mean by your number?</v>
      </c>
    </row>
    <row r="569" spans="1:8" ht="15.75" customHeight="1" x14ac:dyDescent="0.25">
      <c r="A569" s="2" t="s">
        <v>3393</v>
      </c>
      <c r="B569" s="2" t="s">
        <v>3394</v>
      </c>
      <c r="C569" s="2" t="s">
        <v>3395</v>
      </c>
      <c r="D569" s="2" t="s">
        <v>3396</v>
      </c>
      <c r="E569" s="2" t="s">
        <v>3397</v>
      </c>
      <c r="F569" s="2" t="s">
        <v>3398</v>
      </c>
      <c r="G569" s="2" t="s">
        <v>3398</v>
      </c>
      <c r="H569" s="2" t="str">
        <f ca="1">IFERROR(__xludf.DUMMYFUNCTION("GOOGLETRANSLATE(A569,""id"",""en"")"),"online card upgrade")</f>
        <v>online card upgrade</v>
      </c>
    </row>
    <row r="570" spans="1:8" ht="15.75" customHeight="1" x14ac:dyDescent="0.25">
      <c r="A570" s="2" t="s">
        <v>3127</v>
      </c>
      <c r="B570" s="2" t="s">
        <v>3399</v>
      </c>
      <c r="C570" s="2" t="s">
        <v>3129</v>
      </c>
      <c r="D570" s="2" t="s">
        <v>3130</v>
      </c>
      <c r="E570" s="2" t="s">
        <v>3131</v>
      </c>
      <c r="F570" s="2" t="s">
        <v>3132</v>
      </c>
      <c r="G570" s="2" t="s">
        <v>3133</v>
      </c>
      <c r="H570" s="2" t="str">
        <f ca="1">IFERROR(__xludf.DUMMYFUNCTION("GOOGLETRANSLATE(A570,""id"",""en"")"),"Hi bro, sorry bro, what do you mean by interfering with the signal? Yes, let's info cell phone number, date, location, minimum village head, via message, please help check your privacy, it's safe, thanks gea")</f>
        <v>Hi bro, sorry bro, what do you mean by interfering with the signal? Yes, let's info cell phone number, date, location, minimum village head, via message, please help check your privacy, it's safe, thanks gea</v>
      </c>
    </row>
    <row r="571" spans="1:8" ht="15.75" customHeight="1" x14ac:dyDescent="0.25">
      <c r="A571" s="2" t="s">
        <v>3400</v>
      </c>
      <c r="B571" s="2" t="s">
        <v>3401</v>
      </c>
      <c r="C571" s="2" t="s">
        <v>3402</v>
      </c>
      <c r="D571" s="2" t="s">
        <v>3403</v>
      </c>
      <c r="E571" s="2" t="s">
        <v>3403</v>
      </c>
      <c r="F571" s="2" t="s">
        <v>3404</v>
      </c>
      <c r="G571" s="2" t="s">
        <v>3404</v>
      </c>
      <c r="H571" s="2" t="str">
        <f ca="1">IFERROR(__xludf.DUMMYFUNCTION("GOOGLETRANSLATE(A571,""id"",""en"")"),"looking for a fasting friend, think the operator is Telkomsel, im reminding you")</f>
        <v>looking for a fasting friend, think the operator is Telkomsel, im reminding you</v>
      </c>
    </row>
    <row r="572" spans="1:8" ht="15.75" customHeight="1" x14ac:dyDescent="0.25">
      <c r="A572" s="2" t="s">
        <v>3405</v>
      </c>
      <c r="B572" s="2" t="s">
        <v>3406</v>
      </c>
      <c r="C572" s="2" t="s">
        <v>3407</v>
      </c>
      <c r="D572" s="2" t="s">
        <v>3408</v>
      </c>
      <c r="E572" s="2" t="s">
        <v>3408</v>
      </c>
      <c r="F572" s="2" t="s">
        <v>3409</v>
      </c>
      <c r="G572" s="2" t="s">
        <v>3410</v>
      </c>
      <c r="H572" s="2" t="str">
        <f ca="1">IFERROR(__xludf.DUMMYFUNCTION("GOOGLETRANSLATE(A572,""id"",""en"")"),"You know, if it rains, Telkomsel's net will be bad")</f>
        <v>You know, if it rains, Telkomsel's net will be bad</v>
      </c>
    </row>
    <row r="573" spans="1:8" ht="15.75" customHeight="1" x14ac:dyDescent="0.25">
      <c r="A573" s="2" t="s">
        <v>3411</v>
      </c>
      <c r="B573" s="2" t="s">
        <v>3412</v>
      </c>
      <c r="C573" s="2" t="s">
        <v>3413</v>
      </c>
      <c r="D573" s="2" t="s">
        <v>3414</v>
      </c>
      <c r="E573" s="2" t="s">
        <v>3415</v>
      </c>
      <c r="F573" s="2" t="s">
        <v>3416</v>
      </c>
      <c r="G573" s="2" t="s">
        <v>3417</v>
      </c>
      <c r="H573" s="2" t="str">
        <f ca="1">IFERROR(__xludf.DUMMYFUNCTION("GOOGLETRANSLATE(A573,""id"",""en"")"),"Hi Darma, if you have a complaint regarding Telkomsel service products, let me know via message, Arie, help with a solution, thank you, Arie")</f>
        <v>Hi Darma, if you have a complaint regarding Telkomsel service products, let me know via message, Arie, help with a solution, thank you, Arie</v>
      </c>
    </row>
    <row r="574" spans="1:8" ht="15.75" customHeight="1" x14ac:dyDescent="0.25">
      <c r="A574" s="2" t="s">
        <v>3418</v>
      </c>
      <c r="B574" s="2" t="s">
        <v>3419</v>
      </c>
      <c r="C574" s="2" t="s">
        <v>3420</v>
      </c>
      <c r="D574" s="2" t="s">
        <v>3421</v>
      </c>
      <c r="E574" s="2" t="s">
        <v>3422</v>
      </c>
      <c r="F574" s="2" t="s">
        <v>3423</v>
      </c>
      <c r="G574" s="2" t="s">
        <v>3424</v>
      </c>
      <c r="H574" s="2" t="str">
        <f ca="1">IFERROR(__xludf.DUMMYFUNCTION("GOOGLETRANSLATE(A574,""id"",""en"")"),"XL, the quality of the Telkomsel net is next level, luckily switching slowly xlalu lot")</f>
        <v>XL, the quality of the Telkomsel net is next level, luckily switching slowly xlalu lot</v>
      </c>
    </row>
    <row r="575" spans="1:8" ht="15.75" customHeight="1" x14ac:dyDescent="0.25">
      <c r="A575" s="2" t="s">
        <v>3425</v>
      </c>
      <c r="B575" s="2" t="s">
        <v>3426</v>
      </c>
      <c r="C575" s="2" t="s">
        <v>3425</v>
      </c>
      <c r="D575" s="2" t="s">
        <v>3427</v>
      </c>
      <c r="E575" s="2" t="s">
        <v>3427</v>
      </c>
      <c r="F575" s="2" t="s">
        <v>3427</v>
      </c>
      <c r="G575" s="2" t="s">
        <v>3427</v>
      </c>
      <c r="H575" s="2" t="str">
        <f ca="1">IFERROR(__xludf.DUMMYFUNCTION("GOOGLETRANSLATE(A575,""id"",""en"")"),"min healthy")</f>
        <v>min healthy</v>
      </c>
    </row>
    <row r="576" spans="1:8" ht="15.75" customHeight="1" x14ac:dyDescent="0.25">
      <c r="A576" s="2" t="s">
        <v>3428</v>
      </c>
      <c r="B576" s="2" t="s">
        <v>3429</v>
      </c>
      <c r="C576" s="2" t="s">
        <v>3430</v>
      </c>
      <c r="D576" s="2" t="s">
        <v>3431</v>
      </c>
      <c r="E576" s="2" t="s">
        <v>3432</v>
      </c>
      <c r="F576" s="2" t="s">
        <v>3433</v>
      </c>
      <c r="G576" s="2" t="s">
        <v>3434</v>
      </c>
      <c r="H576" s="2" t="str">
        <f ca="1">IFERROR(__xludf.DUMMYFUNCTION("GOOGLETRANSLATE(A576,""id"",""en"")"),"Telkomsel Indosat Two")</f>
        <v>Telkomsel Indosat Two</v>
      </c>
    </row>
    <row r="577" spans="1:8" ht="15.75" customHeight="1" x14ac:dyDescent="0.25">
      <c r="A577" s="2" t="s">
        <v>3435</v>
      </c>
      <c r="B577" s="2" t="s">
        <v>3436</v>
      </c>
      <c r="C577" s="2" t="s">
        <v>3435</v>
      </c>
      <c r="D577" s="2" t="s">
        <v>3437</v>
      </c>
      <c r="E577" s="2" t="s">
        <v>3437</v>
      </c>
      <c r="F577" s="2" t="s">
        <v>3437</v>
      </c>
      <c r="G577" s="2" t="s">
        <v>3437</v>
      </c>
      <c r="H577" s="2" t="str">
        <f ca="1">IFERROR(__xludf.DUMMYFUNCTION("GOOGLETRANSLATE(A577,""id"",""en"")"),"Telkomsel prepaid")</f>
        <v>Telkomsel prepaid</v>
      </c>
    </row>
    <row r="578" spans="1:8" ht="15.75" customHeight="1" x14ac:dyDescent="0.25">
      <c r="A578" s="2" t="s">
        <v>3438</v>
      </c>
      <c r="B578" s="2" t="s">
        <v>3439</v>
      </c>
      <c r="C578" s="2" t="s">
        <v>3440</v>
      </c>
      <c r="D578" s="2" t="s">
        <v>3441</v>
      </c>
      <c r="E578" s="2" t="s">
        <v>3442</v>
      </c>
      <c r="F578" s="2" t="s">
        <v>3443</v>
      </c>
      <c r="G578" s="2" t="s">
        <v>3443</v>
      </c>
      <c r="H578" s="2" t="str">
        <f ca="1">IFERROR(__xludf.DUMMYFUNCTION("GOOGLETRANSLATE(A578,""id"",""en"")"),"need VIP WETV payment using Telkomsel credit")</f>
        <v>need VIP WETV payment using Telkomsel credit</v>
      </c>
    </row>
    <row r="579" spans="1:8" ht="15.75" customHeight="1" x14ac:dyDescent="0.25">
      <c r="A579" s="2" t="s">
        <v>3444</v>
      </c>
      <c r="B579" s="2" t="s">
        <v>3445</v>
      </c>
      <c r="C579" s="2" t="s">
        <v>3444</v>
      </c>
      <c r="D579" s="2" t="s">
        <v>3446</v>
      </c>
      <c r="E579" s="2" t="s">
        <v>3446</v>
      </c>
      <c r="F579" s="2" t="s">
        <v>3446</v>
      </c>
      <c r="G579" s="2" t="s">
        <v>3446</v>
      </c>
      <c r="H579" s="2" t="str">
        <f ca="1">IFERROR(__xludf.DUMMYFUNCTION("GOOGLETRANSLATE(A579,""id"",""en"")"),"wtb Telkomsel credit")</f>
        <v>wtb Telkomsel credit</v>
      </c>
    </row>
    <row r="580" spans="1:8" ht="15.75" customHeight="1" x14ac:dyDescent="0.25">
      <c r="A580" s="2" t="s">
        <v>3447</v>
      </c>
      <c r="B580" s="2" t="s">
        <v>3448</v>
      </c>
      <c r="C580" s="2" t="s">
        <v>3449</v>
      </c>
      <c r="D580" s="2" t="s">
        <v>3450</v>
      </c>
      <c r="E580" s="2" t="s">
        <v>3451</v>
      </c>
      <c r="F580" s="2" t="s">
        <v>3452</v>
      </c>
      <c r="G580" s="2" t="s">
        <v>3453</v>
      </c>
      <c r="H580" s="2" t="str">
        <f ca="1">IFERROR(__xludf.DUMMYFUNCTION("GOOGLETRANSLATE(A580,""id"",""en"")"),"Hi, Brother Abdul, sorry for the unstable internet signal. Come on, order including cell phone number, date and complete location, thanks, masfa")</f>
        <v>Hi, Brother Abdul, sorry for the unstable internet signal. Come on, order including cell phone number, date and complete location, thanks, masfa</v>
      </c>
    </row>
    <row r="581" spans="1:8" ht="15.75" customHeight="1" x14ac:dyDescent="0.25">
      <c r="A581" s="2" t="s">
        <v>3454</v>
      </c>
      <c r="B581" s="2" t="s">
        <v>3455</v>
      </c>
      <c r="C581" s="2" t="s">
        <v>3456</v>
      </c>
      <c r="D581" s="2" t="s">
        <v>3457</v>
      </c>
      <c r="E581" s="2" t="s">
        <v>3458</v>
      </c>
      <c r="F581" s="2" t="s">
        <v>3459</v>
      </c>
      <c r="G581" s="2" t="s">
        <v>3460</v>
      </c>
      <c r="H581" s="2" t="str">
        <f ca="1">IFERROR(__xludf.DUMMYFUNCTION("GOOGLETRANSLATE(A581,""id"",""en"")"),"Hi Brother Hendra, sorry for the signal problem. Come on, let me know your cellphone number, date, location, minimum village head, via message, please help check your privacy, it's safe, thanks Gea")</f>
        <v>Hi Brother Hendra, sorry for the signal problem. Come on, let me know your cellphone number, date, location, minimum village head, via message, please help check your privacy, it's safe, thanks Gea</v>
      </c>
    </row>
    <row r="582" spans="1:8" ht="15.75" customHeight="1" x14ac:dyDescent="0.25">
      <c r="A582" s="2" t="s">
        <v>3461</v>
      </c>
      <c r="B582" s="2" t="s">
        <v>3462</v>
      </c>
      <c r="C582" s="2" t="s">
        <v>3463</v>
      </c>
      <c r="D582" s="2" t="s">
        <v>3464</v>
      </c>
      <c r="E582" s="2" t="s">
        <v>3465</v>
      </c>
      <c r="F582" s="2" t="s">
        <v>3466</v>
      </c>
      <c r="G582" s="2" t="s">
        <v>3467</v>
      </c>
      <c r="H582" s="2" t="str">
        <f ca="1">IFERROR(__xludf.DUMMYFUNCTION("GOOGLETRANSLATE(A582,""id"",""en"")"),"I'm sorry, bro, the package rate is appropriate, bro, I'm having problems with slow internet access. Come on, confirm via message, bro, help &amp; keep your privacy safe, thanks Rian")</f>
        <v>I'm sorry, bro, the package rate is appropriate, bro, I'm having problems with slow internet access. Come on, confirm via message, bro, help &amp; keep your privacy safe, thanks Rian</v>
      </c>
    </row>
    <row r="583" spans="1:8" ht="15.75" customHeight="1" x14ac:dyDescent="0.25">
      <c r="A583" s="2" t="s">
        <v>3468</v>
      </c>
      <c r="B583" s="2" t="s">
        <v>3469</v>
      </c>
      <c r="C583" s="2" t="s">
        <v>3468</v>
      </c>
      <c r="D583" s="2" t="s">
        <v>3470</v>
      </c>
      <c r="E583" s="2" t="s">
        <v>3470</v>
      </c>
      <c r="F583" s="2" t="s">
        <v>3470</v>
      </c>
      <c r="G583" s="2" t="s">
        <v>3470</v>
      </c>
      <c r="H583" s="2" t="str">
        <f ca="1">IFERROR(__xludf.DUMMYFUNCTION("GOOGLETRANSLATE(A583,""id"",""en"")"),"bad signal")</f>
        <v>bad signal</v>
      </c>
    </row>
    <row r="584" spans="1:8" ht="15.75" customHeight="1" x14ac:dyDescent="0.25">
      <c r="A584" s="2" t="s">
        <v>3471</v>
      </c>
      <c r="B584" s="2" t="s">
        <v>3472</v>
      </c>
      <c r="C584" s="2" t="s">
        <v>3473</v>
      </c>
      <c r="D584" s="2" t="s">
        <v>3474</v>
      </c>
      <c r="E584" s="2" t="s">
        <v>3474</v>
      </c>
      <c r="F584" s="2" t="s">
        <v>3475</v>
      </c>
      <c r="G584" s="2" t="s">
        <v>3476</v>
      </c>
      <c r="H584" s="2" t="str">
        <f ca="1">IFERROR(__xludf.DUMMYFUNCTION("GOOGLETRANSLATE(A584,""id"",""en"")"),"Telkomsel really has problems with slow nets, weak signals, expensive quotas, promos, rare numbers, that's basic")</f>
        <v>Telkomsel really has problems with slow nets, weak signals, expensive quotas, promos, rare numbers, that's basic</v>
      </c>
    </row>
    <row r="585" spans="1:8" ht="15.75" customHeight="1" x14ac:dyDescent="0.25">
      <c r="A585" s="2" t="s">
        <v>3477</v>
      </c>
      <c r="B585" s="2" t="s">
        <v>3478</v>
      </c>
      <c r="C585" s="2" t="s">
        <v>3479</v>
      </c>
      <c r="D585" s="2" t="s">
        <v>3480</v>
      </c>
      <c r="E585" s="2" t="s">
        <v>3481</v>
      </c>
      <c r="F585" s="2" t="s">
        <v>3482</v>
      </c>
      <c r="G585" s="2" t="s">
        <v>3483</v>
      </c>
      <c r="H585" s="2" t="str">
        <f ca="1">IFERROR(__xludf.DUMMYFUNCTION("GOOGLETRANSLATE(A585,""id"",""en"")"),"Brother Zeke, sorry for the slow response, Rian, make sure you send me a message, Brother, please reply, please wait, Brother, thank you, Rian.")</f>
        <v>Brother Zeke, sorry for the slow response, Rian, make sure you send me a message, Brother, please reply, please wait, Brother, thank you, Rian.</v>
      </c>
    </row>
    <row r="586" spans="1:8" ht="15.75" customHeight="1" x14ac:dyDescent="0.25">
      <c r="A586" s="2" t="s">
        <v>3484</v>
      </c>
      <c r="B586" s="2" t="s">
        <v>3485</v>
      </c>
      <c r="C586" s="2" t="s">
        <v>3486</v>
      </c>
      <c r="D586" s="2" t="s">
        <v>3487</v>
      </c>
      <c r="E586" s="2" t="s">
        <v>3487</v>
      </c>
      <c r="F586" s="2" t="s">
        <v>3488</v>
      </c>
      <c r="G586" s="2" t="s">
        <v>3489</v>
      </c>
      <c r="H586" s="2" t="str">
        <f ca="1">IFERROR(__xludf.DUMMYFUNCTION("GOOGLETRANSLATE(A586,""id"",""en"")"),"Change the subscriber profile to suit new subscribers when Telkomsel offers to withdraw, thank you, Deco")</f>
        <v>Change the subscriber profile to suit new subscribers when Telkomsel offers to withdraw, thank you, Deco</v>
      </c>
    </row>
    <row r="587" spans="1:8" ht="15.75" customHeight="1" x14ac:dyDescent="0.25">
      <c r="A587" s="2" t="s">
        <v>3490</v>
      </c>
      <c r="B587" s="2" t="s">
        <v>3491</v>
      </c>
      <c r="C587" s="2" t="s">
        <v>3492</v>
      </c>
      <c r="D587" s="2" t="s">
        <v>3493</v>
      </c>
      <c r="E587" s="2" t="s">
        <v>3494</v>
      </c>
      <c r="F587" s="2" t="s">
        <v>3495</v>
      </c>
      <c r="G587" s="2" t="s">
        <v>3496</v>
      </c>
      <c r="H587" s="2" t="str">
        <f ca="1">IFERROR(__xludf.DUMMYFUNCTION("GOOGLETRANSLATE(A587,""id"",""en"")"),"Hi, bro, Nanang, sorry, bro, you are complaining about the unlimited combo price, Telkomsel has just offered a time package according to the subscriber's profile.")</f>
        <v>Hi, bro, Nanang, sorry, bro, you are complaining about the unlimited combo price, Telkomsel has just offered a time package according to the subscriber's profile.</v>
      </c>
    </row>
    <row r="588" spans="1:8" ht="15.75" customHeight="1" x14ac:dyDescent="0.25">
      <c r="A588" s="2" t="s">
        <v>3497</v>
      </c>
      <c r="B588" s="2" t="s">
        <v>3498</v>
      </c>
      <c r="C588" s="2" t="s">
        <v>3499</v>
      </c>
      <c r="D588" s="2" t="s">
        <v>3500</v>
      </c>
      <c r="E588" s="2" t="s">
        <v>3501</v>
      </c>
      <c r="F588" s="2" t="s">
        <v>3502</v>
      </c>
      <c r="G588" s="2" t="s">
        <v>3502</v>
      </c>
      <c r="H588" s="2" t="str">
        <f ca="1">IFERROR(__xludf.DUMMYFUNCTION("GOOGLETRANSLATE(A588,""id"",""en"")"),"Cheap Telkomsel")</f>
        <v>Cheap Telkomsel</v>
      </c>
    </row>
    <row r="589" spans="1:8" ht="15.75" customHeight="1" x14ac:dyDescent="0.25">
      <c r="A589" s="2" t="s">
        <v>3503</v>
      </c>
      <c r="B589" s="2" t="s">
        <v>3504</v>
      </c>
      <c r="C589" s="2" t="s">
        <v>3505</v>
      </c>
      <c r="D589" s="2" t="s">
        <v>3506</v>
      </c>
      <c r="E589" s="2" t="s">
        <v>3507</v>
      </c>
      <c r="F589" s="2" t="s">
        <v>3508</v>
      </c>
      <c r="G589" s="2" t="s">
        <v>3509</v>
      </c>
      <c r="H589" s="2" t="str">
        <f ca="1">IFERROR(__xludf.DUMMYFUNCTION("GOOGLETRANSLATE(A589,""id"",""en"")"),"Hi, Ardha, sorry, the problem is that the signal is lost, come on, let me know your cellphone number, date, location, minimum village head, via message, please help check your privacy, it's safe, thanks Gea")</f>
        <v>Hi, Ardha, sorry, the problem is that the signal is lost, come on, let me know your cellphone number, date, location, minimum village head, via message, please help check your privacy, it's safe, thanks Gea</v>
      </c>
    </row>
    <row r="590" spans="1:8" ht="15.75" customHeight="1" x14ac:dyDescent="0.25">
      <c r="A590" s="2" t="s">
        <v>3510</v>
      </c>
      <c r="B590" s="2" t="s">
        <v>3511</v>
      </c>
      <c r="C590" s="2" t="s">
        <v>3512</v>
      </c>
      <c r="D590" s="2" t="s">
        <v>3513</v>
      </c>
      <c r="E590" s="2" t="s">
        <v>3514</v>
      </c>
      <c r="F590" s="2" t="s">
        <v>3515</v>
      </c>
      <c r="G590" s="2" t="s">
        <v>3516</v>
      </c>
      <c r="H590" s="2" t="str">
        <f ca="1">IFERROR(__xludf.DUMMYFUNCTION("GOOGLETRANSLATE(A590,""id"",""en"")"),"Ouch, sorry bro, if you mean related to network problems because the internet is slow, let's give you information via message, cellphone number, date, complete location, at least village head, bro, Arie, help me check, thank you, Arie")</f>
        <v>Ouch, sorry bro, if you mean related to network problems because the internet is slow, let's give you information via message, cellphone number, date, complete location, at least village head, bro, Arie, help me check, thank you, Arie</v>
      </c>
    </row>
    <row r="591" spans="1:8" ht="15.75" customHeight="1" x14ac:dyDescent="0.25">
      <c r="A591" s="2" t="s">
        <v>3517</v>
      </c>
      <c r="B591" s="2" t="s">
        <v>3518</v>
      </c>
      <c r="C591" s="2" t="s">
        <v>3519</v>
      </c>
      <c r="D591" s="2" t="s">
        <v>3520</v>
      </c>
      <c r="E591" s="2" t="s">
        <v>3521</v>
      </c>
      <c r="F591" s="2" t="s">
        <v>3522</v>
      </c>
      <c r="G591" s="2" t="s">
        <v>3523</v>
      </c>
      <c r="H591" s="2" t="str">
        <f ca="1">IFERROR(__xludf.DUMMYFUNCTION("GOOGLETRANSLATE(A591,""id"",""en"")"),"Very loyal, bro, because Telkomsel's signal coverage is wide, don't go blank, hold on to Telkomsel's successful quality")</f>
        <v>Very loyal, bro, because Telkomsel's signal coverage is wide, don't go blank, hold on to Telkomsel's successful quality</v>
      </c>
    </row>
    <row r="592" spans="1:8" ht="15.75" customHeight="1" x14ac:dyDescent="0.25">
      <c r="A592" s="2" t="s">
        <v>3524</v>
      </c>
      <c r="B592" s="2" t="s">
        <v>3525</v>
      </c>
      <c r="C592" s="2" t="s">
        <v>3526</v>
      </c>
      <c r="D592" s="2" t="s">
        <v>3527</v>
      </c>
      <c r="E592" s="2" t="s">
        <v>3528</v>
      </c>
      <c r="F592" s="2" t="s">
        <v>3529</v>
      </c>
      <c r="G592" s="2" t="s">
        <v>3530</v>
      </c>
      <c r="H592" s="2" t="str">
        <f ca="1">IFERROR(__xludf.DUMMYFUNCTION("GOOGLETRANSLATE(A592,""id"",""en"")"),"hi brother, Dino Rian, I'm sad, my sim card is lost, my sim card is lost, registration, help me, brother, match the registration data, brother's number, thank you, Rian")</f>
        <v>hi brother, Dino Rian, I'm sad, my sim card is lost, my sim card is lost, registration, help me, brother, match the registration data, brother's number, thank you, Rian</v>
      </c>
    </row>
    <row r="593" spans="1:8" ht="15.75" customHeight="1" x14ac:dyDescent="0.25">
      <c r="A593" s="2" t="s">
        <v>3531</v>
      </c>
      <c r="B593" s="2" t="s">
        <v>3532</v>
      </c>
      <c r="C593" s="2" t="s">
        <v>3533</v>
      </c>
      <c r="D593" s="2" t="s">
        <v>3534</v>
      </c>
      <c r="E593" s="2" t="s">
        <v>3535</v>
      </c>
      <c r="F593" s="2" t="s">
        <v>3536</v>
      </c>
      <c r="G593" s="2" t="s">
        <v>3537</v>
      </c>
      <c r="H593" s="2" t="str">
        <f ca="1">IFERROR(__xludf.DUMMYFUNCTION("GOOGLETRANSLATE(A593,""id"",""en"")"),"Hi, brother, modern hook, simless portable router, hopefully you will realize loyal Telkomsel service products, brother, thank you, Deco")</f>
        <v>Hi, brother, modern hook, simless portable router, hopefully you will realize loyal Telkomsel service products, brother, thank you, Deco</v>
      </c>
    </row>
    <row r="594" spans="1:8" ht="15.75" customHeight="1" x14ac:dyDescent="0.25">
      <c r="A594" s="2" t="s">
        <v>3538</v>
      </c>
      <c r="B594" s="2" t="s">
        <v>3539</v>
      </c>
      <c r="C594" s="2" t="s">
        <v>3540</v>
      </c>
      <c r="D594" s="2" t="s">
        <v>3541</v>
      </c>
      <c r="E594" s="2" t="s">
        <v>3542</v>
      </c>
      <c r="F594" s="2" t="s">
        <v>3543</v>
      </c>
      <c r="G594" s="2" t="s">
        <v>3544</v>
      </c>
      <c r="H594" s="2" t="str">
        <f ca="1">IFERROR(__xludf.DUMMYFUNCTION("GOOGLETRANSLATE(A594,""id"",""en"")"),"Hi brother Ira, thank you for being loyal to Telkomsel, Telkomsel, brother, please withdraw Telkomsel, be healthy, Arie")</f>
        <v>Hi brother Ira, thank you for being loyal to Telkomsel, Telkomsel, brother, please withdraw Telkomsel, be healthy, Arie</v>
      </c>
    </row>
    <row r="595" spans="1:8" ht="15.75" customHeight="1" x14ac:dyDescent="0.25">
      <c r="A595" s="2" t="s">
        <v>3545</v>
      </c>
      <c r="B595" s="2" t="s">
        <v>3546</v>
      </c>
      <c r="C595" s="2" t="s">
        <v>3547</v>
      </c>
      <c r="D595" s="2" t="s">
        <v>3548</v>
      </c>
      <c r="E595" s="2" t="s">
        <v>3549</v>
      </c>
      <c r="F595" s="2" t="s">
        <v>3550</v>
      </c>
      <c r="G595" s="2" t="s">
        <v>3550</v>
      </c>
      <c r="H595" s="2" t="str">
        <f ca="1">IFERROR(__xludf.DUMMYFUNCTION("GOOGLETRANSLATE(A595,""id"",""en"")"),"Dasel Telkomsel WiFi First Media is complete")</f>
        <v>Dasel Telkomsel WiFi First Media is complete</v>
      </c>
    </row>
    <row r="596" spans="1:8" ht="15.75" customHeight="1" x14ac:dyDescent="0.25">
      <c r="A596" s="2" t="s">
        <v>3551</v>
      </c>
      <c r="B596" s="2" t="s">
        <v>3552</v>
      </c>
      <c r="C596" s="2" t="s">
        <v>3553</v>
      </c>
      <c r="D596" s="2" t="s">
        <v>3554</v>
      </c>
      <c r="E596" s="2" t="s">
        <v>3555</v>
      </c>
      <c r="F596" s="2" t="s">
        <v>3556</v>
      </c>
      <c r="G596" s="2" t="s">
        <v>3557</v>
      </c>
      <c r="H596" s="2" t="str">
        <f ca="1">IFERROR(__xludf.DUMMYFUNCTION("GOOGLETRANSLATE(A596,""id"",""en"")"),"Jasel coffee cup, what do you mean, bro, hahaha, buy a Telkomsel quota of steel films")</f>
        <v>Jasel coffee cup, what do you mean, bro, hahaha, buy a Telkomsel quota of steel films</v>
      </c>
    </row>
    <row r="597" spans="1:8" ht="15.75" customHeight="1" x14ac:dyDescent="0.25">
      <c r="A597" s="2" t="s">
        <v>3558</v>
      </c>
      <c r="B597" s="2" t="s">
        <v>3559</v>
      </c>
      <c r="C597" s="2" t="s">
        <v>3560</v>
      </c>
      <c r="D597" s="2" t="s">
        <v>3561</v>
      </c>
      <c r="E597" s="2" t="s">
        <v>3561</v>
      </c>
      <c r="F597" s="2" t="s">
        <v>3562</v>
      </c>
      <c r="G597" s="2" t="s">
        <v>3563</v>
      </c>
      <c r="H597" s="2" t="str">
        <f ca="1">IFERROR(__xludf.DUMMYFUNCTION("GOOGLETRANSLATE(A597,""id"",""en"")"),"dear area lost connection please help")</f>
        <v>dear area lost connection please help</v>
      </c>
    </row>
    <row r="598" spans="1:8" ht="15.75" customHeight="1" x14ac:dyDescent="0.25">
      <c r="A598" s="2" t="s">
        <v>3564</v>
      </c>
      <c r="B598" s="2" t="s">
        <v>3565</v>
      </c>
      <c r="C598" s="2" t="s">
        <v>3566</v>
      </c>
      <c r="D598" s="2" t="s">
        <v>3567</v>
      </c>
      <c r="E598" s="2" t="s">
        <v>3568</v>
      </c>
      <c r="F598" s="2" t="s">
        <v>3569</v>
      </c>
      <c r="G598" s="2" t="s">
        <v>3570</v>
      </c>
      <c r="H598" s="2" t="str">
        <f ca="1">IFERROR(__xludf.DUMMYFUNCTION("GOOGLETRANSLATE(A598,""id"",""en"")"),"Oyi Pantai Ngliyep Net Telkomsel")</f>
        <v>Oyi Pantai Ngliyep Net Telkomsel</v>
      </c>
    </row>
    <row r="599" spans="1:8" ht="15.75" customHeight="1" x14ac:dyDescent="0.25">
      <c r="A599" s="2" t="s">
        <v>3571</v>
      </c>
      <c r="B599" s="2" t="s">
        <v>3571</v>
      </c>
      <c r="C599" s="2" t="s">
        <v>3571</v>
      </c>
      <c r="D599" s="2" t="s">
        <v>3572</v>
      </c>
      <c r="E599" s="2" t="s">
        <v>3572</v>
      </c>
      <c r="F599" s="2" t="s">
        <v>3572</v>
      </c>
      <c r="G599" s="2" t="s">
        <v>3572</v>
      </c>
      <c r="H599" s="2" t="str">
        <f ca="1">IFERROR(__xludf.DUMMYFUNCTION("GOOGLETRANSLATE(A599,""id"",""en"")"),"Trash Telkomsel")</f>
        <v>Trash Telkomsel</v>
      </c>
    </row>
    <row r="600" spans="1:8" ht="15.75" customHeight="1" x14ac:dyDescent="0.25">
      <c r="A600" s="2" t="s">
        <v>3573</v>
      </c>
      <c r="B600" s="2" t="s">
        <v>3574</v>
      </c>
      <c r="C600" s="2" t="s">
        <v>3575</v>
      </c>
      <c r="D600" s="2" t="s">
        <v>3576</v>
      </c>
      <c r="E600" s="2" t="s">
        <v>3577</v>
      </c>
      <c r="F600" s="2" t="s">
        <v>3578</v>
      </c>
      <c r="G600" s="2" t="s">
        <v>3579</v>
      </c>
      <c r="H600" s="2" t="str">
        <f ca="1">IFERROR(__xludf.DUMMYFUNCTION("GOOGLETRANSLATE(A600,""id"",""en"")"),"Unlimited combo but why the price increase? Try to explain clearly")</f>
        <v>Unlimited combo but why the price increase? Try to explain clearly</v>
      </c>
    </row>
    <row r="601" spans="1:8" ht="15.75" customHeight="1" x14ac:dyDescent="0.25">
      <c r="A601" s="2" t="s">
        <v>3580</v>
      </c>
      <c r="B601" s="2" t="s">
        <v>3581</v>
      </c>
      <c r="C601" s="2" t="s">
        <v>3582</v>
      </c>
      <c r="D601" s="2" t="s">
        <v>3583</v>
      </c>
      <c r="E601" s="2" t="s">
        <v>3584</v>
      </c>
      <c r="F601" s="2" t="s">
        <v>3585</v>
      </c>
      <c r="G601" s="2" t="s">
        <v>3586</v>
      </c>
      <c r="H601" s="2" t="str">
        <f ca="1">IFERROR(__xludf.DUMMYFUNCTION("GOOGLETRANSLATE(A601,""id"",""en"")"),"Brother Zeke launched a message, please wait for interaction, thank you, Brother, Rian")</f>
        <v>Brother Zeke launched a message, please wait for interaction, thank you, Brother, Rian</v>
      </c>
    </row>
    <row r="602" spans="1:8" ht="15.75" customHeight="1" x14ac:dyDescent="0.25">
      <c r="A602" s="2" t="s">
        <v>3587</v>
      </c>
      <c r="B602" s="2" t="s">
        <v>3588</v>
      </c>
      <c r="C602" s="2" t="s">
        <v>3589</v>
      </c>
      <c r="D602" s="2" t="s">
        <v>3590</v>
      </c>
      <c r="E602" s="2" t="s">
        <v>3591</v>
      </c>
      <c r="F602" s="2" t="s">
        <v>3592</v>
      </c>
      <c r="G602" s="2" t="s">
        <v>3593</v>
      </c>
      <c r="H602" s="2" t="str">
        <f ca="1">IFERROR(__xludf.DUMMYFUNCTION("GOOGLETRANSLATE(A602,""id"",""en"")"),"Hi, Wicaksono, sorry about internet problems, let's get your cellphone number as a detailed location for the sub-district head of the city via message, take care of your privacy, thank you, Deco")</f>
        <v>Hi, Wicaksono, sorry about internet problems, let's get your cellphone number as a detailed location for the sub-district head of the city via message, take care of your privacy, thank you, Deco</v>
      </c>
    </row>
    <row r="603" spans="1:8" ht="15.75" customHeight="1" x14ac:dyDescent="0.25">
      <c r="A603" s="2" t="s">
        <v>3594</v>
      </c>
      <c r="B603" s="2" t="s">
        <v>3595</v>
      </c>
      <c r="C603" s="2" t="s">
        <v>3595</v>
      </c>
      <c r="D603" s="2" t="s">
        <v>3596</v>
      </c>
      <c r="E603" s="2" t="s">
        <v>3597</v>
      </c>
      <c r="F603" s="2" t="s">
        <v>3598</v>
      </c>
      <c r="G603" s="2" t="s">
        <v>3598</v>
      </c>
      <c r="H603" s="2" t="str">
        <f ca="1">IFERROR(__xludf.DUMMYFUNCTION("GOOGLETRANSLATE(A603,""id"",""en"")"),"Telkomsel is really bad")</f>
        <v>Telkomsel is really bad</v>
      </c>
    </row>
    <row r="604" spans="1:8" ht="15.75" customHeight="1" x14ac:dyDescent="0.25">
      <c r="A604" s="2" t="s">
        <v>3599</v>
      </c>
      <c r="B604" s="2" t="s">
        <v>3600</v>
      </c>
      <c r="C604" s="2" t="s">
        <v>3601</v>
      </c>
      <c r="D604" s="2" t="s">
        <v>3602</v>
      </c>
      <c r="E604" s="2" t="s">
        <v>3603</v>
      </c>
      <c r="F604" s="2" t="s">
        <v>3604</v>
      </c>
      <c r="G604" s="2" t="s">
        <v>3605</v>
      </c>
      <c r="H604" s="2" t="str">
        <f ca="1">IFERROR(__xludf.DUMMYFUNCTION("GOOGLETRANSLATE(A604,""id"",""en"")"),"Hihi, Telkomsel for cool lots, etc. Telkomsel's friends have a quota, you know, Mimin")</f>
        <v>Hihi, Telkomsel for cool lots, etc. Telkomsel's friends have a quota, you know, Mimin</v>
      </c>
    </row>
    <row r="605" spans="1:8" ht="15.75" customHeight="1" x14ac:dyDescent="0.25">
      <c r="A605" s="2" t="s">
        <v>3606</v>
      </c>
      <c r="B605" s="2" t="s">
        <v>3607</v>
      </c>
      <c r="C605" s="2" t="s">
        <v>3608</v>
      </c>
      <c r="D605" s="2" t="s">
        <v>3609</v>
      </c>
      <c r="E605" s="2" t="s">
        <v>3610</v>
      </c>
      <c r="F605" s="2" t="s">
        <v>3611</v>
      </c>
      <c r="G605" s="2" t="s">
        <v>3612</v>
      </c>
      <c r="H605" s="2" t="str">
        <f ca="1">IFERROR(__xludf.DUMMYFUNCTION("GOOGLETRANSLATE(A605,""id"",""en"")"),"Hi bro, sorry for the detailed information, complain, message, bro, help with the privacy solution, thank you, el")</f>
        <v>Hi bro, sorry for the detailed information, complain, message, bro, help with the privacy solution, thank you, el</v>
      </c>
    </row>
    <row r="606" spans="1:8" ht="15.75" customHeight="1" x14ac:dyDescent="0.25">
      <c r="A606" s="2" t="s">
        <v>3613</v>
      </c>
      <c r="B606" s="2" t="s">
        <v>3614</v>
      </c>
      <c r="C606" s="2" t="s">
        <v>3615</v>
      </c>
      <c r="D606" s="2" t="s">
        <v>3616</v>
      </c>
      <c r="E606" s="2" t="s">
        <v>3617</v>
      </c>
      <c r="F606" s="2" t="s">
        <v>3618</v>
      </c>
      <c r="G606" s="2" t="s">
        <v>3619</v>
      </c>
      <c r="H606" s="2" t="str">
        <f ca="1">IFERROR(__xludf.DUMMYFUNCTION("GOOGLETRANSLATE(A606,""id"",""en"")"),"hi brother Alfian sorry for the problem of buying mytelkomsel try clearing the cache sure the app is updated restarting the cellphone having problems info cellphone number date so location kec kec district brand amp cellphone type via message safe privacy"&amp;" thanks gea")</f>
        <v>hi brother Alfian sorry for the problem of buying mytelkomsel try clearing the cache sure the app is updated restarting the cellphone having problems info cellphone number date so location kec kec district brand amp cellphone type via message safe privacy thanks gea</v>
      </c>
    </row>
    <row r="607" spans="1:8" ht="15.75" customHeight="1" x14ac:dyDescent="0.25">
      <c r="A607" s="2" t="s">
        <v>3620</v>
      </c>
      <c r="B607" s="2" t="s">
        <v>3621</v>
      </c>
      <c r="C607" s="2" t="s">
        <v>3622</v>
      </c>
      <c r="D607" s="2" t="s">
        <v>3623</v>
      </c>
      <c r="E607" s="2" t="s">
        <v>3624</v>
      </c>
      <c r="F607" s="2" t="s">
        <v>3625</v>
      </c>
      <c r="G607" s="2" t="s">
        <v>3626</v>
      </c>
      <c r="H607" s="2" t="str">
        <f ca="1">IFERROR(__xludf.DUMMYFUNCTION("GOOGLETRANSLATE(A607,""id"",""en"")"),"Hi brother, Hera, watch quota information, access quota information, Maxstream, Mola TV, Disney Hotstar Vidio, Amazon Prime Video, Viu, Lionsgate Play, complete information on watching quota, click the TKSDECO link")</f>
        <v>Hi brother, Hera, watch quota information, access quota information, Maxstream, Mola TV, Disney Hotstar Vidio, Amazon Prime Video, Viu, Lionsgate Play, complete information on watching quota, click the TKSDECO link</v>
      </c>
    </row>
    <row r="608" spans="1:8" ht="15.75" customHeight="1" x14ac:dyDescent="0.25">
      <c r="A608" s="2" t="s">
        <v>3627</v>
      </c>
      <c r="B608" s="2" t="s">
        <v>3628</v>
      </c>
      <c r="C608" s="2" t="s">
        <v>3629</v>
      </c>
      <c r="D608" s="2" t="s">
        <v>3630</v>
      </c>
      <c r="E608" s="2" t="s">
        <v>3631</v>
      </c>
      <c r="F608" s="2" t="s">
        <v>3632</v>
      </c>
      <c r="G608" s="2" t="s">
        <v>3633</v>
      </c>
      <c r="H608" s="2" t="str">
        <f ca="1">IFERROR(__xludf.DUMMYFUNCTION("GOOGLETRANSLATE(A608,""id"",""en"")"),"Hello admin, lost active registration Telkomsel card, grapari")</f>
        <v>Hello admin, lost active registration Telkomsel card, grapari</v>
      </c>
    </row>
    <row r="609" spans="1:8" ht="15.75" customHeight="1" x14ac:dyDescent="0.25">
      <c r="A609" s="2" t="s">
        <v>3634</v>
      </c>
      <c r="B609" s="2" t="s">
        <v>3635</v>
      </c>
      <c r="C609" s="2" t="s">
        <v>3636</v>
      </c>
      <c r="D609" s="2" t="s">
        <v>3637</v>
      </c>
      <c r="E609" s="2" t="s">
        <v>3638</v>
      </c>
      <c r="F609" s="2" t="s">
        <v>3639</v>
      </c>
      <c r="G609" s="2" t="s">
        <v>3640</v>
      </c>
      <c r="H609" s="2" t="str">
        <f ca="1">IFERROR(__xludf.DUMMYFUNCTION("GOOGLETRANSLATE(A609,""id"",""en"")"),"Hi brothers and sisters, Gea, help me contact Telkomsel service, please order, thank you, Gea")</f>
        <v>Hi brothers and sisters, Gea, help me contact Telkomsel service, please order, thank you, Gea</v>
      </c>
    </row>
    <row r="610" spans="1:8" ht="15.75" customHeight="1" x14ac:dyDescent="0.25">
      <c r="A610" s="2" t="s">
        <v>3641</v>
      </c>
      <c r="B610" s="2" t="s">
        <v>3642</v>
      </c>
      <c r="C610" s="2" t="s">
        <v>3643</v>
      </c>
      <c r="D610" s="2" t="s">
        <v>3644</v>
      </c>
      <c r="E610" s="2" t="s">
        <v>3645</v>
      </c>
      <c r="F610" s="2" t="s">
        <v>3646</v>
      </c>
      <c r="G610" s="2" t="s">
        <v>3647</v>
      </c>
      <c r="H610" s="2" t="str">
        <f ca="1">IFERROR(__xludf.DUMMYFUNCTION("GOOGLETRANSLATE(A610,""id"",""en"")"),"Hi, brother, I'm ready to serve, my location is hanging, the distance to the BTS base transceiver station is close, brother, info, please, brother, talk via message, Arie, help me check, Thanks, Arie")</f>
        <v>Hi, brother, I'm ready to serve, my location is hanging, the distance to the BTS base transceiver station is close, brother, info, please, brother, talk via message, Arie, help me check, Thanks, Arie</v>
      </c>
    </row>
    <row r="611" spans="1:8" ht="15.75" customHeight="1" x14ac:dyDescent="0.25">
      <c r="A611" s="2" t="s">
        <v>3648</v>
      </c>
      <c r="B611" s="2" t="s">
        <v>3649</v>
      </c>
      <c r="C611" s="2" t="s">
        <v>3650</v>
      </c>
      <c r="D611" s="2" t="s">
        <v>3651</v>
      </c>
      <c r="E611" s="2" t="s">
        <v>3652</v>
      </c>
      <c r="F611" s="2" t="s">
        <v>3653</v>
      </c>
      <c r="G611" s="2" t="s">
        <v>3654</v>
      </c>
      <c r="H611" s="2" t="str">
        <f ca="1">IFERROR(__xludf.DUMMYFUNCTION("GOOGLETRANSLATE(A611,""id"",""en"")"),"bro, hook up the portable simless router modem, flower, hopefully it will be realized quickly, bro, hope it helps, thanks gea")</f>
        <v>bro, hook up the portable simless router modem, flower, hopefully it will be realized quickly, bro, hope it helps, thanks gea</v>
      </c>
    </row>
    <row r="612" spans="1:8" ht="15.75" customHeight="1" x14ac:dyDescent="0.25">
      <c r="A612" s="2" t="s">
        <v>3655</v>
      </c>
      <c r="B612" s="2" t="s">
        <v>3656</v>
      </c>
      <c r="C612" s="2" t="s">
        <v>3657</v>
      </c>
      <c r="D612" s="2" t="s">
        <v>3658</v>
      </c>
      <c r="E612" s="2" t="s">
        <v>3659</v>
      </c>
      <c r="F612" s="2" t="s">
        <v>3660</v>
      </c>
      <c r="G612" s="2" t="s">
        <v>3661</v>
      </c>
      <c r="H612" s="2" t="str">
        <f ca="1">IFERROR(__xludf.DUMMYFUNCTION("GOOGLETRANSLATE(A612,""id"",""en"")"),"Try buying a bkkbn internet package, luck")</f>
        <v>Try buying a bkkbn internet package, luck</v>
      </c>
    </row>
    <row r="613" spans="1:8" ht="15.75" customHeight="1" x14ac:dyDescent="0.25">
      <c r="A613" s="2" t="s">
        <v>2481</v>
      </c>
      <c r="B613" s="2" t="s">
        <v>3662</v>
      </c>
      <c r="C613" s="2" t="s">
        <v>2483</v>
      </c>
      <c r="D613" s="2" t="s">
        <v>2484</v>
      </c>
      <c r="E613" s="2" t="s">
        <v>2485</v>
      </c>
      <c r="F613" s="2" t="s">
        <v>2486</v>
      </c>
      <c r="G613" s="2" t="s">
        <v>2487</v>
      </c>
      <c r="H613" s="2" t="str">
        <f ca="1">IFERROR(__xludf.DUMMYFUNCTION("GOOGLETRANSLATE(A613,""id"",""en"")"),"Sis, please wait for interaction via message, thank you, Inara")</f>
        <v>Sis, please wait for interaction via message, thank you, Inara</v>
      </c>
    </row>
    <row r="614" spans="1:8" ht="15.75" customHeight="1" x14ac:dyDescent="0.25">
      <c r="A614" s="2" t="s">
        <v>3663</v>
      </c>
      <c r="B614" s="2" t="s">
        <v>3664</v>
      </c>
      <c r="C614" s="2" t="s">
        <v>3665</v>
      </c>
      <c r="D614" s="2" t="s">
        <v>3666</v>
      </c>
      <c r="E614" s="2" t="s">
        <v>3666</v>
      </c>
      <c r="F614" s="2" t="s">
        <v>3667</v>
      </c>
      <c r="G614" s="2" t="s">
        <v>3668</v>
      </c>
      <c r="H614" s="2" t="str">
        <f ca="1">IFERROR(__xludf.DUMMYFUNCTION("GOOGLETRANSLATE(A614,""id"",""en"")"),"Information about posting your public number, brother's number, was misused by responsible individuals, thank you, Deco")</f>
        <v>Information about posting your public number, brother's number, was misused by responsible individuals, thank you, Deco</v>
      </c>
    </row>
    <row r="615" spans="1:8" ht="15.75" customHeight="1" x14ac:dyDescent="0.25">
      <c r="A615" s="2" t="s">
        <v>3669</v>
      </c>
      <c r="B615" s="2" t="s">
        <v>3670</v>
      </c>
      <c r="C615" s="2" t="s">
        <v>3671</v>
      </c>
      <c r="D615" s="2" t="s">
        <v>3672</v>
      </c>
      <c r="E615" s="2" t="s">
        <v>3673</v>
      </c>
      <c r="F615" s="2" t="s">
        <v>3674</v>
      </c>
      <c r="G615" s="2" t="s">
        <v>3675</v>
      </c>
      <c r="H615" s="2" t="str">
        <f ca="1">IFERROR(__xludf.DUMMYFUNCTION("GOOGLETRANSLATE(A615,""id"",""en"")"),"Hi, brother, reactivate the number forfeited independently, yes, the grace limit number is ready, brother's KTP, according to the list of numbers, brother, the sim card has been reactivated")</f>
        <v>Hi, brother, reactivate the number forfeited independently, yes, the grace limit number is ready, brother's KTP, according to the list of numbers, brother, the sim card has been reactivated</v>
      </c>
    </row>
    <row r="616" spans="1:8" ht="15.75" customHeight="1" x14ac:dyDescent="0.25">
      <c r="A616" s="2" t="s">
        <v>3676</v>
      </c>
      <c r="B616" s="2" t="s">
        <v>3677</v>
      </c>
      <c r="C616" s="2" t="s">
        <v>3678</v>
      </c>
      <c r="D616" s="2" t="s">
        <v>3679</v>
      </c>
      <c r="E616" s="2" t="s">
        <v>3680</v>
      </c>
      <c r="F616" s="2" t="s">
        <v>3681</v>
      </c>
      <c r="G616" s="2" t="s">
        <v>3682</v>
      </c>
      <c r="H616" s="2" t="str">
        <f ca="1">IFERROR(__xludf.DUMMYFUNCTION("GOOGLETRANSLATE(A616,""id"",""en"")"),"hi brother ira el info for halo unlimited thousand package brother internet GB roaming quota mb yes brother check complete info link halo unlimited tksel link")</f>
        <v>hi brother ira el info for halo unlimited thousand package brother internet GB roaming quota mb yes brother check complete info link halo unlimited tksel link</v>
      </c>
    </row>
    <row r="617" spans="1:8" ht="15.75" customHeight="1" x14ac:dyDescent="0.25">
      <c r="A617" s="2" t="s">
        <v>3683</v>
      </c>
      <c r="B617" s="2" t="s">
        <v>3684</v>
      </c>
      <c r="C617" s="2" t="s">
        <v>3685</v>
      </c>
      <c r="D617" s="2" t="s">
        <v>3686</v>
      </c>
      <c r="E617" s="2" t="s">
        <v>3687</v>
      </c>
      <c r="F617" s="2" t="s">
        <v>3688</v>
      </c>
      <c r="G617" s="2" t="s">
        <v>3688</v>
      </c>
      <c r="H617" s="2" t="str">
        <f ca="1">IFERROR(__xludf.DUMMYFUNCTION("GOOGLETRANSLATE(A617,""id"",""en"")"),"Let's watch it tonight bro")</f>
        <v>Let's watch it tonight bro</v>
      </c>
    </row>
    <row r="618" spans="1:8" ht="15.75" customHeight="1" x14ac:dyDescent="0.25">
      <c r="A618" s="2" t="s">
        <v>3689</v>
      </c>
      <c r="B618" s="2" t="s">
        <v>3690</v>
      </c>
      <c r="C618" s="2" t="s">
        <v>3691</v>
      </c>
      <c r="D618" s="2" t="s">
        <v>3692</v>
      </c>
      <c r="E618" s="2" t="s">
        <v>3693</v>
      </c>
      <c r="F618" s="2" t="s">
        <v>3694</v>
      </c>
      <c r="G618" s="2" t="s">
        <v>3694</v>
      </c>
      <c r="H618" s="2" t="str">
        <f ca="1">IFERROR(__xludf.DUMMYFUNCTION("GOOGLETRANSLATE(A618,""id"",""en"")"),"The main thing is to just try and get the solution")</f>
        <v>The main thing is to just try and get the solution</v>
      </c>
    </row>
    <row r="619" spans="1:8" ht="15.75" customHeight="1" x14ac:dyDescent="0.25">
      <c r="A619" s="2" t="s">
        <v>3695</v>
      </c>
      <c r="B619" s="2" t="s">
        <v>3696</v>
      </c>
      <c r="C619" s="2" t="s">
        <v>3697</v>
      </c>
      <c r="D619" s="2" t="s">
        <v>3698</v>
      </c>
      <c r="E619" s="2" t="s">
        <v>3699</v>
      </c>
      <c r="F619" s="2" t="s">
        <v>3700</v>
      </c>
      <c r="G619" s="2" t="s">
        <v>3700</v>
      </c>
      <c r="H619" s="2" t="str">
        <f ca="1">IFERROR(__xludf.DUMMYFUNCTION("GOOGLETRANSLATE(A619,""id"",""en"")"),"My sister told her boyfriend to change provider")</f>
        <v>My sister told her boyfriend to change provider</v>
      </c>
    </row>
    <row r="620" spans="1:8" ht="15.75" customHeight="1" x14ac:dyDescent="0.25">
      <c r="A620" s="2" t="s">
        <v>3065</v>
      </c>
      <c r="B620" s="2" t="s">
        <v>3701</v>
      </c>
      <c r="C620" s="2" t="s">
        <v>3702</v>
      </c>
      <c r="D620" s="2" t="s">
        <v>3703</v>
      </c>
      <c r="E620" s="2" t="s">
        <v>3704</v>
      </c>
      <c r="F620" s="2" t="s">
        <v>3069</v>
      </c>
      <c r="G620" s="2" t="s">
        <v>3069</v>
      </c>
      <c r="H620" s="2" t="str">
        <f ca="1">IFERROR(__xludf.DUMMYFUNCTION("GOOGLETRANSLATE(A620,""id"",""en"")"),"Telkomsel")</f>
        <v>Telkomsel</v>
      </c>
    </row>
    <row r="621" spans="1:8" ht="15.75" customHeight="1" x14ac:dyDescent="0.25">
      <c r="A621" s="2" t="s">
        <v>3705</v>
      </c>
      <c r="B621" s="2" t="s">
        <v>3706</v>
      </c>
      <c r="C621" s="2" t="s">
        <v>3706</v>
      </c>
      <c r="D621" s="2" t="s">
        <v>3707</v>
      </c>
      <c r="E621" s="2" t="s">
        <v>3708</v>
      </c>
      <c r="F621" s="2" t="s">
        <v>3709</v>
      </c>
      <c r="G621" s="2" t="s">
        <v>3709</v>
      </c>
      <c r="H621" s="2" t="str">
        <f ca="1">IFERROR(__xludf.DUMMYFUNCTION("GOOGLETRANSLATE(A621,""id"",""en"")"),"Telkomsel Tai signal")</f>
        <v>Telkomsel Tai signal</v>
      </c>
    </row>
    <row r="622" spans="1:8" ht="15.75" customHeight="1" x14ac:dyDescent="0.25">
      <c r="A622" s="2" t="s">
        <v>3710</v>
      </c>
      <c r="B622" s="2" t="s">
        <v>3711</v>
      </c>
      <c r="C622" s="2" t="s">
        <v>3711</v>
      </c>
      <c r="D622" s="2" t="s">
        <v>3712</v>
      </c>
      <c r="E622" s="2" t="s">
        <v>3713</v>
      </c>
      <c r="F622" s="2" t="s">
        <v>3714</v>
      </c>
      <c r="G622" s="2" t="s">
        <v>3714</v>
      </c>
      <c r="H622" s="2" t="str">
        <f ca="1">IFERROR(__xludf.DUMMYFUNCTION("GOOGLETRANSLATE(A622,""id"",""en"")"),"Telkomsel Indihome")</f>
        <v>Telkomsel Indihome</v>
      </c>
    </row>
    <row r="623" spans="1:8" ht="15.75" customHeight="1" x14ac:dyDescent="0.25">
      <c r="A623" s="2" t="s">
        <v>3715</v>
      </c>
      <c r="B623" s="2" t="s">
        <v>3716</v>
      </c>
      <c r="C623" s="2" t="s">
        <v>3717</v>
      </c>
      <c r="D623" s="2" t="s">
        <v>3718</v>
      </c>
      <c r="E623" s="2" t="s">
        <v>3719</v>
      </c>
      <c r="F623" s="2" t="s">
        <v>3720</v>
      </c>
      <c r="G623" s="2" t="s">
        <v>3721</v>
      </c>
      <c r="H623" s="2" t="str">
        <f ca="1">IFERROR(__xludf.DUMMYFUNCTION("GOOGLETRANSLATE(A623,""id"",""en"")"),"Telkomsel's network network is not managing the buffering of LTE priority card quota")</f>
        <v>Telkomsel's network network is not managing the buffering of LTE priority card quota</v>
      </c>
    </row>
    <row r="624" spans="1:8" ht="15.75" customHeight="1" x14ac:dyDescent="0.25">
      <c r="A624" s="2" t="s">
        <v>3722</v>
      </c>
      <c r="B624" s="2" t="s">
        <v>3723</v>
      </c>
      <c r="C624" s="2" t="s">
        <v>3724</v>
      </c>
      <c r="D624" s="2" t="s">
        <v>3725</v>
      </c>
      <c r="E624" s="2" t="s">
        <v>3726</v>
      </c>
      <c r="F624" s="2" t="s">
        <v>3727</v>
      </c>
      <c r="G624" s="2" t="s">
        <v>3727</v>
      </c>
      <c r="H624" s="2" t="str">
        <f ca="1">IFERROR(__xludf.DUMMYFUNCTION("GOOGLETRANSLATE(A624,""id"",""en"")"),"WTA Kartu As goes to Telkomsel")</f>
        <v>WTA Kartu As goes to Telkomsel</v>
      </c>
    </row>
    <row r="625" spans="1:8" ht="15.75" customHeight="1" x14ac:dyDescent="0.25">
      <c r="A625" s="2" t="s">
        <v>2481</v>
      </c>
      <c r="B625" s="2" t="s">
        <v>3728</v>
      </c>
      <c r="C625" s="2" t="s">
        <v>2483</v>
      </c>
      <c r="D625" s="2" t="s">
        <v>2484</v>
      </c>
      <c r="E625" s="2" t="s">
        <v>2485</v>
      </c>
      <c r="F625" s="2" t="s">
        <v>2486</v>
      </c>
      <c r="G625" s="2" t="s">
        <v>2487</v>
      </c>
      <c r="H625" s="2" t="str">
        <f ca="1">IFERROR(__xludf.DUMMYFUNCTION("GOOGLETRANSLATE(A625,""id"",""en"")"),"Sis, please wait for interaction via message, thank you, Inara")</f>
        <v>Sis, please wait for interaction via message, thank you, Inara</v>
      </c>
    </row>
    <row r="626" spans="1:8" ht="15.75" customHeight="1" x14ac:dyDescent="0.25">
      <c r="A626" s="2" t="s">
        <v>3065</v>
      </c>
      <c r="B626" s="2" t="s">
        <v>3065</v>
      </c>
      <c r="C626" s="2" t="s">
        <v>3065</v>
      </c>
      <c r="D626" s="2" t="s">
        <v>3069</v>
      </c>
      <c r="E626" s="2" t="s">
        <v>3069</v>
      </c>
      <c r="F626" s="2" t="s">
        <v>3069</v>
      </c>
      <c r="G626" s="2" t="s">
        <v>3069</v>
      </c>
      <c r="H626" s="2" t="str">
        <f ca="1">IFERROR(__xludf.DUMMYFUNCTION("GOOGLETRANSLATE(A626,""id"",""en"")"),"Telkomsel")</f>
        <v>Telkomsel</v>
      </c>
    </row>
    <row r="627" spans="1:8" ht="15.75" customHeight="1" x14ac:dyDescent="0.25">
      <c r="A627" s="2" t="s">
        <v>3729</v>
      </c>
      <c r="B627" s="2" t="s">
        <v>3730</v>
      </c>
      <c r="C627" s="2" t="s">
        <v>3731</v>
      </c>
      <c r="D627" s="2" t="s">
        <v>3732</v>
      </c>
      <c r="E627" s="2" t="s">
        <v>3733</v>
      </c>
      <c r="F627" s="2" t="s">
        <v>3734</v>
      </c>
      <c r="G627" s="2" t="s">
        <v>3735</v>
      </c>
      <c r="H627" s="2" t="str">
        <f ca="1">IFERROR(__xludf.DUMMYFUNCTION("GOOGLETRANSLATE(A627,""id"",""en"")"),"id apologize for the inconvenience, please provide detailed information regarding the problem and orbit number, Instagram message, email, CS ID, help, thank you")</f>
        <v>id apologize for the inconvenience, please provide detailed information regarding the problem and orbit number, Instagram message, email, CS ID, help, thank you</v>
      </c>
    </row>
    <row r="628" spans="1:8" ht="15.75" customHeight="1" x14ac:dyDescent="0.25">
      <c r="A628" s="2" t="s">
        <v>3736</v>
      </c>
      <c r="B628" s="2" t="s">
        <v>3737</v>
      </c>
      <c r="C628" s="2" t="s">
        <v>3738</v>
      </c>
      <c r="D628" s="2" t="s">
        <v>3739</v>
      </c>
      <c r="E628" s="2" t="s">
        <v>3740</v>
      </c>
      <c r="F628" s="2" t="s">
        <v>3741</v>
      </c>
      <c r="G628" s="2" t="s">
        <v>3742</v>
      </c>
      <c r="H628" s="2" t="str">
        <f ca="1">IFERROR(__xludf.DUMMYFUNCTION("GOOGLETRANSLATE(A628,""id"",""en"")"),"Hi bro, sorry for complaining, bro, Telkomsel prices are according to package rates, bro, please activate the package, ready to lose, pull the Mytelkomsel application dial, thanks gea")</f>
        <v>Hi bro, sorry for complaining, bro, Telkomsel prices are according to package rates, bro, please activate the package, ready to lose, pull the Mytelkomsel application dial, thanks gea</v>
      </c>
    </row>
    <row r="629" spans="1:8" ht="15.75" customHeight="1" x14ac:dyDescent="0.25">
      <c r="A629" s="2" t="s">
        <v>3743</v>
      </c>
      <c r="B629" s="2" t="s">
        <v>3744</v>
      </c>
      <c r="C629" s="2" t="s">
        <v>3745</v>
      </c>
      <c r="D629" s="2" t="s">
        <v>3746</v>
      </c>
      <c r="E629" s="2" t="s">
        <v>3747</v>
      </c>
      <c r="F629" s="2" t="s">
        <v>3748</v>
      </c>
      <c r="G629" s="2" t="s">
        <v>3748</v>
      </c>
      <c r="H629" s="2" t="str">
        <f ca="1">IFERROR(__xludf.DUMMYFUNCTION("GOOGLETRANSLATE(A629,""id"",""en"")"),"Telkomsel or not Marsha vs internet service provider saga")</f>
        <v>Telkomsel or not Marsha vs internet service provider saga</v>
      </c>
    </row>
    <row r="630" spans="1:8" ht="15.75" customHeight="1" x14ac:dyDescent="0.25">
      <c r="A630" s="2" t="s">
        <v>3749</v>
      </c>
      <c r="B630" s="2" t="s">
        <v>3750</v>
      </c>
      <c r="C630" s="2" t="s">
        <v>3751</v>
      </c>
      <c r="D630" s="2" t="s">
        <v>3752</v>
      </c>
      <c r="E630" s="2" t="s">
        <v>3752</v>
      </c>
      <c r="F630" s="2" t="s">
        <v>3753</v>
      </c>
      <c r="G630" s="2" t="s">
        <v>3754</v>
      </c>
      <c r="H630" s="2" t="str">
        <f ca="1">IFERROR(__xludf.DUMMYFUNCTION("GOOGLETRANSLATE(A630,""id"",""en"")"),"The product knowledge soup is on the wrong side of the cover")</f>
        <v>The product knowledge soup is on the wrong side of the cover</v>
      </c>
    </row>
    <row r="631" spans="1:8" ht="15.75" customHeight="1" x14ac:dyDescent="0.25">
      <c r="A631" s="2" t="s">
        <v>3755</v>
      </c>
      <c r="B631" s="2" t="s">
        <v>3756</v>
      </c>
      <c r="C631" s="2" t="s">
        <v>3757</v>
      </c>
      <c r="D631" s="2" t="s">
        <v>3758</v>
      </c>
      <c r="E631" s="2" t="s">
        <v>3759</v>
      </c>
      <c r="F631" s="2" t="s">
        <v>3760</v>
      </c>
      <c r="G631" s="2" t="s">
        <v>3761</v>
      </c>
      <c r="H631" s="2" t="str">
        <f ca="1">IFERROR(__xludf.DUMMYFUNCTION("GOOGLETRANSLATE(A631,""id"",""en"")"),"Telkomsel's net is rotten, Tanjung Lor's net is rotten, rotten net")</f>
        <v>Telkomsel's net is rotten, Tanjung Lor's net is rotten, rotten net</v>
      </c>
    </row>
    <row r="632" spans="1:8" ht="15.75" customHeight="1" x14ac:dyDescent="0.25">
      <c r="A632" s="2" t="s">
        <v>3762</v>
      </c>
      <c r="B632" s="2" t="s">
        <v>3763</v>
      </c>
      <c r="C632" s="2" t="s">
        <v>3763</v>
      </c>
      <c r="D632" s="2" t="s">
        <v>3764</v>
      </c>
      <c r="E632" s="2" t="s">
        <v>3765</v>
      </c>
      <c r="F632" s="2" t="s">
        <v>3766</v>
      </c>
      <c r="G632" s="2" t="s">
        <v>3767</v>
      </c>
      <c r="H632" s="2" t="str">
        <f ca="1">IFERROR(__xludf.DUMMYFUNCTION("GOOGLETRANSLATE(A632,""id"",""en"")"),"In elementary school, it was like a Telkomsel VVIP card")</f>
        <v>In elementary school, it was like a Telkomsel VVIP card</v>
      </c>
    </row>
    <row r="633" spans="1:8" ht="15.75" customHeight="1" x14ac:dyDescent="0.25">
      <c r="A633" s="2" t="s">
        <v>3768</v>
      </c>
      <c r="B633" s="2" t="s">
        <v>3769</v>
      </c>
      <c r="C633" s="2" t="s">
        <v>3770</v>
      </c>
      <c r="D633" s="2" t="s">
        <v>3771</v>
      </c>
      <c r="E633" s="2" t="s">
        <v>3772</v>
      </c>
      <c r="F633" s="2" t="s">
        <v>3773</v>
      </c>
      <c r="G633" s="2" t="s">
        <v>3774</v>
      </c>
      <c r="H633" s="2" t="str">
        <f ca="1">IFERROR(__xludf.DUMMYFUNCTION("GOOGLETRANSLATE(A633,""id"",""en"")"),"Hi bro, sorry for the slow response, I didn't order via here, please wait, thanks El")</f>
        <v>Hi bro, sorry for the slow response, I didn't order via here, please wait, thanks El</v>
      </c>
    </row>
    <row r="634" spans="1:8" ht="15.75" customHeight="1" x14ac:dyDescent="0.25">
      <c r="A634" s="2" t="s">
        <v>3775</v>
      </c>
      <c r="B634" s="2" t="s">
        <v>3776</v>
      </c>
      <c r="C634" s="2" t="s">
        <v>3777</v>
      </c>
      <c r="D634" s="2" t="s">
        <v>3778</v>
      </c>
      <c r="E634" s="2" t="s">
        <v>3778</v>
      </c>
      <c r="F634" s="2" t="s">
        <v>3779</v>
      </c>
      <c r="G634" s="2" t="s">
        <v>3779</v>
      </c>
      <c r="H634" s="2" t="str">
        <f ca="1">IFERROR(__xludf.DUMMYFUNCTION("GOOGLETRANSLATE(A634,""id"",""en"")"),"unlimited cheap love")</f>
        <v>unlimited cheap love</v>
      </c>
    </row>
    <row r="635" spans="1:8" ht="15.75" customHeight="1" x14ac:dyDescent="0.25">
      <c r="A635" s="2" t="s">
        <v>3780</v>
      </c>
      <c r="B635" s="2" t="s">
        <v>3781</v>
      </c>
      <c r="C635" s="2" t="s">
        <v>3782</v>
      </c>
      <c r="D635" s="2" t="s">
        <v>3783</v>
      </c>
      <c r="E635" s="2" t="s">
        <v>3784</v>
      </c>
      <c r="F635" s="2" t="s">
        <v>3785</v>
      </c>
      <c r="G635" s="2" t="s">
        <v>3786</v>
      </c>
      <c r="H635" s="2" t="str">
        <f ca="1">IFERROR(__xludf.DUMMYFUNCTION("GOOGLETRANSLATE(A635,""id"",""en"")"),"Brother Rickie, brother, send a message, enter the queue list, please wait for the message interaction, brother, thank you very much")</f>
        <v>Brother Rickie, brother, send a message, enter the queue list, please wait for the message interaction, brother, thank you very much</v>
      </c>
    </row>
    <row r="636" spans="1:8" ht="15.75" customHeight="1" x14ac:dyDescent="0.25">
      <c r="A636" s="2" t="s">
        <v>2481</v>
      </c>
      <c r="B636" s="2" t="s">
        <v>3787</v>
      </c>
      <c r="C636" s="2" t="s">
        <v>2483</v>
      </c>
      <c r="D636" s="2" t="s">
        <v>2484</v>
      </c>
      <c r="E636" s="2" t="s">
        <v>2485</v>
      </c>
      <c r="F636" s="2" t="s">
        <v>2486</v>
      </c>
      <c r="G636" s="2" t="s">
        <v>2487</v>
      </c>
      <c r="H636" s="2" t="str">
        <f ca="1">IFERROR(__xludf.DUMMYFUNCTION("GOOGLETRANSLATE(A636,""id"",""en"")"),"Sis, please wait for interaction via message, thank you, Inara")</f>
        <v>Sis, please wait for interaction via message, thank you, Inara</v>
      </c>
    </row>
    <row r="637" spans="1:8" ht="15.75" customHeight="1" x14ac:dyDescent="0.25">
      <c r="A637" s="2" t="s">
        <v>3788</v>
      </c>
      <c r="B637" s="2" t="s">
        <v>3789</v>
      </c>
      <c r="C637" s="2" t="s">
        <v>3790</v>
      </c>
      <c r="D637" s="2" t="s">
        <v>3791</v>
      </c>
      <c r="E637" s="2" t="s">
        <v>3792</v>
      </c>
      <c r="F637" s="2" t="s">
        <v>3793</v>
      </c>
      <c r="G637" s="2" t="s">
        <v>3794</v>
      </c>
      <c r="H637" s="2" t="str">
        <f ca="1">IFERROR(__xludf.DUMMYFUNCTION("GOOGLETRANSLATE(A637,""id"",""en"")"),"tweet solution meeting message details")</f>
        <v>tweet solution meeting message details</v>
      </c>
    </row>
    <row r="638" spans="1:8" ht="15.75" customHeight="1" x14ac:dyDescent="0.25">
      <c r="A638" s="2" t="s">
        <v>3795</v>
      </c>
      <c r="B638" s="2" t="s">
        <v>3796</v>
      </c>
      <c r="C638" s="2" t="s">
        <v>3797</v>
      </c>
      <c r="D638" s="2" t="s">
        <v>3798</v>
      </c>
      <c r="E638" s="2" t="s">
        <v>3799</v>
      </c>
      <c r="F638" s="2" t="s">
        <v>3800</v>
      </c>
      <c r="G638" s="2" t="s">
        <v>3801</v>
      </c>
      <c r="H638" s="2" t="str">
        <f ca="1">IFERROR(__xludf.DUMMYFUNCTION("GOOGLETRANSLATE(A638,""id"",""en"")"),"Hi, Eko, I'm sorry bro, I'm having slow internet problems. Come on, let me know your cellphone number, so the location is kec, kec, city number, Telkomsel number, problems via message, privacy, be safe, thanks gea")</f>
        <v>Hi, Eko, I'm sorry bro, I'm having slow internet problems. Come on, let me know your cellphone number, so the location is kec, kec, city number, Telkomsel number, problems via message, privacy, be safe, thanks gea</v>
      </c>
    </row>
    <row r="639" spans="1:8" ht="15.75" customHeight="1" x14ac:dyDescent="0.25">
      <c r="A639" s="2" t="s">
        <v>3802</v>
      </c>
      <c r="B639" s="2" t="s">
        <v>3803</v>
      </c>
      <c r="C639" s="2" t="s">
        <v>3804</v>
      </c>
      <c r="D639" s="2" t="s">
        <v>3805</v>
      </c>
      <c r="E639" s="2" t="s">
        <v>3805</v>
      </c>
      <c r="F639" s="2" t="s">
        <v>3806</v>
      </c>
      <c r="G639" s="2" t="s">
        <v>3807</v>
      </c>
      <c r="H639" s="2" t="str">
        <f ca="1">IFERROR(__xludf.DUMMYFUNCTION("GOOGLETRANSLATE(A639,""id"",""en"")"),"Amen, honestly, internet credit is for wise conditions in the economic sector")</f>
        <v>Amen, honestly, internet credit is for wise conditions in the economic sector</v>
      </c>
    </row>
    <row r="640" spans="1:8" ht="15.75" customHeight="1" x14ac:dyDescent="0.25">
      <c r="A640" s="2" t="s">
        <v>3808</v>
      </c>
      <c r="B640" s="2" t="s">
        <v>3809</v>
      </c>
      <c r="C640" s="2" t="s">
        <v>3809</v>
      </c>
      <c r="D640" s="2" t="s">
        <v>3810</v>
      </c>
      <c r="E640" s="2" t="s">
        <v>3810</v>
      </c>
      <c r="F640" s="2" t="s">
        <v>3810</v>
      </c>
      <c r="G640" s="2" t="s">
        <v>3811</v>
      </c>
      <c r="H640" s="2" t="str">
        <f ca="1">IFERROR(__xludf.DUMMYFUNCTION("GOOGLETRANSLATE(A640,""id"",""en"")"),"It's like the Telkomsel signal carrying the wind is really bad")</f>
        <v>It's like the Telkomsel signal carrying the wind is really bad</v>
      </c>
    </row>
    <row r="641" spans="1:8" ht="15.75" customHeight="1" x14ac:dyDescent="0.25">
      <c r="A641" s="2" t="s">
        <v>3812</v>
      </c>
      <c r="B641" s="2" t="s">
        <v>3813</v>
      </c>
      <c r="C641" s="2" t="s">
        <v>3814</v>
      </c>
      <c r="D641" s="2" t="s">
        <v>3815</v>
      </c>
      <c r="E641" s="2" t="s">
        <v>3816</v>
      </c>
      <c r="F641" s="2" t="s">
        <v>3817</v>
      </c>
      <c r="G641" s="2" t="s">
        <v>3818</v>
      </c>
      <c r="H641" s="2" t="str">
        <f ca="1">IFERROR(__xludf.DUMMYFUNCTION("GOOGLETRANSLATE(A641,""id"",""en"")"),"Hi bro, Dave, change the Telkomsel package, hello, come on, give me your cellphone number, full name, date of birth, nominal bill, type of active package via message, sulis, help maintain privacy, thanks sulis")</f>
        <v>Hi bro, Dave, change the Telkomsel package, hello, come on, give me your cellphone number, full name, date of birth, nominal bill, type of active package via message, sulis, help maintain privacy, thanks sulis</v>
      </c>
    </row>
    <row r="642" spans="1:8" ht="15.75" customHeight="1" x14ac:dyDescent="0.25">
      <c r="A642" s="2" t="s">
        <v>3819</v>
      </c>
      <c r="B642" s="2" t="s">
        <v>3820</v>
      </c>
      <c r="C642" s="2" t="s">
        <v>3821</v>
      </c>
      <c r="D642" s="2" t="s">
        <v>3822</v>
      </c>
      <c r="E642" s="2" t="s">
        <v>3823</v>
      </c>
      <c r="F642" s="2" t="s">
        <v>3824</v>
      </c>
      <c r="G642" s="2" t="s">
        <v>3825</v>
      </c>
      <c r="H642" s="2" t="str">
        <f ca="1">IFERROR(__xludf.DUMMYFUNCTION("GOOGLETRANSLATE(A642,""id"",""en"")"),"Hi bro, thank you, loyal Telkomsel subscriber, Telkomsel, good effort, loyal subscriber to Telkomsel products, yes, forget to wear a mask, healthy home, bro.")</f>
        <v>Hi bro, thank you, loyal Telkomsel subscriber, Telkomsel, good effort, loyal subscriber to Telkomsel products, yes, forget to wear a mask, healthy home, bro.</v>
      </c>
    </row>
    <row r="643" spans="1:8" ht="15.75" customHeight="1" x14ac:dyDescent="0.25">
      <c r="A643" s="2" t="s">
        <v>3826</v>
      </c>
      <c r="B643" s="2" t="s">
        <v>3827</v>
      </c>
      <c r="C643" s="2" t="s">
        <v>3828</v>
      </c>
      <c r="D643" s="2" t="s">
        <v>3829</v>
      </c>
      <c r="E643" s="2" t="s">
        <v>3830</v>
      </c>
      <c r="F643" s="2" t="s">
        <v>3830</v>
      </c>
      <c r="G643" s="2" t="s">
        <v>3830</v>
      </c>
      <c r="H643" s="2" t="str">
        <f ca="1">IFERROR(__xludf.DUMMYFUNCTION("GOOGLETRANSLATE(A643,""id"",""en"")"),"amen yra")</f>
        <v>amen yra</v>
      </c>
    </row>
    <row r="644" spans="1:8" ht="15.75" customHeight="1" x14ac:dyDescent="0.25">
      <c r="A644" s="2" t="s">
        <v>2519</v>
      </c>
      <c r="B644" s="2" t="s">
        <v>3831</v>
      </c>
      <c r="C644" s="2" t="s">
        <v>2553</v>
      </c>
      <c r="D644" s="2" t="s">
        <v>2554</v>
      </c>
      <c r="E644" s="2" t="s">
        <v>2555</v>
      </c>
      <c r="F644" s="2" t="s">
        <v>2524</v>
      </c>
      <c r="G644" s="2" t="s">
        <v>2525</v>
      </c>
      <c r="H644" s="2" t="str">
        <f ca="1">IFERROR(__xludf.DUMMYFUNCTION("GOOGLETRANSLATE(A644,""id"",""en"")"),"Hi bro, sorry, I'm not comfortable regarding the problem, please help me check, please order the cellphone number, location details, yes, the location number for the problem and thanks, Gyan")</f>
        <v>Hi bro, sorry, I'm not comfortable regarding the problem, please help me check, please order the cellphone number, location details, yes, the location number for the problem and thanks, Gyan</v>
      </c>
    </row>
    <row r="645" spans="1:8" ht="15.75" customHeight="1" x14ac:dyDescent="0.25">
      <c r="A645" s="2" t="s">
        <v>3832</v>
      </c>
      <c r="B645" s="2" t="s">
        <v>3833</v>
      </c>
      <c r="C645" s="2" t="s">
        <v>3834</v>
      </c>
      <c r="D645" s="2" t="s">
        <v>3835</v>
      </c>
      <c r="E645" s="2" t="s">
        <v>3836</v>
      </c>
      <c r="F645" s="2" t="s">
        <v>3837</v>
      </c>
      <c r="G645" s="2" t="s">
        <v>3838</v>
      </c>
      <c r="H645" s="2" t="str">
        <f ca="1">IFERROR(__xludf.DUMMYFUNCTION("GOOGLETRANSLATE(A645,""id"",""en"")"),"Telkomsel Wamena's net has changed")</f>
        <v>Telkomsel Wamena's net has changed</v>
      </c>
    </row>
    <row r="646" spans="1:8" ht="15.75" customHeight="1" x14ac:dyDescent="0.25">
      <c r="A646" s="2" t="s">
        <v>2481</v>
      </c>
      <c r="B646" s="2" t="s">
        <v>3839</v>
      </c>
      <c r="C646" s="2" t="s">
        <v>2483</v>
      </c>
      <c r="D646" s="2" t="s">
        <v>2484</v>
      </c>
      <c r="E646" s="2" t="s">
        <v>2485</v>
      </c>
      <c r="F646" s="2" t="s">
        <v>2486</v>
      </c>
      <c r="G646" s="2" t="s">
        <v>2487</v>
      </c>
      <c r="H646" s="2" t="str">
        <f ca="1">IFERROR(__xludf.DUMMYFUNCTION("GOOGLETRANSLATE(A646,""id"",""en"")"),"Sis, please wait for interaction via message, thank you, Inara")</f>
        <v>Sis, please wait for interaction via message, thank you, Inara</v>
      </c>
    </row>
    <row r="647" spans="1:8" ht="15.75" customHeight="1" x14ac:dyDescent="0.25">
      <c r="A647" s="2" t="s">
        <v>3840</v>
      </c>
      <c r="B647" s="2" t="s">
        <v>3841</v>
      </c>
      <c r="C647" s="2" t="s">
        <v>3842</v>
      </c>
      <c r="D647" s="2" t="s">
        <v>3843</v>
      </c>
      <c r="E647" s="2" t="s">
        <v>3844</v>
      </c>
      <c r="F647" s="2" t="s">
        <v>3845</v>
      </c>
      <c r="G647" s="2" t="s">
        <v>3846</v>
      </c>
      <c r="H647" s="2" t="str">
        <f ca="1">IFERROR(__xludf.DUMMYFUNCTION("GOOGLETRANSLATE(A647,""id"",""en"")"),"hi bro, sorry for the weak signal problem, not stable, come on, let's get the cellphone number, location, kec kec, kabkota, date of completion, amp Telkomsel number, problem via message, help, data privacy, take care of it, thanks fio")</f>
        <v>hi bro, sorry for the weak signal problem, not stable, come on, let's get the cellphone number, location, kec kec, kabkota, date of completion, amp Telkomsel number, problem via message, help, data privacy, take care of it, thanks fio</v>
      </c>
    </row>
    <row r="648" spans="1:8" ht="15.75" customHeight="1" x14ac:dyDescent="0.25">
      <c r="A648" s="2" t="s">
        <v>3847</v>
      </c>
      <c r="B648" s="2" t="s">
        <v>3848</v>
      </c>
      <c r="C648" s="2" t="s">
        <v>3849</v>
      </c>
      <c r="D648" s="2" t="s">
        <v>3850</v>
      </c>
      <c r="E648" s="2" t="s">
        <v>3851</v>
      </c>
      <c r="F648" s="2" t="s">
        <v>3852</v>
      </c>
      <c r="G648" s="2" t="s">
        <v>3853</v>
      </c>
      <c r="H648" s="2" t="str">
        <f ca="1">IFERROR(__xludf.DUMMYFUNCTION("GOOGLETRANSLATE(A648,""id"",""en"")"),"curfew, internet packages run out, hopefully I'll have enough luck to buy tomorrow")</f>
        <v>curfew, internet packages run out, hopefully I'll have enough luck to buy tomorrow</v>
      </c>
    </row>
    <row r="649" spans="1:8" ht="15.75" customHeight="1" x14ac:dyDescent="0.25">
      <c r="A649" s="2" t="s">
        <v>3854</v>
      </c>
      <c r="B649" s="2" t="s">
        <v>3855</v>
      </c>
      <c r="C649" s="2" t="s">
        <v>3856</v>
      </c>
      <c r="D649" s="2" t="s">
        <v>3857</v>
      </c>
      <c r="E649" s="2" t="s">
        <v>3858</v>
      </c>
      <c r="F649" s="2" t="s">
        <v>3859</v>
      </c>
      <c r="G649" s="2" t="s">
        <v>3860</v>
      </c>
      <c r="H649" s="2" t="str">
        <f ca="1">IFERROR(__xludf.DUMMYFUNCTION("GOOGLETRANSLATE(A649,""id"",""en"")"),"I'm sorry, I'm hooked on the internet, come on, data info, send a message, bro, thanks, Gea")</f>
        <v>I'm sorry, I'm hooked on the internet, come on, data info, send a message, bro, thanks, Gea</v>
      </c>
    </row>
    <row r="650" spans="1:8" ht="15.75" customHeight="1" x14ac:dyDescent="0.25">
      <c r="A650" s="2" t="s">
        <v>3861</v>
      </c>
      <c r="B650" s="2" t="s">
        <v>3862</v>
      </c>
      <c r="C650" s="2" t="s">
        <v>3863</v>
      </c>
      <c r="D650" s="2" t="s">
        <v>3864</v>
      </c>
      <c r="E650" s="2" t="s">
        <v>3865</v>
      </c>
      <c r="F650" s="2" t="s">
        <v>3866</v>
      </c>
      <c r="G650" s="2" t="s">
        <v>3866</v>
      </c>
      <c r="H650" s="2" t="str">
        <f ca="1">IFERROR(__xludf.DUMMYFUNCTION("GOOGLETRANSLATE(A650,""id"",""en"")"),"Suggest people using Telkomsel have signal problems hehe")</f>
        <v>Suggest people using Telkomsel have signal problems hehe</v>
      </c>
    </row>
    <row r="651" spans="1:8" ht="15.75" customHeight="1" x14ac:dyDescent="0.25">
      <c r="A651" s="2" t="s">
        <v>3867</v>
      </c>
      <c r="B651" s="2" t="s">
        <v>3868</v>
      </c>
      <c r="C651" s="2" t="s">
        <v>3869</v>
      </c>
      <c r="D651" s="2" t="s">
        <v>3870</v>
      </c>
      <c r="E651" s="2" t="s">
        <v>3871</v>
      </c>
      <c r="F651" s="2" t="s">
        <v>3872</v>
      </c>
      <c r="G651" s="2" t="s">
        <v>3872</v>
      </c>
      <c r="H651" s="2" t="str">
        <f ca="1">IFERROR(__xludf.DUMMYFUNCTION("GOOGLETRANSLATE(A651,""id"",""en"")"),"well done halo card unregister package register package fallback package")</f>
        <v>well done halo card unregister package register package fallback package</v>
      </c>
    </row>
    <row r="652" spans="1:8" ht="15.75" customHeight="1" x14ac:dyDescent="0.25">
      <c r="A652" s="2" t="s">
        <v>3873</v>
      </c>
      <c r="B652" s="2" t="s">
        <v>3874</v>
      </c>
      <c r="C652" s="2" t="s">
        <v>3875</v>
      </c>
      <c r="D652" s="2" t="s">
        <v>3876</v>
      </c>
      <c r="E652" s="2" t="s">
        <v>3877</v>
      </c>
      <c r="F652" s="2" t="s">
        <v>3878</v>
      </c>
      <c r="G652" s="2" t="s">
        <v>3879</v>
      </c>
      <c r="H652" s="2" t="str">
        <f ca="1">IFERROR(__xludf.DUMMYFUNCTION("GOOGLETRANSLATE(A652,""id"",""en"")"),"Brother Gea, suggestions for posting personal data, mention, avoid misuse of people's data, let's interact, continue messaging Gea, check privacy, take care, thank you Gea")</f>
        <v>Brother Gea, suggestions for posting personal data, mention, avoid misuse of people's data, let's interact, continue messaging Gea, check privacy, take care, thank you Gea</v>
      </c>
    </row>
    <row r="653" spans="1:8" ht="15.75" customHeight="1" x14ac:dyDescent="0.25">
      <c r="A653" s="2" t="s">
        <v>2519</v>
      </c>
      <c r="B653" s="2" t="s">
        <v>3880</v>
      </c>
      <c r="C653" s="2" t="s">
        <v>2553</v>
      </c>
      <c r="D653" s="2" t="s">
        <v>2554</v>
      </c>
      <c r="E653" s="2" t="s">
        <v>2555</v>
      </c>
      <c r="F653" s="2" t="s">
        <v>2524</v>
      </c>
      <c r="G653" s="2" t="s">
        <v>2525</v>
      </c>
      <c r="H653" s="2" t="str">
        <f ca="1">IFERROR(__xludf.DUMMYFUNCTION("GOOGLETRANSLATE(A653,""id"",""en"")"),"Hi bro, sorry, I'm not comfortable regarding the problem, please help me check, please order the cellphone number, location details, yes, the location number for the problem and thanks, Gyan")</f>
        <v>Hi bro, sorry, I'm not comfortable regarding the problem, please help me check, please order the cellphone number, location details, yes, the location number for the problem and thanks, Gyan</v>
      </c>
    </row>
    <row r="654" spans="1:8" ht="15.75" customHeight="1" x14ac:dyDescent="0.25">
      <c r="A654" s="2" t="s">
        <v>3881</v>
      </c>
      <c r="B654" s="2" t="s">
        <v>3882</v>
      </c>
      <c r="C654" s="2" t="s">
        <v>3883</v>
      </c>
      <c r="D654" s="2" t="s">
        <v>3884</v>
      </c>
      <c r="E654" s="2" t="s">
        <v>3884</v>
      </c>
      <c r="F654" s="2" t="s">
        <v>3885</v>
      </c>
      <c r="G654" s="2" t="s">
        <v>3886</v>
      </c>
      <c r="H654" s="2" t="str">
        <f ca="1">IFERROR(__xludf.DUMMYFUNCTION("GOOGLETRANSLATE(A654,""id"",""en"")"),"Is the internet network bad? Is the signal bar opening, YouTube, Instagram loading?")</f>
        <v>Is the internet network bad? Is the signal bar opening, YouTube, Instagram loading?</v>
      </c>
    </row>
    <row r="655" spans="1:8" ht="15.75" customHeight="1" x14ac:dyDescent="0.25">
      <c r="A655" s="2" t="s">
        <v>3887</v>
      </c>
      <c r="B655" s="2" t="s">
        <v>3888</v>
      </c>
      <c r="C655" s="2" t="s">
        <v>3889</v>
      </c>
      <c r="D655" s="2" t="s">
        <v>3890</v>
      </c>
      <c r="E655" s="2" t="s">
        <v>3891</v>
      </c>
      <c r="F655" s="2" t="s">
        <v>3892</v>
      </c>
      <c r="G655" s="2" t="s">
        <v>3892</v>
      </c>
      <c r="H655" s="2" t="str">
        <f ca="1">IFERROR(__xludf.DUMMYFUNCTION("GOOGLETRANSLATE(A655,""id"",""en"")"),"Pakjokowi's night failed, Telkomsel is stupid")</f>
        <v>Pakjokowi's night failed, Telkomsel is stupid</v>
      </c>
    </row>
    <row r="656" spans="1:8" ht="15.75" customHeight="1" x14ac:dyDescent="0.25">
      <c r="A656" s="2" t="s">
        <v>3893</v>
      </c>
      <c r="B656" s="2" t="s">
        <v>3894</v>
      </c>
      <c r="C656" s="2" t="s">
        <v>3895</v>
      </c>
      <c r="D656" s="2" t="s">
        <v>3896</v>
      </c>
      <c r="E656" s="2" t="s">
        <v>3897</v>
      </c>
      <c r="F656" s="2" t="s">
        <v>3898</v>
      </c>
      <c r="G656" s="2" t="s">
        <v>3899</v>
      </c>
      <c r="H656" s="2" t="str">
        <f ca="1">IFERROR(__xludf.DUMMYFUNCTION("GOOGLETRANSLATE(A656,""id"",""en"")"),"Hi, sister, Raini, I'm having trouble buying an internet package, the Mytelkomsel app clear cache, the app will definitely be updated, let's get the cellphone number info for the location of the city, sub-district, via message, take care of your privacy, "&amp;"thanks Sulis")</f>
        <v>Hi, sister, Raini, I'm having trouble buying an internet package, the Mytelkomsel app clear cache, the app will definitely be updated, let's get the cellphone number info for the location of the city, sub-district, via message, take care of your privacy, thanks Sulis</v>
      </c>
    </row>
    <row r="657" spans="1:8" ht="15.75" customHeight="1" x14ac:dyDescent="0.25">
      <c r="A657" s="2" t="s">
        <v>3900</v>
      </c>
      <c r="B657" s="2" t="s">
        <v>3901</v>
      </c>
      <c r="C657" s="2" t="s">
        <v>3902</v>
      </c>
      <c r="D657" s="2" t="s">
        <v>3903</v>
      </c>
      <c r="E657" s="2" t="s">
        <v>3904</v>
      </c>
      <c r="F657" s="2" t="s">
        <v>3905</v>
      </c>
      <c r="G657" s="2" t="s">
        <v>3906</v>
      </c>
      <c r="H657" s="2" t="str">
        <f ca="1">IFERROR(__xludf.DUMMYFUNCTION("GOOGLETRANSLATE(A657,""id"",""en"")"),"Cuk hi, Swasono, sorry, the internet access is stable, come on, order, including cellphone number, date, complete location, Telkomsel telephone number, problems, thanks, masfa")</f>
        <v>Cuk hi, Swasono, sorry, the internet access is stable, come on, order, including cellphone number, date, complete location, Telkomsel telephone number, problems, thanks, masfa</v>
      </c>
    </row>
    <row r="658" spans="1:8" ht="15.75" customHeight="1" x14ac:dyDescent="0.25">
      <c r="A658" s="2" t="s">
        <v>3907</v>
      </c>
      <c r="B658" s="2" t="s">
        <v>3908</v>
      </c>
      <c r="C658" s="2" t="s">
        <v>3909</v>
      </c>
      <c r="D658" s="2" t="s">
        <v>3910</v>
      </c>
      <c r="E658" s="2" t="s">
        <v>3911</v>
      </c>
      <c r="F658" s="2" t="s">
        <v>3912</v>
      </c>
      <c r="G658" s="2" t="s">
        <v>3913</v>
      </c>
      <c r="H658" s="2" t="str">
        <f ca="1">IFERROR(__xludf.DUMMYFUNCTION("GOOGLETRANSLATE(A658,""id"",""en"")"),"Hi brother Agra, sorry about cutting credit, check for use, brother, let's get the cell phone number, date, details, cut credit, message, brother, let's help you protect your privacy, thanks el")</f>
        <v>Hi brother Agra, sorry about cutting credit, check for use, brother, let's get the cell phone number, date, details, cut credit, message, brother, let's help you protect your privacy, thanks el</v>
      </c>
    </row>
    <row r="659" spans="1:8" ht="15.75" customHeight="1" x14ac:dyDescent="0.25">
      <c r="A659" s="2" t="s">
        <v>3914</v>
      </c>
      <c r="B659" s="2" t="s">
        <v>3915</v>
      </c>
      <c r="C659" s="2" t="s">
        <v>3916</v>
      </c>
      <c r="D659" s="2" t="s">
        <v>3917</v>
      </c>
      <c r="E659" s="2" t="s">
        <v>3918</v>
      </c>
      <c r="F659" s="2" t="s">
        <v>3919</v>
      </c>
      <c r="G659" s="2" t="s">
        <v>3920</v>
      </c>
      <c r="H659" s="2" t="str">
        <f ca="1">IFERROR(__xludf.DUMMYFUNCTION("GOOGLETRANSLATE(A659,""id"",""en"")"),"hello bro, help me connect Telkomsel service, please order, thank you, masfa")</f>
        <v>hello bro, help me connect Telkomsel service, please order, thank you, masfa</v>
      </c>
    </row>
    <row r="660" spans="1:8" ht="15.75" customHeight="1" x14ac:dyDescent="0.25">
      <c r="A660" s="2" t="s">
        <v>3921</v>
      </c>
      <c r="B660" s="2" t="s">
        <v>3922</v>
      </c>
      <c r="C660" s="2" t="s">
        <v>3923</v>
      </c>
      <c r="D660" s="2" t="s">
        <v>3924</v>
      </c>
      <c r="E660" s="2" t="s">
        <v>3924</v>
      </c>
      <c r="F660" s="2" t="s">
        <v>3925</v>
      </c>
      <c r="G660" s="2" t="s">
        <v>3925</v>
      </c>
      <c r="H660" s="2" t="str">
        <f ca="1">IFERROR(__xludf.DUMMYFUNCTION("GOOGLETRANSLATE(A660,""id"",""en"")"),"helowwwweknp no telkomsel sayabga internet")</f>
        <v>helowwwweknp no telkomsel sayabga internet</v>
      </c>
    </row>
    <row r="661" spans="1:8" ht="15.75" customHeight="1" x14ac:dyDescent="0.25">
      <c r="A661" s="2" t="s">
        <v>3926</v>
      </c>
      <c r="B661" s="2" t="s">
        <v>3927</v>
      </c>
      <c r="C661" s="2" t="s">
        <v>3928</v>
      </c>
      <c r="D661" s="2" t="s">
        <v>3929</v>
      </c>
      <c r="E661" s="2" t="s">
        <v>3930</v>
      </c>
      <c r="F661" s="2" t="s">
        <v>3931</v>
      </c>
      <c r="G661" s="2" t="s">
        <v>3931</v>
      </c>
      <c r="H661" s="2" t="str">
        <f ca="1">IFERROR(__xludf.DUMMYFUNCTION("GOOGLETRANSLATE(A661,""id"",""en"")"),"Min's lie is like mokapos")</f>
        <v>Min's lie is like mokapos</v>
      </c>
    </row>
    <row r="662" spans="1:8" ht="15.75" customHeight="1" x14ac:dyDescent="0.25">
      <c r="A662" s="2" t="s">
        <v>3932</v>
      </c>
      <c r="B662" s="2" t="s">
        <v>3933</v>
      </c>
      <c r="C662" s="2" t="s">
        <v>3934</v>
      </c>
      <c r="D662" s="2" t="s">
        <v>3935</v>
      </c>
      <c r="E662" s="2" t="s">
        <v>3936</v>
      </c>
      <c r="F662" s="2" t="s">
        <v>3937</v>
      </c>
      <c r="G662" s="2" t="s">
        <v>3938</v>
      </c>
      <c r="H662" s="2" t="str">
        <f ca="1">IFERROR(__xludf.DUMMYFUNCTION("GOOGLETRANSLATE(A662,""id"",""en"")"),"Hi, brother, sorry, the internet access is stable, come on, order, including cellphone number, date, complete location, Telkomsel telephone number, problems, thanks, masfa")</f>
        <v>Hi, brother, sorry, the internet access is stable, come on, order, including cellphone number, date, complete location, Telkomsel telephone number, problems, thanks, masfa</v>
      </c>
    </row>
    <row r="663" spans="1:8" ht="15.75" customHeight="1" x14ac:dyDescent="0.25">
      <c r="A663" s="2" t="s">
        <v>3939</v>
      </c>
      <c r="B663" s="2" t="s">
        <v>3940</v>
      </c>
      <c r="C663" s="2" t="s">
        <v>3941</v>
      </c>
      <c r="D663" s="2" t="s">
        <v>3942</v>
      </c>
      <c r="E663" s="2" t="s">
        <v>3943</v>
      </c>
      <c r="F663" s="2" t="s">
        <v>3944</v>
      </c>
      <c r="G663" s="2" t="s">
        <v>3945</v>
      </c>
      <c r="H663" s="2" t="str">
        <f ca="1">IFERROR(__xludf.DUMMYFUNCTION("GOOGLETRANSLATE(A663,""id"",""en"")"),"Hi bro, sorry about the problem of activating the internet package. Come on, let me know the cellphone number, so the location is small, small, city, type of active package, please send a message, help check privacy, take care of it, thank you, Sulis")</f>
        <v>Hi bro, sorry about the problem of activating the internet package. Come on, let me know the cellphone number, so the location is small, small, city, type of active package, please send a message, help check privacy, take care of it, thank you, Sulis</v>
      </c>
    </row>
    <row r="664" spans="1:8" ht="15.75" customHeight="1" x14ac:dyDescent="0.25">
      <c r="A664" s="2" t="s">
        <v>3946</v>
      </c>
      <c r="B664" s="2" t="s">
        <v>3947</v>
      </c>
      <c r="C664" s="2" t="s">
        <v>3948</v>
      </c>
      <c r="D664" s="2" t="s">
        <v>3949</v>
      </c>
      <c r="E664" s="2" t="s">
        <v>3950</v>
      </c>
      <c r="F664" s="2" t="s">
        <v>3951</v>
      </c>
      <c r="G664" s="2" t="s">
        <v>3952</v>
      </c>
      <c r="H664" s="2" t="str">
        <f ca="1">IFERROR(__xludf.DUMMYFUNCTION("GOOGLETRANSLATE(A664,""id"",""en"")"),"Hello, story about credit quota cuts")</f>
        <v>Hello, story about credit quota cuts</v>
      </c>
    </row>
    <row r="665" spans="1:8" ht="15.75" customHeight="1" x14ac:dyDescent="0.25">
      <c r="A665" s="2" t="s">
        <v>3953</v>
      </c>
      <c r="B665" s="2" t="s">
        <v>3954</v>
      </c>
      <c r="C665" s="2" t="s">
        <v>3955</v>
      </c>
      <c r="D665" s="2" t="s">
        <v>3956</v>
      </c>
      <c r="E665" s="2" t="s">
        <v>3957</v>
      </c>
      <c r="F665" s="2" t="s">
        <v>3958</v>
      </c>
      <c r="G665" s="2" t="s">
        <v>3959</v>
      </c>
      <c r="H665" s="2" t="str">
        <f ca="1">IFERROR(__xludf.DUMMYFUNCTION("GOOGLETRANSLATE(A665,""id"",""en"")"),"If you take care of the Telkomsel number, it's lost, it's damaged, please let me know, go to Google, what do you mean by bringing your ID card, just use the contact number, write it down")</f>
        <v>If you take care of the Telkomsel number, it's lost, it's damaged, please let me know, go to Google, what do you mean by bringing your ID card, just use the contact number, write it down</v>
      </c>
    </row>
    <row r="666" spans="1:8" ht="15.75" customHeight="1" x14ac:dyDescent="0.25">
      <c r="A666" s="2" t="s">
        <v>3960</v>
      </c>
      <c r="B666" s="2" t="s">
        <v>3961</v>
      </c>
      <c r="C666" s="2" t="s">
        <v>3962</v>
      </c>
      <c r="D666" s="2" t="s">
        <v>3963</v>
      </c>
      <c r="E666" s="2" t="s">
        <v>3964</v>
      </c>
      <c r="F666" s="2" t="s">
        <v>3965</v>
      </c>
      <c r="G666" s="2" t="s">
        <v>3966</v>
      </c>
      <c r="H666" s="2" t="str">
        <f ca="1">IFERROR(__xludf.DUMMYFUNCTION("GOOGLETRANSLATE(A666,""id"",""en"")"),"hi bro, sorry for the problem with a weak stable signal, bro, let's get the cellphone number, so the location is Min Lurah amp Telkomsel number, problem via message, help check privacy, it's safe, thanks el")</f>
        <v>hi bro, sorry for the problem with a weak stable signal, bro, let's get the cellphone number, so the location is Min Lurah amp Telkomsel number, problem via message, help check privacy, it's safe, thanks el</v>
      </c>
    </row>
    <row r="667" spans="1:8" ht="15.75" customHeight="1" x14ac:dyDescent="0.25">
      <c r="A667" s="2" t="s">
        <v>3967</v>
      </c>
      <c r="B667" s="2" t="s">
        <v>3968</v>
      </c>
      <c r="C667" s="2" t="s">
        <v>3969</v>
      </c>
      <c r="D667" s="2" t="s">
        <v>3970</v>
      </c>
      <c r="E667" s="2" t="s">
        <v>3971</v>
      </c>
      <c r="F667" s="2" t="s">
        <v>3972</v>
      </c>
      <c r="G667" s="2" t="s">
        <v>3973</v>
      </c>
      <c r="H667" s="2" t="str">
        <f ca="1">IFERROR(__xludf.DUMMYFUNCTION("GOOGLETRANSLATE(A667,""id"",""en"")"),"hi bro, Denny, sorry for the weak signal problem. Come on, let's get your cellphone number, location of kec, Telkomsel number, problem via message, help, data privacy, take care of it, thanks Fio")</f>
        <v>hi bro, Denny, sorry for the weak signal problem. Come on, let's get your cellphone number, location of kec, Telkomsel number, problem via message, help, data privacy, take care of it, thanks Fio</v>
      </c>
    </row>
    <row r="668" spans="1:8" ht="15.75" customHeight="1" x14ac:dyDescent="0.25">
      <c r="A668" s="2" t="s">
        <v>3974</v>
      </c>
      <c r="B668" s="2" t="s">
        <v>3975</v>
      </c>
      <c r="C668" s="2" t="s">
        <v>3976</v>
      </c>
      <c r="D668" s="2" t="s">
        <v>3977</v>
      </c>
      <c r="E668" s="2" t="s">
        <v>3978</v>
      </c>
      <c r="F668" s="2" t="s">
        <v>3979</v>
      </c>
      <c r="G668" s="2" t="s">
        <v>3980</v>
      </c>
      <c r="H668" s="2" t="str">
        <f ca="1">IFERROR(__xludf.DUMMYFUNCTION("GOOGLETRANSLATE(A668,""id"",""en"")"),"Hi bro, Lalajo, sorry, the internet signal is unstable, come on, order, including cellphone number, date, complete location, thanks, masfa")</f>
        <v>Hi bro, Lalajo, sorry, the internet signal is unstable, come on, order, including cellphone number, date, complete location, thanks, masfa</v>
      </c>
    </row>
    <row r="669" spans="1:8" ht="15.75" customHeight="1" x14ac:dyDescent="0.25">
      <c r="A669" s="2" t="s">
        <v>3981</v>
      </c>
      <c r="B669" s="2" t="s">
        <v>3982</v>
      </c>
      <c r="C669" s="2" t="s">
        <v>3981</v>
      </c>
      <c r="D669" s="2" t="s">
        <v>3983</v>
      </c>
      <c r="E669" s="2" t="s">
        <v>3983</v>
      </c>
      <c r="F669" s="2" t="s">
        <v>3983</v>
      </c>
      <c r="G669" s="2" t="s">
        <v>3983</v>
      </c>
      <c r="H669" s="2" t="str">
        <f ca="1">IFERROR(__xludf.DUMMYFUNCTION("GOOGLETRANSLATE(A669,""id"",""en"")"),"Hey hoream that's a strange signal")</f>
        <v>Hey hoream that's a strange signal</v>
      </c>
    </row>
    <row r="670" spans="1:8" ht="15.75" customHeight="1" x14ac:dyDescent="0.25">
      <c r="A670" s="2" t="s">
        <v>3984</v>
      </c>
      <c r="B670" s="2" t="s">
        <v>3985</v>
      </c>
      <c r="C670" s="2" t="s">
        <v>3986</v>
      </c>
      <c r="D670" s="2" t="s">
        <v>3987</v>
      </c>
      <c r="E670" s="2" t="s">
        <v>3988</v>
      </c>
      <c r="F670" s="2" t="s">
        <v>3989</v>
      </c>
      <c r="G670" s="2" t="s">
        <v>3990</v>
      </c>
      <c r="H670" s="2" t="str">
        <f ca="1">IFERROR(__xludf.DUMMYFUNCTION("GOOGLETRANSLATE(A670,""id"",""en"")"),"Wesi hi brother jati sorry weak signal problem come on let me know cell phone number location kec kec kakkota amp number telkomsel problem via message help amp data privacy take care tks fio")</f>
        <v>Wesi hi brother jati sorry weak signal problem come on let me know cell phone number location kec kec kakkota amp number telkomsel problem via message help amp data privacy take care tks fio</v>
      </c>
    </row>
    <row r="671" spans="1:8" ht="15.75" customHeight="1" x14ac:dyDescent="0.25">
      <c r="A671" s="2" t="s">
        <v>3991</v>
      </c>
      <c r="B671" s="2" t="s">
        <v>3992</v>
      </c>
      <c r="C671" s="2" t="s">
        <v>3993</v>
      </c>
      <c r="D671" s="2" t="s">
        <v>3994</v>
      </c>
      <c r="E671" s="2" t="s">
        <v>3994</v>
      </c>
      <c r="F671" s="2" t="s">
        <v>3995</v>
      </c>
      <c r="G671" s="2" t="s">
        <v>3995</v>
      </c>
      <c r="H671" s="2" t="str">
        <f ca="1">IFERROR(__xludf.DUMMYFUNCTION("GOOGLETRANSLATE(A671,""id"",""en"")"),"rude signal fried kieu")</f>
        <v>rude signal fried kieu</v>
      </c>
    </row>
    <row r="672" spans="1:8" ht="15.75" customHeight="1" x14ac:dyDescent="0.25">
      <c r="A672" s="2" t="s">
        <v>3996</v>
      </c>
      <c r="B672" s="2" t="s">
        <v>3997</v>
      </c>
      <c r="C672" s="2" t="s">
        <v>3998</v>
      </c>
      <c r="D672" s="2" t="s">
        <v>3999</v>
      </c>
      <c r="E672" s="2" t="s">
        <v>4000</v>
      </c>
      <c r="F672" s="2" t="s">
        <v>4001</v>
      </c>
      <c r="G672" s="2" t="s">
        <v>4001</v>
      </c>
      <c r="H672" s="2" t="str">
        <f ca="1">IFERROR(__xludf.DUMMYFUNCTION("GOOGLETRANSLATE(A672,""id"",""en"")"),"Please activate Angus's Telkomsel number")</f>
        <v>Please activate Angus's Telkomsel number</v>
      </c>
    </row>
    <row r="673" spans="1:8" ht="15.75" customHeight="1" x14ac:dyDescent="0.25">
      <c r="A673" s="2" t="s">
        <v>4002</v>
      </c>
      <c r="B673" s="2" t="s">
        <v>4003</v>
      </c>
      <c r="C673" s="2" t="s">
        <v>4004</v>
      </c>
      <c r="D673" s="2" t="s">
        <v>4005</v>
      </c>
      <c r="E673" s="2" t="s">
        <v>4006</v>
      </c>
      <c r="F673" s="2" t="s">
        <v>4007</v>
      </c>
      <c r="G673" s="2" t="s">
        <v>4008</v>
      </c>
      <c r="H673" s="2" t="str">
        <f ca="1">IFERROR(__xludf.DUMMYFUNCTION("GOOGLETRANSLATE(A673,""id"",""en"")"),"hi bro, Rahmat, sorry, quota problem, accept it according to come, information, cellphone number &amp; date of purchase, location, package details via message, help check privacy, take care of it, thanks el")</f>
        <v>hi bro, Rahmat, sorry, quota problem, accept it according to come, information, cellphone number &amp; date of purchase, location, package details via message, help check privacy, take care of it, thanks el</v>
      </c>
    </row>
    <row r="674" spans="1:8" ht="15.75" customHeight="1" x14ac:dyDescent="0.25">
      <c r="A674" s="2" t="s">
        <v>4009</v>
      </c>
      <c r="B674" s="2" t="s">
        <v>4010</v>
      </c>
      <c r="C674" s="2" t="s">
        <v>4011</v>
      </c>
      <c r="D674" s="2" t="s">
        <v>4012</v>
      </c>
      <c r="E674" s="2" t="s">
        <v>4013</v>
      </c>
      <c r="F674" s="2" t="s">
        <v>4014</v>
      </c>
      <c r="G674" s="2" t="s">
        <v>4015</v>
      </c>
      <c r="H674" s="2" t="str">
        <f ca="1">IFERROR(__xludf.DUMMYFUNCTION("GOOGLETRANSLATE(A674,""id"",""en"")"),"hi sister Safina hook quota for watching internet sakti sulis info access youtube disney hotstar viu netflix lionsgate play amazone prime video vidio yes bro complete info internet sakti access link tks sulis")</f>
        <v>hi sister Safina hook quota for watching internet sakti sulis info access youtube disney hotstar viu netflix lionsgate play amazone prime video vidio yes bro complete info internet sakti access link tks sulis</v>
      </c>
    </row>
    <row r="675" spans="1:8" ht="15.75" customHeight="1" x14ac:dyDescent="0.25">
      <c r="A675" s="2" t="s">
        <v>4016</v>
      </c>
      <c r="B675" s="2" t="s">
        <v>4017</v>
      </c>
      <c r="C675" s="2" t="s">
        <v>4018</v>
      </c>
      <c r="D675" s="2" t="s">
        <v>4019</v>
      </c>
      <c r="E675" s="2" t="s">
        <v>4020</v>
      </c>
      <c r="F675" s="2" t="s">
        <v>4021</v>
      </c>
      <c r="G675" s="2" t="s">
        <v>4022</v>
      </c>
      <c r="H675" s="2" t="str">
        <f ca="1">IFERROR(__xludf.DUMMYFUNCTION("GOOGLETRANSLATE(A675,""id"",""en"")"),"Hi, Rima, sorry, Fio's promo package, I suggest you check when you SMS the Telkomsel Mytelkomsel promotion, you'll be surprised by the promo, stay tuned, thank you, Fio")</f>
        <v>Hi, Rima, sorry, Fio's promo package, I suggest you check when you SMS the Telkomsel Mytelkomsel promotion, you'll be surprised by the promo, stay tuned, thank you, Fio</v>
      </c>
    </row>
    <row r="676" spans="1:8" ht="15.75" customHeight="1" x14ac:dyDescent="0.25">
      <c r="A676" s="2" t="s">
        <v>4023</v>
      </c>
      <c r="B676" s="2" t="s">
        <v>4024</v>
      </c>
      <c r="C676" s="2" t="s">
        <v>4025</v>
      </c>
      <c r="D676" s="2" t="s">
        <v>4026</v>
      </c>
      <c r="E676" s="2" t="s">
        <v>4026</v>
      </c>
      <c r="F676" s="2" t="s">
        <v>4027</v>
      </c>
      <c r="G676" s="2" t="s">
        <v>4028</v>
      </c>
      <c r="H676" s="2" t="str">
        <f ca="1">IFERROR(__xludf.DUMMYFUNCTION("GOOGLETRANSLATE(A676,""id"",""en"")"),"Yesterday's signal bar was disturbed")</f>
        <v>Yesterday's signal bar was disturbed</v>
      </c>
    </row>
    <row r="677" spans="1:8" ht="15.75" customHeight="1" x14ac:dyDescent="0.25">
      <c r="A677" s="2" t="s">
        <v>4029</v>
      </c>
      <c r="B677" s="2" t="s">
        <v>4030</v>
      </c>
      <c r="C677" s="2" t="s">
        <v>4031</v>
      </c>
      <c r="D677" s="2" t="s">
        <v>4032</v>
      </c>
      <c r="E677" s="2" t="s">
        <v>4033</v>
      </c>
      <c r="F677" s="2" t="s">
        <v>4034</v>
      </c>
      <c r="G677" s="2" t="s">
        <v>4035</v>
      </c>
      <c r="H677" s="2" t="str">
        <f ca="1">IFERROR(__xludf.DUMMYFUNCTION("GOOGLETRANSLATE(A677,""id"",""en"")"),"check zone info gb buy know gb")</f>
        <v>check zone info gb buy know gb</v>
      </c>
    </row>
    <row r="678" spans="1:8" ht="15.75" customHeight="1" x14ac:dyDescent="0.25">
      <c r="A678" s="2" t="s">
        <v>4036</v>
      </c>
      <c r="B678" s="2" t="s">
        <v>4037</v>
      </c>
      <c r="C678" s="2" t="s">
        <v>4037</v>
      </c>
      <c r="D678" s="2" t="s">
        <v>4038</v>
      </c>
      <c r="E678" s="2" t="s">
        <v>4038</v>
      </c>
      <c r="F678" s="2" t="s">
        <v>4039</v>
      </c>
      <c r="G678" s="2" t="s">
        <v>4039</v>
      </c>
      <c r="H678" s="2" t="str">
        <f ca="1">IFERROR(__xludf.DUMMYFUNCTION("GOOGLETRANSLATE(A678,""id"",""en"")"),"Telkomsel is like a pig, right?")</f>
        <v>Telkomsel is like a pig, right?</v>
      </c>
    </row>
    <row r="679" spans="1:8" ht="15.75" customHeight="1" x14ac:dyDescent="0.25">
      <c r="A679" s="2" t="s">
        <v>4040</v>
      </c>
      <c r="B679" s="2" t="s">
        <v>4041</v>
      </c>
      <c r="C679" s="2" t="s">
        <v>4042</v>
      </c>
      <c r="D679" s="2" t="s">
        <v>4043</v>
      </c>
      <c r="E679" s="2" t="s">
        <v>4044</v>
      </c>
      <c r="F679" s="2" t="s">
        <v>4045</v>
      </c>
      <c r="G679" s="2" t="s">
        <v>4046</v>
      </c>
      <c r="H679" s="2" t="str">
        <f ca="1">IFERROR(__xludf.DUMMYFUNCTION("GOOGLETRANSLATE(A679,""id"",""en"")"),"Hi bro, Rico, sorry for the problem logging in to the Mytelkomsel application, please try clearing the cache, of course the app will update, restart the cellphone, problems, info, cellphone number, date, location, kec, district, brand amp, type of cellpho"&amp;"ne via message, privacy is safe, thanks fio")</f>
        <v>Hi bro, Rico, sorry for the problem logging in to the Mytelkomsel application, please try clearing the cache, of course the app will update, restart the cellphone, problems, info, cellphone number, date, location, kec, district, brand amp, type of cellphone via message, privacy is safe, thanks fio</v>
      </c>
    </row>
    <row r="680" spans="1:8" ht="15.75" customHeight="1" x14ac:dyDescent="0.25">
      <c r="A680" s="2" t="s">
        <v>4047</v>
      </c>
      <c r="B680" s="2" t="s">
        <v>4048</v>
      </c>
      <c r="C680" s="2" t="s">
        <v>4049</v>
      </c>
      <c r="D680" s="2" t="s">
        <v>4050</v>
      </c>
      <c r="E680" s="2" t="s">
        <v>4051</v>
      </c>
      <c r="F680" s="2" t="s">
        <v>4052</v>
      </c>
      <c r="G680" s="2" t="s">
        <v>4053</v>
      </c>
      <c r="H680" s="2" t="str">
        <f ca="1">IFERROR(__xludf.DUMMYFUNCTION("GOOGLETRANSLATE(A680,""id"",""en"")"),"Yes, doc, mbe time notif masio notif isine shope gojek telkomsel")</f>
        <v>Yes, doc, mbe time notif masio notif isine shope gojek telkomsel</v>
      </c>
    </row>
    <row r="681" spans="1:8" ht="15.75" customHeight="1" x14ac:dyDescent="0.25">
      <c r="A681" s="2" t="s">
        <v>2481</v>
      </c>
      <c r="B681" s="2" t="s">
        <v>4054</v>
      </c>
      <c r="C681" s="2" t="s">
        <v>2483</v>
      </c>
      <c r="D681" s="2" t="s">
        <v>2484</v>
      </c>
      <c r="E681" s="2" t="s">
        <v>2485</v>
      </c>
      <c r="F681" s="2" t="s">
        <v>2486</v>
      </c>
      <c r="G681" s="2" t="s">
        <v>2487</v>
      </c>
      <c r="H681" s="2" t="str">
        <f ca="1">IFERROR(__xludf.DUMMYFUNCTION("GOOGLETRANSLATE(A681,""id"",""en"")"),"Sis, please wait for interaction via message, thank you, Inara")</f>
        <v>Sis, please wait for interaction via message, thank you, Inara</v>
      </c>
    </row>
    <row r="682" spans="1:8" ht="15.75" customHeight="1" x14ac:dyDescent="0.25">
      <c r="A682" s="2" t="s">
        <v>3031</v>
      </c>
      <c r="B682" s="2" t="s">
        <v>4055</v>
      </c>
      <c r="C682" s="2" t="s">
        <v>4056</v>
      </c>
      <c r="D682" s="2" t="s">
        <v>4057</v>
      </c>
      <c r="E682" s="2" t="s">
        <v>4058</v>
      </c>
      <c r="F682" s="2" t="s">
        <v>3036</v>
      </c>
      <c r="G682" s="2" t="s">
        <v>3036</v>
      </c>
      <c r="H682" s="2" t="str">
        <f ca="1">IFERROR(__xludf.DUMMYFUNCTION("GOOGLETRANSLATE(A682,""id"",""en"")"),"use Telkomsel")</f>
        <v>use Telkomsel</v>
      </c>
    </row>
    <row r="683" spans="1:8" ht="15.75" customHeight="1" x14ac:dyDescent="0.25">
      <c r="A683" s="2" t="s">
        <v>4059</v>
      </c>
      <c r="B683" s="2" t="s">
        <v>4060</v>
      </c>
      <c r="C683" s="2" t="s">
        <v>4061</v>
      </c>
      <c r="D683" s="2" t="s">
        <v>4062</v>
      </c>
      <c r="E683" s="2" t="s">
        <v>4063</v>
      </c>
      <c r="F683" s="2" t="s">
        <v>4064</v>
      </c>
      <c r="G683" s="2" t="s">
        <v>4065</v>
      </c>
      <c r="H683" s="2" t="str">
        <f ca="1">IFERROR(__xludf.DUMMYFUNCTION("GOOGLETRANSLATE(A683,""id"",""en"")"),"Sorry for the inconvenience, bro, check the problem, sis, the team has connected the process, the effort will be completed quickly, thanks bro")</f>
        <v>Sorry for the inconvenience, bro, check the problem, sis, the team has connected the process, the effort will be completed quickly, thanks bro</v>
      </c>
    </row>
    <row r="684" spans="1:8" ht="15.75" customHeight="1" x14ac:dyDescent="0.25">
      <c r="A684" s="2" t="s">
        <v>4066</v>
      </c>
      <c r="B684" s="2" t="s">
        <v>4067</v>
      </c>
      <c r="C684" s="2" t="s">
        <v>4068</v>
      </c>
      <c r="D684" s="2" t="s">
        <v>4069</v>
      </c>
      <c r="E684" s="2" t="s">
        <v>4070</v>
      </c>
      <c r="F684" s="2" t="s">
        <v>4071</v>
      </c>
      <c r="G684" s="2" t="s">
        <v>4072</v>
      </c>
      <c r="H684" s="2" t="str">
        <f ca="1">IFERROR(__xludf.DUMMYFUNCTION("GOOGLETRANSLATE(A684,""id"",""en"")"),"Honestly, I know the main photo of Dino, just the caption, wow, Telkomsel's signal is really bad when it rains.")</f>
        <v>Honestly, I know the main photo of Dino, just the caption, wow, Telkomsel's signal is really bad when it rains.</v>
      </c>
    </row>
    <row r="685" spans="1:8" ht="15.75" customHeight="1" x14ac:dyDescent="0.25">
      <c r="A685" s="2" t="s">
        <v>4073</v>
      </c>
      <c r="B685" s="2" t="s">
        <v>4074</v>
      </c>
      <c r="C685" s="2" t="s">
        <v>4075</v>
      </c>
      <c r="D685" s="2" t="s">
        <v>4076</v>
      </c>
      <c r="E685" s="2" t="s">
        <v>4077</v>
      </c>
      <c r="F685" s="2" t="s">
        <v>4078</v>
      </c>
      <c r="G685" s="2" t="s">
        <v>4079</v>
      </c>
      <c r="H685" s="2" t="str">
        <f ca="1">IFERROR(__xludf.DUMMYFUNCTION("GOOGLETRANSLATE(A685,""id"",""en"")"),"Just Disney, if you use Telkomsel, sometimes buy a monthly Disney bonus package")</f>
        <v>Just Disney, if you use Telkomsel, sometimes buy a monthly Disney bonus package</v>
      </c>
    </row>
    <row r="686" spans="1:8" ht="15.75" customHeight="1" x14ac:dyDescent="0.25">
      <c r="A686" s="2" t="s">
        <v>4080</v>
      </c>
      <c r="B686" s="2" t="s">
        <v>4081</v>
      </c>
      <c r="C686" s="2" t="s">
        <v>4082</v>
      </c>
      <c r="D686" s="2" t="s">
        <v>4083</v>
      </c>
      <c r="E686" s="2" t="s">
        <v>4083</v>
      </c>
      <c r="F686" s="2" t="s">
        <v>4084</v>
      </c>
      <c r="G686" s="2" t="s">
        <v>4085</v>
      </c>
      <c r="H686" s="2" t="str">
        <f ca="1">IFERROR(__xludf.DUMMYFUNCTION("GOOGLETRANSLATE(A686,""id"",""en"")"),"I think it's finished")</f>
        <v>I think it's finished</v>
      </c>
    </row>
    <row r="687" spans="1:8" ht="15.75" customHeight="1" x14ac:dyDescent="0.25">
      <c r="A687" s="2" t="s">
        <v>4086</v>
      </c>
      <c r="B687" s="2" t="s">
        <v>4087</v>
      </c>
      <c r="C687" s="2" t="s">
        <v>4088</v>
      </c>
      <c r="D687" s="2" t="s">
        <v>4089</v>
      </c>
      <c r="E687" s="2" t="s">
        <v>4090</v>
      </c>
      <c r="F687" s="2" t="s">
        <v>4091</v>
      </c>
      <c r="G687" s="2" t="s">
        <v>4092</v>
      </c>
      <c r="H687" s="2" t="str">
        <f ca="1">IFERROR(__xludf.DUMMYFUNCTION("GOOGLETRANSLATE(A687,""id"",""en"")"),"Hi, bro, sorry, Fio, help me, Fio, help me, tell me the details of the Telkomsel product service connection, I complained, asked, brother, order your hand, thank you, Fio")</f>
        <v>Hi, bro, sorry, Fio, help me, Fio, help me, tell me the details of the Telkomsel product service connection, I complained, asked, brother, order your hand, thank you, Fio</v>
      </c>
    </row>
    <row r="688" spans="1:8" ht="15.75" customHeight="1" x14ac:dyDescent="0.25">
      <c r="A688" s="2" t="s">
        <v>4093</v>
      </c>
      <c r="B688" s="2" t="s">
        <v>4094</v>
      </c>
      <c r="C688" s="2" t="s">
        <v>4095</v>
      </c>
      <c r="D688" s="2" t="s">
        <v>4096</v>
      </c>
      <c r="E688" s="2" t="s">
        <v>4097</v>
      </c>
      <c r="F688" s="2" t="s">
        <v>4098</v>
      </c>
      <c r="G688" s="2" t="s">
        <v>4099</v>
      </c>
      <c r="H688" s="2" t="str">
        <f ca="1">IFERROR(__xludf.DUMMYFUNCTION("GOOGLETRANSLATE(A688,""id"",""en"")"),"Just Telkomsel class, home signal, sometimes no service, I'm really annoyed")</f>
        <v>Just Telkomsel class, home signal, sometimes no service, I'm really annoyed</v>
      </c>
    </row>
    <row r="689" spans="1:8" ht="15.75" customHeight="1" x14ac:dyDescent="0.25">
      <c r="A689" s="2" t="s">
        <v>3065</v>
      </c>
      <c r="B689" s="2" t="s">
        <v>4100</v>
      </c>
      <c r="C689" s="2" t="s">
        <v>3065</v>
      </c>
      <c r="D689" s="2" t="s">
        <v>3069</v>
      </c>
      <c r="E689" s="2" t="s">
        <v>3069</v>
      </c>
      <c r="F689" s="2" t="s">
        <v>3069</v>
      </c>
      <c r="G689" s="2" t="s">
        <v>3069</v>
      </c>
      <c r="H689" s="2" t="str">
        <f ca="1">IFERROR(__xludf.DUMMYFUNCTION("GOOGLETRANSLATE(A689,""id"",""en"")"),"Telkomsel")</f>
        <v>Telkomsel</v>
      </c>
    </row>
    <row r="690" spans="1:8" ht="15.75" customHeight="1" x14ac:dyDescent="0.25">
      <c r="A690" s="2" t="s">
        <v>4101</v>
      </c>
      <c r="B690" s="2" t="s">
        <v>4102</v>
      </c>
      <c r="C690" s="2" t="s">
        <v>4102</v>
      </c>
      <c r="D690" s="2" t="s">
        <v>4103</v>
      </c>
      <c r="E690" s="2" t="s">
        <v>4104</v>
      </c>
      <c r="F690" s="2" t="s">
        <v>4105</v>
      </c>
      <c r="G690" s="2" t="s">
        <v>4106</v>
      </c>
      <c r="H690" s="2" t="str">
        <f ca="1">IFERROR(__xludf.DUMMYFUNCTION("GOOGLETRANSLATE(A690,""id"",""en"")"),"Pasuk was annoyed by Telkomsel")</f>
        <v>Pasuk was annoyed by Telkomsel</v>
      </c>
    </row>
    <row r="691" spans="1:8" ht="15.75" customHeight="1" x14ac:dyDescent="0.25">
      <c r="A691" s="2" t="s">
        <v>4107</v>
      </c>
      <c r="B691" s="2" t="s">
        <v>4108</v>
      </c>
      <c r="C691" s="2" t="s">
        <v>4109</v>
      </c>
      <c r="D691" s="2" t="s">
        <v>4110</v>
      </c>
      <c r="E691" s="2" t="s">
        <v>4111</v>
      </c>
      <c r="F691" s="2" t="s">
        <v>4112</v>
      </c>
      <c r="G691" s="2" t="s">
        <v>4113</v>
      </c>
      <c r="H691" s="2" t="str">
        <f ca="1">IFERROR(__xludf.DUMMYFUNCTION("GOOGLETRANSLATE(A691,""id"",""en"")"),"Hi bro, sorry for the problem with reedem process points that the team hooked up, bro, try to finish it quickly, thanks Rian")</f>
        <v>Hi bro, sorry for the problem with reedem process points that the team hooked up, bro, try to finish it quickly, thanks Rian</v>
      </c>
    </row>
    <row r="692" spans="1:8" ht="15.75" customHeight="1" x14ac:dyDescent="0.25">
      <c r="A692" s="2" t="s">
        <v>2481</v>
      </c>
      <c r="B692" s="2" t="s">
        <v>4114</v>
      </c>
      <c r="C692" s="2" t="s">
        <v>2483</v>
      </c>
      <c r="D692" s="2" t="s">
        <v>2484</v>
      </c>
      <c r="E692" s="2" t="s">
        <v>2485</v>
      </c>
      <c r="F692" s="2" t="s">
        <v>2486</v>
      </c>
      <c r="G692" s="2" t="s">
        <v>2487</v>
      </c>
      <c r="H692" s="2" t="str">
        <f ca="1">IFERROR(__xludf.DUMMYFUNCTION("GOOGLETRANSLATE(A692,""id"",""en"")"),"Sis, please wait for interaction via message, thank you, Inara")</f>
        <v>Sis, please wait for interaction via message, thank you, Inara</v>
      </c>
    </row>
    <row r="693" spans="1:8" ht="15.75" customHeight="1" x14ac:dyDescent="0.25">
      <c r="A693" s="2" t="s">
        <v>2481</v>
      </c>
      <c r="B693" s="2" t="s">
        <v>4115</v>
      </c>
      <c r="C693" s="2" t="s">
        <v>2483</v>
      </c>
      <c r="D693" s="2" t="s">
        <v>2484</v>
      </c>
      <c r="E693" s="2" t="s">
        <v>2485</v>
      </c>
      <c r="F693" s="2" t="s">
        <v>2486</v>
      </c>
      <c r="G693" s="2" t="s">
        <v>2487</v>
      </c>
      <c r="H693" s="2" t="str">
        <f ca="1">IFERROR(__xludf.DUMMYFUNCTION("GOOGLETRANSLATE(A693,""id"",""en"")"),"Sis, please wait for interaction via message, thank you, Inara")</f>
        <v>Sis, please wait for interaction via message, thank you, Inara</v>
      </c>
    </row>
    <row r="694" spans="1:8" ht="15.75" customHeight="1" x14ac:dyDescent="0.25">
      <c r="A694" s="2" t="s">
        <v>4116</v>
      </c>
      <c r="B694" s="2" t="s">
        <v>4117</v>
      </c>
      <c r="C694" s="2" t="s">
        <v>4118</v>
      </c>
      <c r="D694" s="2" t="s">
        <v>4119</v>
      </c>
      <c r="E694" s="2" t="s">
        <v>4120</v>
      </c>
      <c r="F694" s="2" t="s">
        <v>4121</v>
      </c>
      <c r="G694" s="2" t="s">
        <v>4122</v>
      </c>
      <c r="H694" s="2" t="str">
        <f ca="1">IFERROR(__xludf.DUMMYFUNCTION("GOOGLETRANSLATE(A694,""id"",""en"")"),"take part in Telkomsel online snacks couponauto take part in the lucky draw for Playstation smartphone prizes check")</f>
        <v>take part in Telkomsel online snacks couponauto take part in the lucky draw for Playstation smartphone prizes check</v>
      </c>
    </row>
    <row r="695" spans="1:8" ht="15.75" customHeight="1" x14ac:dyDescent="0.25">
      <c r="A695" s="2" t="s">
        <v>4123</v>
      </c>
      <c r="B695" s="2" t="s">
        <v>4124</v>
      </c>
      <c r="C695" s="2" t="s">
        <v>4125</v>
      </c>
      <c r="D695" s="2" t="s">
        <v>4126</v>
      </c>
      <c r="E695" s="2" t="s">
        <v>4127</v>
      </c>
      <c r="F695" s="2" t="s">
        <v>4128</v>
      </c>
      <c r="G695" s="2" t="s">
        <v>4128</v>
      </c>
      <c r="H695" s="2" t="str">
        <f ca="1">IFERROR(__xludf.DUMMYFUNCTION("GOOGLETRANSLATE(A695,""id"",""en"")"),"bro, your unlimited combo is just expensive, wow")</f>
        <v>bro, your unlimited combo is just expensive, wow</v>
      </c>
    </row>
    <row r="696" spans="1:8" ht="15.75" customHeight="1" x14ac:dyDescent="0.25">
      <c r="A696" s="2" t="s">
        <v>4129</v>
      </c>
      <c r="B696" s="2" t="s">
        <v>4130</v>
      </c>
      <c r="C696" s="2" t="s">
        <v>4131</v>
      </c>
      <c r="D696" s="2" t="s">
        <v>4132</v>
      </c>
      <c r="E696" s="2" t="s">
        <v>4132</v>
      </c>
      <c r="F696" s="2" t="s">
        <v>4133</v>
      </c>
      <c r="G696" s="2" t="s">
        <v>4134</v>
      </c>
      <c r="H696" s="2" t="str">
        <f ca="1">IFERROR(__xludf.DUMMYFUNCTION("GOOGLETRANSLATE(A696,""id"",""en"")"),"Pay easily for Telkomsel, join the Telkomsel online snack program, just check it out")</f>
        <v>Pay easily for Telkomsel, join the Telkomsel online snack program, just check it out</v>
      </c>
    </row>
    <row r="697" spans="1:8" ht="15.75" customHeight="1" x14ac:dyDescent="0.25">
      <c r="A697" s="2" t="s">
        <v>4135</v>
      </c>
      <c r="B697" s="2" t="s">
        <v>4136</v>
      </c>
      <c r="C697" s="2" t="s">
        <v>4137</v>
      </c>
      <c r="D697" s="2" t="s">
        <v>4138</v>
      </c>
      <c r="E697" s="2" t="s">
        <v>4139</v>
      </c>
      <c r="F697" s="2" t="s">
        <v>4140</v>
      </c>
      <c r="G697" s="2" t="s">
        <v>4141</v>
      </c>
      <c r="H697" s="2" t="str">
        <f ca="1">IFERROR(__xludf.DUMMYFUNCTION("GOOGLETRANSLATE(A697,""id"",""en"")"),"Telkomsel's network is really bad in Wamena Suwek Abalin looking for directions Sun Mar Hi bro, sorry about signal problems due to slow internet access, bro, come on, let's get the cellphone number for the location, min subdistrict head, Telkomsel number,"&amp;" problem via message, help check privacy, take care, thanks el")</f>
        <v>Telkomsel's network is really bad in Wamena Suwek Abalin looking for directions Sun Mar Hi bro, sorry about signal problems due to slow internet access, bro, come on, let's get the cellphone number for the location, min subdistrict head, Telkomsel number, problem via message, help check privacy, take care, thanks el</v>
      </c>
    </row>
    <row r="698" spans="1:8" ht="15.75" customHeight="1" x14ac:dyDescent="0.25">
      <c r="A698" s="2" t="s">
        <v>2481</v>
      </c>
      <c r="B698" s="2" t="s">
        <v>4142</v>
      </c>
      <c r="C698" s="2" t="s">
        <v>2483</v>
      </c>
      <c r="D698" s="2" t="s">
        <v>2484</v>
      </c>
      <c r="E698" s="2" t="s">
        <v>2485</v>
      </c>
      <c r="F698" s="2" t="s">
        <v>2486</v>
      </c>
      <c r="G698" s="2" t="s">
        <v>2487</v>
      </c>
      <c r="H698" s="2" t="str">
        <f ca="1">IFERROR(__xludf.DUMMYFUNCTION("GOOGLETRANSLATE(A698,""id"",""en"")"),"Sis, please wait for interaction via message, thank you, Inara")</f>
        <v>Sis, please wait for interaction via message, thank you, Inara</v>
      </c>
    </row>
    <row r="699" spans="1:8" ht="15.75" customHeight="1" x14ac:dyDescent="0.25">
      <c r="A699" s="2" t="s">
        <v>4143</v>
      </c>
      <c r="B699" s="2" t="s">
        <v>4144</v>
      </c>
      <c r="C699" s="2" t="s">
        <v>4143</v>
      </c>
      <c r="D699" s="2" t="s">
        <v>4145</v>
      </c>
      <c r="E699" s="2" t="s">
        <v>4145</v>
      </c>
      <c r="F699" s="2" t="s">
        <v>4145</v>
      </c>
      <c r="G699" s="2" t="s">
        <v>4145</v>
      </c>
      <c r="H699" s="2" t="str">
        <f ca="1">IFERROR(__xludf.DUMMYFUNCTION("GOOGLETRANSLATE(A699,""id"",""en"")"),"inject Telkomsel GB")</f>
        <v>inject Telkomsel GB</v>
      </c>
    </row>
    <row r="700" spans="1:8" ht="15.75" customHeight="1" x14ac:dyDescent="0.25">
      <c r="A700" s="2" t="s">
        <v>4146</v>
      </c>
      <c r="B700" s="2" t="s">
        <v>4147</v>
      </c>
      <c r="C700" s="2" t="s">
        <v>4148</v>
      </c>
      <c r="D700" s="2" t="s">
        <v>4149</v>
      </c>
      <c r="E700" s="2" t="s">
        <v>4149</v>
      </c>
      <c r="F700" s="2" t="s">
        <v>4149</v>
      </c>
      <c r="G700" s="2" t="s">
        <v>4150</v>
      </c>
      <c r="H700" s="2" t="str">
        <f ca="1">IFERROR(__xludf.DUMMYFUNCTION("GOOGLETRANSLATE(A700,""id"",""en"")"),"complained in response to the bot")</f>
        <v>complained in response to the bot</v>
      </c>
    </row>
    <row r="701" spans="1:8" ht="15.75" customHeight="1" x14ac:dyDescent="0.25">
      <c r="A701" s="2" t="s">
        <v>4151</v>
      </c>
      <c r="B701" s="2" t="s">
        <v>4152</v>
      </c>
      <c r="C701" s="2" t="s">
        <v>4153</v>
      </c>
      <c r="D701" s="2" t="s">
        <v>4154</v>
      </c>
      <c r="E701" s="2" t="s">
        <v>4155</v>
      </c>
      <c r="F701" s="2" t="s">
        <v>4156</v>
      </c>
      <c r="G701" s="2" t="s">
        <v>4157</v>
      </c>
      <c r="H701" s="2" t="str">
        <f ca="1">IFERROR(__xludf.DUMMYFUNCTION("GOOGLETRANSLATE(A701,""id"",""en"")"),"Sis Ayu, give maximum help to the problems you are experiencing, come on, let me know the data, help keep your privacy safe, thanks el")</f>
        <v>Sis Ayu, give maximum help to the problems you are experiencing, come on, let me know the data, help keep your privacy safe, thanks el</v>
      </c>
    </row>
    <row r="702" spans="1:8" ht="15.75" customHeight="1" x14ac:dyDescent="0.25">
      <c r="A702" s="2" t="s">
        <v>4158</v>
      </c>
      <c r="B702" s="2" t="s">
        <v>4159</v>
      </c>
      <c r="C702" s="2" t="s">
        <v>4159</v>
      </c>
      <c r="D702" s="2" t="s">
        <v>4160</v>
      </c>
      <c r="E702" s="2" t="s">
        <v>4161</v>
      </c>
      <c r="F702" s="2" t="s">
        <v>4161</v>
      </c>
      <c r="G702" s="2" t="s">
        <v>4162</v>
      </c>
      <c r="H702" s="2" t="str">
        <f ca="1">IFERROR(__xludf.DUMMYFUNCTION("GOOGLETRANSLATE(A702,""id"",""en"")"),"Telkomsel is such a big deal")</f>
        <v>Telkomsel is such a big deal</v>
      </c>
    </row>
    <row r="703" spans="1:8" ht="15.75" customHeight="1" x14ac:dyDescent="0.25">
      <c r="A703" s="2" t="s">
        <v>4163</v>
      </c>
      <c r="B703" s="2" t="s">
        <v>4164</v>
      </c>
      <c r="C703" s="2" t="s">
        <v>4165</v>
      </c>
      <c r="D703" s="2" t="s">
        <v>4166</v>
      </c>
      <c r="E703" s="2" t="s">
        <v>4167</v>
      </c>
      <c r="F703" s="2" t="s">
        <v>4168</v>
      </c>
      <c r="G703" s="2" t="s">
        <v>4169</v>
      </c>
      <c r="H703" s="2" t="str">
        <f ca="1">IFERROR(__xludf.DUMMYFUNCTION("GOOGLETRANSLATE(A703,""id"",""en"")"),"Hi bro, sorry about the problem of buying credit. Come on, let me know your cellphone number so that you can buy the nominal credit via message. Mimin, help me maintain your privacy, thanks Suli")</f>
        <v>Hi bro, sorry about the problem of buying credit. Come on, let me know your cellphone number so that you can buy the nominal credit via message. Mimin, help me maintain your privacy, thanks Suli</v>
      </c>
    </row>
    <row r="704" spans="1:8" ht="15.75" customHeight="1" x14ac:dyDescent="0.25">
      <c r="A704" s="2" t="s">
        <v>2481</v>
      </c>
      <c r="B704" s="2" t="s">
        <v>4142</v>
      </c>
      <c r="C704" s="2" t="s">
        <v>2483</v>
      </c>
      <c r="D704" s="2" t="s">
        <v>2484</v>
      </c>
      <c r="E704" s="2" t="s">
        <v>2485</v>
      </c>
      <c r="F704" s="2" t="s">
        <v>2486</v>
      </c>
      <c r="G704" s="2" t="s">
        <v>2487</v>
      </c>
      <c r="H704" s="2" t="str">
        <f ca="1">IFERROR(__xludf.DUMMYFUNCTION("GOOGLETRANSLATE(A704,""id"",""en"")"),"Sis, please wait for interaction via message, thank you, Inara")</f>
        <v>Sis, please wait for interaction via message, thank you, Inara</v>
      </c>
    </row>
    <row r="705" spans="1:8" ht="15.75" customHeight="1" x14ac:dyDescent="0.25">
      <c r="A705" s="2" t="s">
        <v>4170</v>
      </c>
      <c r="B705" s="2" t="s">
        <v>4171</v>
      </c>
      <c r="C705" s="2" t="s">
        <v>4172</v>
      </c>
      <c r="D705" s="2" t="s">
        <v>4173</v>
      </c>
      <c r="E705" s="2" t="s">
        <v>4173</v>
      </c>
      <c r="F705" s="2" t="s">
        <v>4174</v>
      </c>
      <c r="G705" s="2" t="s">
        <v>4175</v>
      </c>
      <c r="H705" s="2" t="str">
        <f ca="1">IFERROR(__xludf.DUMMYFUNCTION("GOOGLETRANSLATE(A705,""id"",""en"")"),"Anjr knows to buy the Telkomsel package for free Disney months")</f>
        <v>Anjr knows to buy the Telkomsel package for free Disney months</v>
      </c>
    </row>
    <row r="706" spans="1:8" ht="15.75" customHeight="1" x14ac:dyDescent="0.25">
      <c r="A706" s="2" t="s">
        <v>4176</v>
      </c>
      <c r="B706" s="2" t="s">
        <v>4177</v>
      </c>
      <c r="C706" s="2" t="s">
        <v>4176</v>
      </c>
      <c r="D706" s="2" t="s">
        <v>4178</v>
      </c>
      <c r="E706" s="2" t="s">
        <v>4178</v>
      </c>
      <c r="F706" s="2" t="s">
        <v>4178</v>
      </c>
      <c r="G706" s="2" t="s">
        <v>4178</v>
      </c>
      <c r="H706" s="2" t="str">
        <f ca="1">IFERROR(__xludf.DUMMYFUNCTION("GOOGLETRANSLATE(A706,""id"",""en"")"),"Telkomsel Mammm sub-district head")</f>
        <v>Telkomsel Mammm sub-district head</v>
      </c>
    </row>
    <row r="707" spans="1:8" ht="15.75" customHeight="1" x14ac:dyDescent="0.25">
      <c r="A707" s="2" t="s">
        <v>4179</v>
      </c>
      <c r="B707" s="2" t="s">
        <v>4180</v>
      </c>
      <c r="C707" s="2" t="s">
        <v>4181</v>
      </c>
      <c r="D707" s="2" t="s">
        <v>4182</v>
      </c>
      <c r="E707" s="2" t="s">
        <v>4183</v>
      </c>
      <c r="F707" s="2" t="s">
        <v>4184</v>
      </c>
      <c r="G707" s="2" t="s">
        <v>4185</v>
      </c>
      <c r="H707" s="2" t="str">
        <f ca="1">IFERROR(__xludf.DUMMYFUNCTION("GOOGLETRANSLATE(A707,""id"",""en"")"),"Just check out the Telkomsel package, where is the promo, take care of it, I'm confused about choosing a package, just be careful if you are offered a solution, hello, it's not available, choose it must be the latest purchase, meet the package.")</f>
        <v>Just check out the Telkomsel package, where is the promo, take care of it, I'm confused about choosing a package, just be careful if you are offered a solution, hello, it's not available, choose it must be the latest purchase, meet the package.</v>
      </c>
    </row>
    <row r="708" spans="1:8" ht="15.75" customHeight="1" x14ac:dyDescent="0.25">
      <c r="A708" s="2" t="s">
        <v>2481</v>
      </c>
      <c r="B708" s="2" t="s">
        <v>4186</v>
      </c>
      <c r="C708" s="2" t="s">
        <v>2483</v>
      </c>
      <c r="D708" s="2" t="s">
        <v>2484</v>
      </c>
      <c r="E708" s="2" t="s">
        <v>2485</v>
      </c>
      <c r="F708" s="2" t="s">
        <v>2486</v>
      </c>
      <c r="G708" s="2" t="s">
        <v>2487</v>
      </c>
      <c r="H708" s="2" t="str">
        <f ca="1">IFERROR(__xludf.DUMMYFUNCTION("GOOGLETRANSLATE(A708,""id"",""en"")"),"Sis, please wait for interaction via message, thank you, Inara")</f>
        <v>Sis, please wait for interaction via message, thank you, Inara</v>
      </c>
    </row>
    <row r="709" spans="1:8" ht="15.75" customHeight="1" x14ac:dyDescent="0.25">
      <c r="A709" s="2" t="s">
        <v>4187</v>
      </c>
      <c r="B709" s="2" t="s">
        <v>4188</v>
      </c>
      <c r="C709" s="2" t="s">
        <v>4189</v>
      </c>
      <c r="D709" s="2" t="s">
        <v>4190</v>
      </c>
      <c r="E709" s="2" t="s">
        <v>4191</v>
      </c>
      <c r="F709" s="2" t="s">
        <v>4192</v>
      </c>
      <c r="G709" s="2" t="s">
        <v>4192</v>
      </c>
      <c r="H709" s="2" t="str">
        <f ca="1">IFERROR(__xludf.DUMMYFUNCTION("GOOGLETRANSLATE(A709,""id"",""en"")"),"Brother, please wait for interaction via message, thank you bro")</f>
        <v>Brother, please wait for interaction via message, thank you bro</v>
      </c>
    </row>
    <row r="710" spans="1:8" ht="15.75" customHeight="1" x14ac:dyDescent="0.25">
      <c r="A710" s="2" t="s">
        <v>4193</v>
      </c>
      <c r="B710" s="2" t="s">
        <v>4194</v>
      </c>
      <c r="C710" s="2" t="s">
        <v>4195</v>
      </c>
      <c r="D710" s="2" t="s">
        <v>4196</v>
      </c>
      <c r="E710" s="2" t="s">
        <v>4196</v>
      </c>
      <c r="F710" s="2" t="s">
        <v>4197</v>
      </c>
      <c r="G710" s="2" t="s">
        <v>4197</v>
      </c>
      <c r="H710" s="2" t="str">
        <f ca="1">IFERROR(__xludf.DUMMYFUNCTION("GOOGLETRANSLATE(A710,""id"",""en"")"),"complete info hello unlimited access link tks sulis")</f>
        <v>complete info hello unlimited access link tks sulis</v>
      </c>
    </row>
    <row r="711" spans="1:8" ht="15.75" customHeight="1" x14ac:dyDescent="0.25">
      <c r="A711" s="2" t="s">
        <v>4198</v>
      </c>
      <c r="B711" s="2" t="s">
        <v>4199</v>
      </c>
      <c r="C711" s="2" t="s">
        <v>4200</v>
      </c>
      <c r="D711" s="2" t="s">
        <v>4201</v>
      </c>
      <c r="E711" s="2" t="s">
        <v>4202</v>
      </c>
      <c r="F711" s="2" t="s">
        <v>4203</v>
      </c>
      <c r="G711" s="2" t="s">
        <v>4204</v>
      </c>
      <c r="H711" s="2" t="str">
        <f ca="1">IFERROR(__xludf.DUMMYFUNCTION("GOOGLETRANSLATE(A711,""id"",""en"")"),"hi bro, dimaz, reactivate your prepaid card, try it independently, umb, the card has a certain grace period, your number is according to the registration list, thanks Rian")</f>
        <v>hi bro, dimaz, reactivate your prepaid card, try it independently, umb, the card has a certain grace period, your number is according to the registration list, thanks Rian</v>
      </c>
    </row>
    <row r="712" spans="1:8" ht="15.75" customHeight="1" x14ac:dyDescent="0.25">
      <c r="A712" s="2" t="s">
        <v>4205</v>
      </c>
      <c r="B712" s="2" t="s">
        <v>4206</v>
      </c>
      <c r="C712" s="2" t="s">
        <v>4207</v>
      </c>
      <c r="D712" s="2" t="s">
        <v>4208</v>
      </c>
      <c r="E712" s="2" t="s">
        <v>4209</v>
      </c>
      <c r="F712" s="2" t="s">
        <v>4210</v>
      </c>
      <c r="G712" s="2" t="s">
        <v>4211</v>
      </c>
      <c r="H712" s="2" t="str">
        <f ca="1">IFERROR(__xludf.DUMMYFUNCTION("GOOGLETRANSLATE(A712,""id"",""en"")"),"hi brother hook benefit quota halo unlimited sulis infoin halo unlimited rp brother internet quota GB roaming quota mb telephone operator SMS minutes SMS operator")</f>
        <v>hi brother hook benefit quota halo unlimited sulis infoin halo unlimited rp brother internet quota GB roaming quota mb telephone operator SMS minutes SMS operator</v>
      </c>
    </row>
    <row r="713" spans="1:8" ht="15.75" customHeight="1" x14ac:dyDescent="0.25">
      <c r="A713" s="2" t="s">
        <v>2481</v>
      </c>
      <c r="B713" s="2" t="s">
        <v>4186</v>
      </c>
      <c r="C713" s="2" t="s">
        <v>2483</v>
      </c>
      <c r="D713" s="2" t="s">
        <v>2484</v>
      </c>
      <c r="E713" s="2" t="s">
        <v>2485</v>
      </c>
      <c r="F713" s="2" t="s">
        <v>2486</v>
      </c>
      <c r="G713" s="2" t="s">
        <v>2487</v>
      </c>
      <c r="H713" s="2" t="str">
        <f ca="1">IFERROR(__xludf.DUMMYFUNCTION("GOOGLETRANSLATE(A713,""id"",""en"")"),"Sis, please wait for interaction via message, thank you, Inara")</f>
        <v>Sis, please wait for interaction via message, thank you, Inara</v>
      </c>
    </row>
    <row r="714" spans="1:8" ht="15.75" customHeight="1" x14ac:dyDescent="0.25">
      <c r="A714" s="2" t="s">
        <v>2481</v>
      </c>
      <c r="B714" s="2" t="s">
        <v>4212</v>
      </c>
      <c r="C714" s="2" t="s">
        <v>2483</v>
      </c>
      <c r="D714" s="2" t="s">
        <v>2484</v>
      </c>
      <c r="E714" s="2" t="s">
        <v>2485</v>
      </c>
      <c r="F714" s="2" t="s">
        <v>2486</v>
      </c>
      <c r="G714" s="2" t="s">
        <v>2487</v>
      </c>
      <c r="H714" s="2" t="str">
        <f ca="1">IFERROR(__xludf.DUMMYFUNCTION("GOOGLETRANSLATE(A714,""id"",""en"")"),"Sis, please wait for interaction via message, thank you, Inara")</f>
        <v>Sis, please wait for interaction via message, thank you, Inara</v>
      </c>
    </row>
    <row r="715" spans="1:8" ht="15.75" customHeight="1" x14ac:dyDescent="0.25">
      <c r="A715" s="2" t="s">
        <v>4213</v>
      </c>
      <c r="B715" s="2" t="s">
        <v>4214</v>
      </c>
      <c r="C715" s="2" t="s">
        <v>4215</v>
      </c>
      <c r="D715" s="2" t="s">
        <v>4216</v>
      </c>
      <c r="E715" s="2" t="s">
        <v>4217</v>
      </c>
      <c r="F715" s="2" t="s">
        <v>4218</v>
      </c>
      <c r="G715" s="2" t="s">
        <v>4219</v>
      </c>
      <c r="H715" s="2" t="str">
        <f ca="1">IFERROR(__xludf.DUMMYFUNCTION("GOOGLETRANSLATE(A715,""id"",""en"")"),"Does using Telkomsel bother you?")</f>
        <v>Does using Telkomsel bother you?</v>
      </c>
    </row>
    <row r="716" spans="1:8" ht="15.75" customHeight="1" x14ac:dyDescent="0.25">
      <c r="A716" s="2" t="s">
        <v>4220</v>
      </c>
      <c r="B716" s="2" t="s">
        <v>4221</v>
      </c>
      <c r="C716" s="2" t="s">
        <v>4222</v>
      </c>
      <c r="D716" s="2" t="s">
        <v>4223</v>
      </c>
      <c r="E716" s="2" t="s">
        <v>4224</v>
      </c>
      <c r="F716" s="2" t="s">
        <v>4225</v>
      </c>
      <c r="G716" s="2" t="s">
        <v>4226</v>
      </c>
      <c r="H716" s="2" t="str">
        <f ca="1">IFERROR(__xludf.DUMMYFUNCTION("GOOGLETRANSLATE(A716,""id"",""en"")"),"Hi, Cardi, sorry, the internet is annoying, I'm complaining, the internet is slow, come on, let me know your cellphone number, date, location, kec, kec, district &amp; Telkomsel number, problems via message, secure privacy, thanks fio")</f>
        <v>Hi, Cardi, sorry, the internet is annoying, I'm complaining, the internet is slow, come on, let me know your cellphone number, date, location, kec, kec, district &amp; Telkomsel number, problems via message, secure privacy, thanks fio</v>
      </c>
    </row>
    <row r="717" spans="1:8" ht="15.75" customHeight="1" x14ac:dyDescent="0.25">
      <c r="A717" s="2" t="s">
        <v>4227</v>
      </c>
      <c r="B717" s="2" t="s">
        <v>4228</v>
      </c>
      <c r="C717" s="2" t="s">
        <v>4229</v>
      </c>
      <c r="D717" s="2" t="s">
        <v>4230</v>
      </c>
      <c r="E717" s="2" t="s">
        <v>4231</v>
      </c>
      <c r="F717" s="2" t="s">
        <v>4232</v>
      </c>
      <c r="G717" s="2" t="s">
        <v>4233</v>
      </c>
      <c r="H717" s="2" t="str">
        <f ca="1">IFERROR(__xludf.DUMMYFUNCTION("GOOGLETRANSLATE(A717,""id"",""en"")"),"Brother Ayu, sorry about cutting credit, check for use, bro, let's get the cellphone number, date, details, credit, cut, message, bro, let's help you protect your privacy, thanks el")</f>
        <v>Brother Ayu, sorry about cutting credit, check for use, bro, let's get the cellphone number, date, details, credit, cut, message, bro, let's help you protect your privacy, thanks el</v>
      </c>
    </row>
    <row r="718" spans="1:8" ht="15.75" customHeight="1" x14ac:dyDescent="0.25">
      <c r="A718" s="2" t="s">
        <v>2519</v>
      </c>
      <c r="B718" s="2" t="s">
        <v>4234</v>
      </c>
      <c r="C718" s="2" t="s">
        <v>2553</v>
      </c>
      <c r="D718" s="2" t="s">
        <v>2554</v>
      </c>
      <c r="E718" s="2" t="s">
        <v>2555</v>
      </c>
      <c r="F718" s="2" t="s">
        <v>2524</v>
      </c>
      <c r="G718" s="2" t="s">
        <v>2525</v>
      </c>
      <c r="H718" s="2" t="str">
        <f ca="1">IFERROR(__xludf.DUMMYFUNCTION("GOOGLETRANSLATE(A718,""id"",""en"")"),"Hi bro, sorry, I'm not comfortable regarding the problem, please help me check, please order the cellphone number, location details, yes, the location number for the problem and thanks, Gyan")</f>
        <v>Hi bro, sorry, I'm not comfortable regarding the problem, please help me check, please order the cellphone number, location details, yes, the location number for the problem and thanks, Gyan</v>
      </c>
    </row>
    <row r="719" spans="1:8" ht="15.75" customHeight="1" x14ac:dyDescent="0.25">
      <c r="A719" s="2" t="s">
        <v>2481</v>
      </c>
      <c r="B719" s="2" t="s">
        <v>4235</v>
      </c>
      <c r="C719" s="2" t="s">
        <v>2483</v>
      </c>
      <c r="D719" s="2" t="s">
        <v>2484</v>
      </c>
      <c r="E719" s="2" t="s">
        <v>2485</v>
      </c>
      <c r="F719" s="2" t="s">
        <v>2486</v>
      </c>
      <c r="G719" s="2" t="s">
        <v>2487</v>
      </c>
      <c r="H719" s="2" t="str">
        <f ca="1">IFERROR(__xludf.DUMMYFUNCTION("GOOGLETRANSLATE(A719,""id"",""en"")"),"Sis, please wait for interaction via message, thank you, Inara")</f>
        <v>Sis, please wait for interaction via message, thank you, Inara</v>
      </c>
    </row>
    <row r="720" spans="1:8" ht="15.75" customHeight="1" x14ac:dyDescent="0.25">
      <c r="A720" s="2" t="s">
        <v>2481</v>
      </c>
      <c r="B720" s="2" t="s">
        <v>4235</v>
      </c>
      <c r="C720" s="2" t="s">
        <v>2483</v>
      </c>
      <c r="D720" s="2" t="s">
        <v>2484</v>
      </c>
      <c r="E720" s="2" t="s">
        <v>2485</v>
      </c>
      <c r="F720" s="2" t="s">
        <v>2486</v>
      </c>
      <c r="G720" s="2" t="s">
        <v>2487</v>
      </c>
      <c r="H720" s="2" t="str">
        <f ca="1">IFERROR(__xludf.DUMMYFUNCTION("GOOGLETRANSLATE(A720,""id"",""en"")"),"Sis, please wait for interaction via message, thank you, Inara")</f>
        <v>Sis, please wait for interaction via message, thank you, Inara</v>
      </c>
    </row>
    <row r="721" spans="1:8" ht="15.75" customHeight="1" x14ac:dyDescent="0.25">
      <c r="A721" s="2" t="s">
        <v>4236</v>
      </c>
      <c r="B721" s="2" t="s">
        <v>4236</v>
      </c>
      <c r="C721" s="2" t="s">
        <v>4236</v>
      </c>
      <c r="D721" s="2" t="s">
        <v>4237</v>
      </c>
      <c r="E721" s="2" t="s">
        <v>4237</v>
      </c>
      <c r="F721" s="2" t="s">
        <v>4237</v>
      </c>
      <c r="G721" s="2" t="s">
        <v>4237</v>
      </c>
      <c r="H721" s="2" t="str">
        <f ca="1">IFERROR(__xludf.DUMMYFUNCTION("GOOGLETRANSLATE(A721,""id"",""en"")"),"Telkomsel is not working")</f>
        <v>Telkomsel is not working</v>
      </c>
    </row>
    <row r="722" spans="1:8" ht="15.75" customHeight="1" x14ac:dyDescent="0.25">
      <c r="A722" s="2" t="s">
        <v>4238</v>
      </c>
      <c r="B722" s="2" t="s">
        <v>4239</v>
      </c>
      <c r="C722" s="2" t="s">
        <v>4240</v>
      </c>
      <c r="D722" s="2" t="s">
        <v>4241</v>
      </c>
      <c r="E722" s="2" t="s">
        <v>4242</v>
      </c>
      <c r="F722" s="2" t="s">
        <v>4243</v>
      </c>
      <c r="G722" s="2" t="s">
        <v>4244</v>
      </c>
      <c r="H722" s="2" t="str">
        <f ca="1">IFERROR(__xludf.DUMMYFUNCTION("GOOGLETRANSLATE(A722,""id"",""en"")"),"Brother Jiejie, I hope the problem you are experiencing is resolved, Telkomsel, good effort, loyal customer of Telkomsel products, forget to wear a mask, healthy home, Brother El")</f>
        <v>Brother Jiejie, I hope the problem you are experiencing is resolved, Telkomsel, good effort, loyal customer of Telkomsel products, forget to wear a mask, healthy home, Brother El</v>
      </c>
    </row>
    <row r="723" spans="1:8" ht="15.75" customHeight="1" x14ac:dyDescent="0.25">
      <c r="A723" s="2" t="s">
        <v>4245</v>
      </c>
      <c r="B723" s="2" t="s">
        <v>4246</v>
      </c>
      <c r="C723" s="2" t="s">
        <v>4247</v>
      </c>
      <c r="D723" s="2" t="s">
        <v>4248</v>
      </c>
      <c r="E723" s="2" t="s">
        <v>4249</v>
      </c>
      <c r="F723" s="2" t="s">
        <v>4250</v>
      </c>
      <c r="G723" s="2" t="s">
        <v>4251</v>
      </c>
      <c r="H723" s="2" t="str">
        <f ca="1">IFERROR(__xludf.DUMMYFUNCTION("GOOGLETRANSLATE(A723,""id"",""en"")"),"Hi bro, sorry for the network problem. Come on, let me know your cellphone number, date, location, minimum village head, via message, help check &amp; take care of privacy, thank you Rian")</f>
        <v>Hi bro, sorry for the network problem. Come on, let me know your cellphone number, date, location, minimum village head, via message, help check &amp; take care of privacy, thank you Rian</v>
      </c>
    </row>
    <row r="724" spans="1:8" ht="15.75" customHeight="1" x14ac:dyDescent="0.25">
      <c r="A724" s="2" t="s">
        <v>4252</v>
      </c>
      <c r="B724" s="2" t="s">
        <v>4253</v>
      </c>
      <c r="C724" s="2" t="s">
        <v>4254</v>
      </c>
      <c r="D724" s="2" t="s">
        <v>4255</v>
      </c>
      <c r="E724" s="2" t="s">
        <v>4255</v>
      </c>
      <c r="F724" s="2" t="s">
        <v>4256</v>
      </c>
      <c r="G724" s="2" t="s">
        <v>4256</v>
      </c>
      <c r="H724" s="2" t="str">
        <f ca="1">IFERROR(__xludf.DUMMYFUNCTION("GOOGLETRANSLATE(A724,""id"",""en"")"),"OK, I forgot to eat dinner")</f>
        <v>OK, I forgot to eat dinner</v>
      </c>
    </row>
    <row r="725" spans="1:8" ht="15.75" customHeight="1" x14ac:dyDescent="0.25">
      <c r="A725" s="2" t="s">
        <v>4257</v>
      </c>
      <c r="B725" s="2" t="s">
        <v>4258</v>
      </c>
      <c r="C725" s="2" t="s">
        <v>4259</v>
      </c>
      <c r="D725" s="2" t="s">
        <v>4260</v>
      </c>
      <c r="E725" s="2" t="s">
        <v>4261</v>
      </c>
      <c r="F725" s="2" t="s">
        <v>4262</v>
      </c>
      <c r="G725" s="2" t="s">
        <v>4263</v>
      </c>
      <c r="H725" s="2" t="str">
        <f ca="1">IFERROR(__xludf.DUMMYFUNCTION("GOOGLETRANSLATE(A725,""id"",""en"")"),"wear a bad level mesh mask, yes, continue")</f>
        <v>wear a bad level mesh mask, yes, continue</v>
      </c>
    </row>
    <row r="726" spans="1:8" ht="15.75" customHeight="1" x14ac:dyDescent="0.25">
      <c r="A726" s="2" t="s">
        <v>4264</v>
      </c>
      <c r="B726" s="2" t="s">
        <v>4265</v>
      </c>
      <c r="C726" s="2" t="s">
        <v>4266</v>
      </c>
      <c r="D726" s="2" t="s">
        <v>4267</v>
      </c>
      <c r="E726" s="2" t="s">
        <v>4268</v>
      </c>
      <c r="F726" s="2" t="s">
        <v>4269</v>
      </c>
      <c r="G726" s="2" t="s">
        <v>4269</v>
      </c>
      <c r="H726" s="2" t="str">
        <f ca="1">IFERROR(__xludf.DUMMYFUNCTION("GOOGLETRANSLATE(A726,""id"",""en"")"),"Brother Jiejie, please wait for interaction via message, thank you, El")</f>
        <v>Brother Jiejie, please wait for interaction via message, thank you, El</v>
      </c>
    </row>
    <row r="727" spans="1:8" ht="15.75" customHeight="1" x14ac:dyDescent="0.25">
      <c r="A727" s="2" t="s">
        <v>4270</v>
      </c>
      <c r="B727" s="2" t="s">
        <v>4271</v>
      </c>
      <c r="C727" s="2" t="s">
        <v>4270</v>
      </c>
      <c r="D727" s="2" t="s">
        <v>4272</v>
      </c>
      <c r="E727" s="2" t="s">
        <v>4272</v>
      </c>
      <c r="F727" s="2" t="s">
        <v>4272</v>
      </c>
      <c r="G727" s="2" t="s">
        <v>4272</v>
      </c>
      <c r="H727" s="2" t="str">
        <f ca="1">IFERROR(__xludf.DUMMYFUNCTION("GOOGLETRANSLATE(A727,""id"",""en"")"),"cangkeman")</f>
        <v>cangkeman</v>
      </c>
    </row>
    <row r="728" spans="1:8" ht="15.75" customHeight="1" x14ac:dyDescent="0.25">
      <c r="A728" s="2" t="s">
        <v>4273</v>
      </c>
      <c r="B728" s="2" t="s">
        <v>4274</v>
      </c>
      <c r="C728" s="2" t="s">
        <v>4275</v>
      </c>
      <c r="D728" s="2" t="s">
        <v>4276</v>
      </c>
      <c r="E728" s="2" t="s">
        <v>4277</v>
      </c>
      <c r="F728" s="2" t="s">
        <v>4278</v>
      </c>
      <c r="G728" s="2" t="s">
        <v>4278</v>
      </c>
      <c r="H728" s="2" t="str">
        <f ca="1">IFERROR(__xludf.DUMMYFUNCTION("GOOGLETRANSLATE(A728,""id"",""en"")"),"Kinda bro, please wait for interaction via message, thanks bro")</f>
        <v>Kinda bro, please wait for interaction via message, thanks bro</v>
      </c>
    </row>
    <row r="729" spans="1:8" ht="15.75" customHeight="1" x14ac:dyDescent="0.25">
      <c r="A729" s="2" t="s">
        <v>4279</v>
      </c>
      <c r="B729" s="2" t="s">
        <v>4280</v>
      </c>
      <c r="C729" s="2" t="s">
        <v>4281</v>
      </c>
      <c r="D729" s="2" t="s">
        <v>4282</v>
      </c>
      <c r="E729" s="2" t="s">
        <v>4282</v>
      </c>
      <c r="F729" s="2" t="s">
        <v>4283</v>
      </c>
      <c r="G729" s="2" t="s">
        <v>4284</v>
      </c>
      <c r="H729" s="2" t="str">
        <f ca="1">IFERROR(__xludf.DUMMYFUNCTION("GOOGLETRANSLATE(A729,""id"",""en"")"),"My DM told me to wait")</f>
        <v>My DM told me to wait</v>
      </c>
    </row>
    <row r="730" spans="1:8" ht="15.75" customHeight="1" x14ac:dyDescent="0.25">
      <c r="A730" s="2" t="s">
        <v>4285</v>
      </c>
      <c r="B730" s="2" t="s">
        <v>4286</v>
      </c>
      <c r="C730" s="2" t="s">
        <v>4287</v>
      </c>
      <c r="D730" s="2" t="s">
        <v>4288</v>
      </c>
      <c r="E730" s="2" t="s">
        <v>4288</v>
      </c>
      <c r="F730" s="2" t="s">
        <v>4289</v>
      </c>
      <c r="G730" s="2" t="s">
        <v>4289</v>
      </c>
      <c r="H730" s="2" t="str">
        <f ca="1">IFERROR(__xludf.DUMMYFUNCTION("GOOGLETRANSLATE(A730,""id"",""en"")"),"Angry at Indihom Telkomsel")</f>
        <v>Angry at Indihom Telkomsel</v>
      </c>
    </row>
    <row r="731" spans="1:8" ht="15.75" customHeight="1" x14ac:dyDescent="0.25">
      <c r="A731" s="2" t="s">
        <v>4290</v>
      </c>
      <c r="B731" s="2" t="s">
        <v>4291</v>
      </c>
      <c r="C731" s="2" t="s">
        <v>4292</v>
      </c>
      <c r="D731" s="2" t="s">
        <v>4293</v>
      </c>
      <c r="E731" s="2" t="s">
        <v>4293</v>
      </c>
      <c r="F731" s="2" t="s">
        <v>4294</v>
      </c>
      <c r="G731" s="2" t="s">
        <v>4294</v>
      </c>
      <c r="H731" s="2" t="str">
        <f ca="1">IFERROR(__xludf.DUMMYFUNCTION("GOOGLETRANSLATE(A731,""id"",""en"")"),"Telkomsel quota fees")</f>
        <v>Telkomsel quota fees</v>
      </c>
    </row>
    <row r="732" spans="1:8" ht="15.75" customHeight="1" x14ac:dyDescent="0.25">
      <c r="A732" s="2" t="s">
        <v>4295</v>
      </c>
      <c r="B732" s="2" t="s">
        <v>4296</v>
      </c>
      <c r="C732" s="2" t="s">
        <v>4297</v>
      </c>
      <c r="D732" s="2" t="s">
        <v>4298</v>
      </c>
      <c r="E732" s="2" t="s">
        <v>4299</v>
      </c>
      <c r="F732" s="2" t="s">
        <v>4300</v>
      </c>
      <c r="G732" s="2" t="s">
        <v>4301</v>
      </c>
      <c r="H732" s="2" t="str">
        <f ca="1">IFERROR(__xludf.DUMMYFUNCTION("GOOGLETRANSLATE(A732,""id"",""en"")"),"Hi, kinda, sorry, hook credit, cut check, use it, brother, let's get the cellphone number, date, details, credit, cut, message, bro, let's help you protect your privacy, thanks el")</f>
        <v>Hi, kinda, sorry, hook credit, cut check, use it, brother, let's get the cellphone number, date, details, credit, cut, message, bro, let's help you protect your privacy, thanks el</v>
      </c>
    </row>
    <row r="733" spans="1:8" ht="15.75" customHeight="1" x14ac:dyDescent="0.25">
      <c r="A733" s="2" t="s">
        <v>4302</v>
      </c>
      <c r="B733" s="2" t="s">
        <v>4303</v>
      </c>
      <c r="C733" s="2" t="s">
        <v>4304</v>
      </c>
      <c r="D733" s="2" t="s">
        <v>4305</v>
      </c>
      <c r="E733" s="2" t="s">
        <v>4306</v>
      </c>
      <c r="F733" s="2" t="s">
        <v>4307</v>
      </c>
      <c r="G733" s="2" t="s">
        <v>4307</v>
      </c>
      <c r="H733" s="2" t="str">
        <f ca="1">IFERROR(__xludf.DUMMYFUNCTION("GOOGLETRANSLATE(A733,""id"",""en"")"),"Disney Hotstar works for Telkomsel, direct premium access, the EPL package is different")</f>
        <v>Disney Hotstar works for Telkomsel, direct premium access, the EPL package is different</v>
      </c>
    </row>
    <row r="734" spans="1:8" ht="15.75" customHeight="1" x14ac:dyDescent="0.25">
      <c r="A734" s="2" t="s">
        <v>4308</v>
      </c>
      <c r="B734" s="2" t="s">
        <v>4309</v>
      </c>
      <c r="C734" s="2" t="s">
        <v>4310</v>
      </c>
      <c r="D734" s="2" t="s">
        <v>4311</v>
      </c>
      <c r="E734" s="2" t="s">
        <v>4312</v>
      </c>
      <c r="F734" s="2" t="s">
        <v>4313</v>
      </c>
      <c r="G734" s="2" t="s">
        <v>4314</v>
      </c>
      <c r="H734" s="2" t="str">
        <f ca="1">IFERROR(__xludf.DUMMYFUNCTION("GOOGLETRANSLATE(A734,""id"",""en"")"),"hi bro, sorry for the net problem, bro, come on, let me know your cellphone number, so the location is the village head amp Telkomsel number, problem via message, help check your privacy, it's safe, thanks el")</f>
        <v>hi bro, sorry for the net problem, bro, come on, let me know your cellphone number, so the location is the village head amp Telkomsel number, problem via message, help check your privacy, it's safe, thanks el</v>
      </c>
    </row>
    <row r="735" spans="1:8" ht="15.75" customHeight="1" x14ac:dyDescent="0.25">
      <c r="A735" s="2" t="s">
        <v>4315</v>
      </c>
      <c r="B735" s="2" t="s">
        <v>4316</v>
      </c>
      <c r="C735" s="2" t="s">
        <v>4317</v>
      </c>
      <c r="D735" s="2" t="s">
        <v>4318</v>
      </c>
      <c r="E735" s="2" t="s">
        <v>4319</v>
      </c>
      <c r="F735" s="2" t="s">
        <v>4320</v>
      </c>
      <c r="G735" s="2" t="s">
        <v>4320</v>
      </c>
      <c r="H735" s="2" t="str">
        <f ca="1">IFERROR(__xludf.DUMMYFUNCTION("GOOGLETRANSLATE(A735,""id"",""en"")"),"quota benefits using halo unlimited thousand min")</f>
        <v>quota benefits using halo unlimited thousand min</v>
      </c>
    </row>
    <row r="736" spans="1:8" ht="15.75" customHeight="1" x14ac:dyDescent="0.25">
      <c r="A736" s="2" t="s">
        <v>4321</v>
      </c>
      <c r="B736" s="2" t="s">
        <v>4322</v>
      </c>
      <c r="C736" s="2" t="s">
        <v>4323</v>
      </c>
      <c r="D736" s="2" t="s">
        <v>4324</v>
      </c>
      <c r="E736" s="2" t="s">
        <v>4325</v>
      </c>
      <c r="F736" s="2" t="s">
        <v>4326</v>
      </c>
      <c r="G736" s="2" t="s">
        <v>4327</v>
      </c>
      <c r="H736" s="2" t="str">
        <f ca="1">IFERROR(__xludf.DUMMYFUNCTION("GOOGLETRANSLATE(A736,""id"",""en"")"),"Rumah Kobum Telkomsel XL signal ends using live on")</f>
        <v>Rumah Kobum Telkomsel XL signal ends using live on</v>
      </c>
    </row>
    <row r="737" spans="1:8" ht="15.75" customHeight="1" x14ac:dyDescent="0.25">
      <c r="A737" s="2" t="s">
        <v>4328</v>
      </c>
      <c r="B737" s="2" t="s">
        <v>4329</v>
      </c>
      <c r="C737" s="2" t="s">
        <v>4330</v>
      </c>
      <c r="D737" s="2" t="s">
        <v>4331</v>
      </c>
      <c r="E737" s="2" t="s">
        <v>4332</v>
      </c>
      <c r="F737" s="2" t="s">
        <v>4333</v>
      </c>
      <c r="G737" s="2" t="s">
        <v>4333</v>
      </c>
      <c r="H737" s="2" t="str">
        <f ca="1">IFERROR(__xludf.DUMMYFUNCTION("GOOGLETRANSLATE(A737,""id"",""en"")"),"Telkomsel has an error with no service, right?")</f>
        <v>Telkomsel has an error with no service, right?</v>
      </c>
    </row>
    <row r="738" spans="1:8" ht="15.75" customHeight="1" x14ac:dyDescent="0.25">
      <c r="A738" s="2" t="s">
        <v>4334</v>
      </c>
      <c r="B738" s="2" t="s">
        <v>4335</v>
      </c>
      <c r="C738" s="2" t="s">
        <v>4336</v>
      </c>
      <c r="D738" s="2" t="s">
        <v>4337</v>
      </c>
      <c r="E738" s="2" t="s">
        <v>4338</v>
      </c>
      <c r="F738" s="2" t="s">
        <v>4339</v>
      </c>
      <c r="G738" s="2" t="s">
        <v>4339</v>
      </c>
      <c r="H738" s="2" t="str">
        <f ca="1">IFERROR(__xludf.DUMMYFUNCTION("GOOGLETRANSLATE(A738,""id"",""en"")"),"Sis Risa, please wait for interaction via message, thanks bro")</f>
        <v>Sis Risa, please wait for interaction via message, thanks bro</v>
      </c>
    </row>
    <row r="739" spans="1:8" ht="15.75" customHeight="1" x14ac:dyDescent="0.25">
      <c r="A739" s="2" t="s">
        <v>4340</v>
      </c>
      <c r="B739" s="2" t="s">
        <v>4341</v>
      </c>
      <c r="C739" s="2" t="s">
        <v>4342</v>
      </c>
      <c r="D739" s="2" t="s">
        <v>4343</v>
      </c>
      <c r="E739" s="2" t="s">
        <v>4344</v>
      </c>
      <c r="F739" s="2" t="s">
        <v>4345</v>
      </c>
      <c r="G739" s="2" t="s">
        <v>4346</v>
      </c>
      <c r="H739" s="2" t="str">
        <f ca="1">IFERROR(__xludf.DUMMYFUNCTION("GOOGLETRANSLATE(A739,""id"",""en"")"),"amtaro sebby telkomsel use telkomsel who don't want to be scolded by you")</f>
        <v>amtaro sebby telkomsel use telkomsel who don't want to be scolded by you</v>
      </c>
    </row>
    <row r="740" spans="1:8" ht="15.75" customHeight="1" x14ac:dyDescent="0.25">
      <c r="A740" s="2" t="s">
        <v>2481</v>
      </c>
      <c r="B740" s="2" t="s">
        <v>4347</v>
      </c>
      <c r="C740" s="2" t="s">
        <v>2483</v>
      </c>
      <c r="D740" s="2" t="s">
        <v>2484</v>
      </c>
      <c r="E740" s="2" t="s">
        <v>2485</v>
      </c>
      <c r="F740" s="2" t="s">
        <v>2486</v>
      </c>
      <c r="G740" s="2" t="s">
        <v>2487</v>
      </c>
      <c r="H740" s="2" t="str">
        <f ca="1">IFERROR(__xludf.DUMMYFUNCTION("GOOGLETRANSLATE(A740,""id"",""en"")"),"Sis, please wait for interaction via message, thank you, Inara")</f>
        <v>Sis, please wait for interaction via message, thank you, Inara</v>
      </c>
    </row>
    <row r="741" spans="1:8" ht="15.75" customHeight="1" x14ac:dyDescent="0.25">
      <c r="A741" s="2" t="s">
        <v>2519</v>
      </c>
      <c r="B741" s="2" t="s">
        <v>4348</v>
      </c>
      <c r="C741" s="2" t="s">
        <v>2553</v>
      </c>
      <c r="D741" s="2" t="s">
        <v>2554</v>
      </c>
      <c r="E741" s="2" t="s">
        <v>2555</v>
      </c>
      <c r="F741" s="2" t="s">
        <v>2524</v>
      </c>
      <c r="G741" s="2" t="s">
        <v>2525</v>
      </c>
      <c r="H741" s="2" t="str">
        <f ca="1">IFERROR(__xludf.DUMMYFUNCTION("GOOGLETRANSLATE(A741,""id"",""en"")"),"Hi bro, sorry, I'm not comfortable regarding the problem, please help me check, please order the cellphone number, location details, yes, the location number for the problem and thanks, Gyan")</f>
        <v>Hi bro, sorry, I'm not comfortable regarding the problem, please help me check, please order the cellphone number, location details, yes, the location number for the problem and thanks, Gyan</v>
      </c>
    </row>
    <row r="742" spans="1:8" ht="15.75" customHeight="1" x14ac:dyDescent="0.25">
      <c r="A742" s="2" t="s">
        <v>4349</v>
      </c>
      <c r="B742" s="2" t="s">
        <v>4350</v>
      </c>
      <c r="C742" s="2" t="s">
        <v>4351</v>
      </c>
      <c r="D742" s="2" t="s">
        <v>4352</v>
      </c>
      <c r="E742" s="2" t="s">
        <v>4353</v>
      </c>
      <c r="F742" s="2" t="s">
        <v>4354</v>
      </c>
      <c r="G742" s="2" t="s">
        <v>4355</v>
      </c>
      <c r="H742" s="2" t="str">
        <f ca="1">IFERROR(__xludf.DUMMYFUNCTION("GOOGLETRANSLATE(A742,""id"",""en"")"),"hi bro, sorry about the weak signal problem, bro, come on, let me know your cellphone number, so the location is the village head &amp; Telkomsel number, problem via message, help check your privacy, it's safe, thanks el")</f>
        <v>hi bro, sorry about the weak signal problem, bro, come on, let me know your cellphone number, so the location is the village head &amp; Telkomsel number, problem via message, help check your privacy, it's safe, thanks el</v>
      </c>
    </row>
    <row r="743" spans="1:8" ht="15.75" customHeight="1" x14ac:dyDescent="0.25">
      <c r="A743" s="2" t="s">
        <v>4356</v>
      </c>
      <c r="B743" s="2" t="s">
        <v>4357</v>
      </c>
      <c r="C743" s="2" t="s">
        <v>4358</v>
      </c>
      <c r="D743" s="2" t="s">
        <v>4359</v>
      </c>
      <c r="E743" s="2" t="s">
        <v>4360</v>
      </c>
      <c r="F743" s="2" t="s">
        <v>4361</v>
      </c>
      <c r="G743" s="2" t="s">
        <v>4362</v>
      </c>
      <c r="H743" s="2" t="str">
        <f ca="1">IFERROR(__xludf.DUMMYFUNCTION("GOOGLETRANSLATE(A743,""id"",""en"")"),"Hi sister, Risa, sorry, that's convenient regarding the problem of failure to transfer credit. Come on, let's get your cellphone number so you can send details via message via message, brother, help me check privacy, take care, thank you, Gea")</f>
        <v>Hi sister, Risa, sorry, that's convenient regarding the problem of failure to transfer credit. Come on, let's get your cellphone number so you can send details via message via message, brother, help me check privacy, take care, thank you, Gea</v>
      </c>
    </row>
    <row r="744" spans="1:8" ht="15.75" customHeight="1" x14ac:dyDescent="0.25">
      <c r="A744" s="2" t="s">
        <v>4363</v>
      </c>
      <c r="B744" s="2" t="s">
        <v>4364</v>
      </c>
      <c r="C744" s="2" t="s">
        <v>4365</v>
      </c>
      <c r="D744" s="2" t="s">
        <v>4366</v>
      </c>
      <c r="E744" s="2" t="s">
        <v>4367</v>
      </c>
      <c r="F744" s="2" t="s">
        <v>4368</v>
      </c>
      <c r="G744" s="2" t="s">
        <v>4368</v>
      </c>
      <c r="H744" s="2" t="str">
        <f ca="1">IFERROR(__xludf.DUMMYFUNCTION("GOOGLETRANSLATE(A744,""id"",""en"")"),"Jatinangor's internet signal makes you rest in peace, isn't it? The boarding house's WiFi likes to turn off, the Telkomsel XL signal is sad")</f>
        <v>Jatinangor's internet signal makes you rest in peace, isn't it? The boarding house's WiFi likes to turn off, the Telkomsel XL signal is sad</v>
      </c>
    </row>
    <row r="745" spans="1:8" ht="15.75" customHeight="1" x14ac:dyDescent="0.25">
      <c r="A745" s="2" t="s">
        <v>2481</v>
      </c>
      <c r="B745" s="2" t="s">
        <v>4369</v>
      </c>
      <c r="C745" s="2" t="s">
        <v>2483</v>
      </c>
      <c r="D745" s="2" t="s">
        <v>2484</v>
      </c>
      <c r="E745" s="2" t="s">
        <v>2485</v>
      </c>
      <c r="F745" s="2" t="s">
        <v>2486</v>
      </c>
      <c r="G745" s="2" t="s">
        <v>2487</v>
      </c>
      <c r="H745" s="2" t="str">
        <f ca="1">IFERROR(__xludf.DUMMYFUNCTION("GOOGLETRANSLATE(A745,""id"",""en"")"),"Sis, please wait for interaction via message, thank you, Inara")</f>
        <v>Sis, please wait for interaction via message, thank you, Inara</v>
      </c>
    </row>
    <row r="746" spans="1:8" ht="15.75" customHeight="1" x14ac:dyDescent="0.25">
      <c r="A746" s="2" t="s">
        <v>4370</v>
      </c>
      <c r="B746" s="2" t="s">
        <v>4371</v>
      </c>
      <c r="C746" s="2" t="s">
        <v>4372</v>
      </c>
      <c r="D746" s="2" t="s">
        <v>4373</v>
      </c>
      <c r="E746" s="2" t="s">
        <v>4374</v>
      </c>
      <c r="F746" s="2" t="s">
        <v>4375</v>
      </c>
      <c r="G746" s="2" t="s">
        <v>4376</v>
      </c>
      <c r="H746" s="2" t="str">
        <f ca="1">IFERROR(__xludf.DUMMYFUNCTION("GOOGLETRANSLATE(A746,""id"",""en"")"),"Shanti, sorry bro, Fio, process to help maintain data privacy, let's interact via messages, thanks Fio")</f>
        <v>Shanti, sorry bro, Fio, process to help maintain data privacy, let's interact via messages, thanks Fio</v>
      </c>
    </row>
    <row r="747" spans="1:8" ht="15.75" customHeight="1" x14ac:dyDescent="0.25">
      <c r="A747" s="2" t="s">
        <v>4377</v>
      </c>
      <c r="B747" s="2" t="s">
        <v>4378</v>
      </c>
      <c r="C747" s="2" t="s">
        <v>4379</v>
      </c>
      <c r="D747" s="2" t="s">
        <v>4380</v>
      </c>
      <c r="E747" s="2" t="s">
        <v>4381</v>
      </c>
      <c r="F747" s="2" t="s">
        <v>4382</v>
      </c>
      <c r="G747" s="2" t="s">
        <v>4382</v>
      </c>
      <c r="H747" s="2" t="str">
        <f ca="1">IFERROR(__xludf.DUMMYFUNCTION("GOOGLETRANSLATE(A747,""id"",""en"")"),"I really love Telkomsel Mandalika Rara Pawang Ujan")</f>
        <v>I really love Telkomsel Mandalika Rara Pawang Ujan</v>
      </c>
    </row>
    <row r="748" spans="1:8" ht="15.75" customHeight="1" x14ac:dyDescent="0.25">
      <c r="A748" s="2" t="s">
        <v>4383</v>
      </c>
      <c r="B748" s="2" t="s">
        <v>4384</v>
      </c>
      <c r="C748" s="2" t="s">
        <v>4385</v>
      </c>
      <c r="D748" s="2" t="s">
        <v>4386</v>
      </c>
      <c r="E748" s="2" t="s">
        <v>4387</v>
      </c>
      <c r="F748" s="2" t="s">
        <v>4388</v>
      </c>
      <c r="G748" s="2" t="s">
        <v>4389</v>
      </c>
      <c r="H748" s="2" t="str">
        <f ca="1">IFERROR(__xludf.DUMMYFUNCTION("GOOGLETRANSLATE(A748,""id"",""en"")"),"If Disney uses Telkomsel, it's full of smiles")</f>
        <v>If Disney uses Telkomsel, it's full of smiles</v>
      </c>
    </row>
    <row r="749" spans="1:8" ht="15.75" customHeight="1" x14ac:dyDescent="0.25">
      <c r="A749" s="2" t="s">
        <v>4390</v>
      </c>
      <c r="B749" s="2" t="s">
        <v>4391</v>
      </c>
      <c r="C749" s="2" t="s">
        <v>4392</v>
      </c>
      <c r="D749" s="2" t="s">
        <v>4393</v>
      </c>
      <c r="E749" s="2" t="s">
        <v>4394</v>
      </c>
      <c r="F749" s="2" t="s">
        <v>4395</v>
      </c>
      <c r="G749" s="2" t="s">
        <v>4396</v>
      </c>
      <c r="H749" s="2" t="str">
        <f ca="1">IFERROR(__xludf.DUMMYFUNCTION("GOOGLETRANSLATE(A749,""id"",""en"")"),"Using Telkomsel, Temu Dedeh TL is really beautiful")</f>
        <v>Using Telkomsel, Temu Dedeh TL is really beautiful</v>
      </c>
    </row>
    <row r="750" spans="1:8" ht="15.75" customHeight="1" x14ac:dyDescent="0.25">
      <c r="A750" s="2" t="s">
        <v>4397</v>
      </c>
      <c r="B750" s="2" t="s">
        <v>4398</v>
      </c>
      <c r="C750" s="2" t="s">
        <v>4399</v>
      </c>
      <c r="D750" s="2" t="s">
        <v>4400</v>
      </c>
      <c r="E750" s="2" t="s">
        <v>4400</v>
      </c>
      <c r="F750" s="2" t="s">
        <v>4401</v>
      </c>
      <c r="G750" s="2" t="s">
        <v>4402</v>
      </c>
      <c r="H750" s="2" t="str">
        <f ca="1">IFERROR(__xludf.DUMMYFUNCTION("GOOGLETRANSLATE(A750,""id"",""en"")"),"Telkomsel is bothering you, how is it normal?")</f>
        <v>Telkomsel is bothering you, how is it normal?</v>
      </c>
    </row>
    <row r="751" spans="1:8" ht="15.75" customHeight="1" x14ac:dyDescent="0.25">
      <c r="A751" s="2" t="s">
        <v>4403</v>
      </c>
      <c r="B751" s="2" t="s">
        <v>4404</v>
      </c>
      <c r="C751" s="2" t="s">
        <v>4405</v>
      </c>
      <c r="D751" s="2" t="s">
        <v>4406</v>
      </c>
      <c r="E751" s="2" t="s">
        <v>4407</v>
      </c>
      <c r="F751" s="2" t="s">
        <v>4408</v>
      </c>
      <c r="G751" s="2" t="s">
        <v>4409</v>
      </c>
      <c r="H751" s="2" t="str">
        <f ca="1">IFERROR(__xludf.DUMMYFUNCTION("GOOGLETRANSLATE(A751,""id"",""en"")"),"Amad's network is really bad since noon, his ex is sad")</f>
        <v>Amad's network is really bad since noon, his ex is sad</v>
      </c>
    </row>
    <row r="752" spans="1:8" ht="15.75" customHeight="1" x14ac:dyDescent="0.25">
      <c r="A752" s="2" t="s">
        <v>4410</v>
      </c>
      <c r="B752" s="2" t="s">
        <v>4411</v>
      </c>
      <c r="C752" s="2" t="s">
        <v>4412</v>
      </c>
      <c r="D752" s="2" t="s">
        <v>4413</v>
      </c>
      <c r="E752" s="2" t="s">
        <v>4414</v>
      </c>
      <c r="F752" s="2" t="s">
        <v>4415</v>
      </c>
      <c r="G752" s="2" t="s">
        <v>4416</v>
      </c>
      <c r="H752" s="2" t="str">
        <f ca="1">IFERROR(__xludf.DUMMYFUNCTION("GOOGLETRANSLATE(A752,""id"",""en"")"),"Hi, sister, Shanti, sorry, the problem is that you can't activate the Disney Hotstar Fio package, your advice, brother, activate the package, the problem is, info, cellphone number, date of completion via message, data privacy, safe, thanks, Fio")</f>
        <v>Hi, sister, Shanti, sorry, the problem is that you can't activate the Disney Hotstar Fio package, your advice, brother, activate the package, the problem is, info, cellphone number, date of completion via message, data privacy, safe, thanks, Fio</v>
      </c>
    </row>
    <row r="753" spans="1:8" ht="15.75" customHeight="1" x14ac:dyDescent="0.25">
      <c r="A753" s="2" t="s">
        <v>4417</v>
      </c>
      <c r="B753" s="2" t="s">
        <v>4418</v>
      </c>
      <c r="C753" s="2" t="s">
        <v>4419</v>
      </c>
      <c r="D753" s="2" t="s">
        <v>4420</v>
      </c>
      <c r="E753" s="2" t="s">
        <v>4421</v>
      </c>
      <c r="F753" s="2" t="s">
        <v>4422</v>
      </c>
      <c r="G753" s="2" t="s">
        <v>4423</v>
      </c>
      <c r="H753" s="2" t="str">
        <f ca="1">IFERROR(__xludf.DUMMYFUNCTION("GOOGLETRANSLATE(A753,""id"",""en"")"),"Mandirilivinn hello brother thank you appreciation sorry for the bad service contact Telkomsel service please message thank you masfa")</f>
        <v>Mandirilivinn hello brother thank you appreciation sorry for the bad service contact Telkomsel service please message thank you masfa</v>
      </c>
    </row>
    <row r="754" spans="1:8" ht="15.75" customHeight="1" x14ac:dyDescent="0.25">
      <c r="A754" s="2" t="s">
        <v>4424</v>
      </c>
      <c r="B754" s="2" t="s">
        <v>4425</v>
      </c>
      <c r="C754" s="2" t="s">
        <v>4426</v>
      </c>
      <c r="D754" s="2" t="s">
        <v>4427</v>
      </c>
      <c r="E754" s="2" t="s">
        <v>4428</v>
      </c>
      <c r="F754" s="2" t="s">
        <v>4429</v>
      </c>
      <c r="G754" s="2" t="s">
        <v>4430</v>
      </c>
      <c r="H754" s="2" t="str">
        <f ca="1">IFERROR(__xludf.DUMMYFUNCTION("GOOGLETRANSLATE(A754,""id"",""en"")"),"Hi bro, sorry about the slow signal problem. Come on, let me know your cellphone number, location, kec, city, date, Telkomsel number, problem via message, privacy is safe, thanks gea")</f>
        <v>Hi bro, sorry about the slow signal problem. Come on, let me know your cellphone number, location, kec, city, date, Telkomsel number, problem via message, privacy is safe, thanks gea</v>
      </c>
    </row>
    <row r="755" spans="1:8" ht="15.75" customHeight="1" x14ac:dyDescent="0.25">
      <c r="A755" s="2" t="s">
        <v>2481</v>
      </c>
      <c r="B755" s="2" t="s">
        <v>4431</v>
      </c>
      <c r="C755" s="2" t="s">
        <v>2483</v>
      </c>
      <c r="D755" s="2" t="s">
        <v>2484</v>
      </c>
      <c r="E755" s="2" t="s">
        <v>2485</v>
      </c>
      <c r="F755" s="2" t="s">
        <v>2486</v>
      </c>
      <c r="G755" s="2" t="s">
        <v>2487</v>
      </c>
      <c r="H755" s="2" t="str">
        <f ca="1">IFERROR(__xludf.DUMMYFUNCTION("GOOGLETRANSLATE(A755,""id"",""en"")"),"Sis, please wait for interaction via message, thank you, Inara")</f>
        <v>Sis, please wait for interaction via message, thank you, Inara</v>
      </c>
    </row>
    <row r="756" spans="1:8" ht="15.75" customHeight="1" x14ac:dyDescent="0.25">
      <c r="A756" s="2" t="s">
        <v>4432</v>
      </c>
      <c r="B756" s="2" t="s">
        <v>4433</v>
      </c>
      <c r="C756" s="2" t="s">
        <v>4434</v>
      </c>
      <c r="D756" s="2" t="s">
        <v>4435</v>
      </c>
      <c r="E756" s="2" t="s">
        <v>4436</v>
      </c>
      <c r="F756" s="2" t="s">
        <v>4437</v>
      </c>
      <c r="G756" s="2" t="s">
        <v>4438</v>
      </c>
      <c r="H756" s="2" t="str">
        <f ca="1">IFERROR(__xludf.DUMMYFUNCTION("GOOGLETRANSLATE(A756,""id"",""en"")"),"Hi bro, sorry about the slow signal problem. Come on, let me know your cellphone number, location, small town, city number, Telkomsel number, problem via message, privacy is safe, thanks gea")</f>
        <v>Hi bro, sorry about the slow signal problem. Come on, let me know your cellphone number, location, small town, city number, Telkomsel number, problem via message, privacy is safe, thanks gea</v>
      </c>
    </row>
    <row r="757" spans="1:8" ht="15.75" customHeight="1" x14ac:dyDescent="0.25">
      <c r="A757" s="2" t="s">
        <v>4439</v>
      </c>
      <c r="B757" s="2" t="s">
        <v>4440</v>
      </c>
      <c r="C757" s="2" t="s">
        <v>4441</v>
      </c>
      <c r="D757" s="2" t="s">
        <v>4442</v>
      </c>
      <c r="E757" s="2" t="s">
        <v>4443</v>
      </c>
      <c r="F757" s="2" t="s">
        <v>4444</v>
      </c>
      <c r="G757" s="2" t="s">
        <v>4445</v>
      </c>
      <c r="H757" s="2" t="str">
        <f ca="1">IFERROR(__xludf.DUMMYFUNCTION("GOOGLETRANSLATE(A757,""id"",""en"")"),"I don't know what the price of the Telkomsel exchange will be")</f>
        <v>I don't know what the price of the Telkomsel exchange will be</v>
      </c>
    </row>
    <row r="758" spans="1:8" ht="15.75" customHeight="1" x14ac:dyDescent="0.25">
      <c r="A758" s="2" t="s">
        <v>4446</v>
      </c>
      <c r="B758" s="2" t="s">
        <v>4447</v>
      </c>
      <c r="C758" s="2" t="s">
        <v>4448</v>
      </c>
      <c r="D758" s="2" t="s">
        <v>4449</v>
      </c>
      <c r="E758" s="2" t="s">
        <v>4450</v>
      </c>
      <c r="F758" s="2" t="s">
        <v>4451</v>
      </c>
      <c r="G758" s="2" t="s">
        <v>4451</v>
      </c>
      <c r="H758" s="2" t="str">
        <f ca="1">IFERROR(__xludf.DUMMYFUNCTION("GOOGLETRANSLATE(A758,""id"",""en"")"),"The signal during the day is really bad when I play YouTube videos")</f>
        <v>The signal during the day is really bad when I play YouTube videos</v>
      </c>
    </row>
    <row r="759" spans="1:8" ht="15.75" customHeight="1" x14ac:dyDescent="0.25">
      <c r="A759" s="2" t="s">
        <v>4452</v>
      </c>
      <c r="B759" s="2" t="s">
        <v>4453</v>
      </c>
      <c r="C759" s="2" t="s">
        <v>4454</v>
      </c>
      <c r="D759" s="2" t="s">
        <v>4455</v>
      </c>
      <c r="E759" s="2" t="s">
        <v>4456</v>
      </c>
      <c r="F759" s="2" t="s">
        <v>4457</v>
      </c>
      <c r="G759" s="2" t="s">
        <v>4458</v>
      </c>
      <c r="H759" s="2" t="str">
        <f ca="1">IFERROR(__xludf.DUMMYFUNCTION("GOOGLETRANSLATE(A759,""id"",""en"")"),"ns hi sister Neshia sorry, problem with refilling credit, try restarting cellphone, problem with info, nominal cellphone number, location, kec, city, light activation failed, amp refill via message, data privacy, safe, thx fio")</f>
        <v>ns hi sister Neshia sorry, problem with refilling credit, try restarting cellphone, problem with info, nominal cellphone number, location, kec, city, light activation failed, amp refill via message, data privacy, safe, thx fio</v>
      </c>
    </row>
    <row r="760" spans="1:8" ht="15.75" customHeight="1" x14ac:dyDescent="0.25">
      <c r="A760" s="2" t="s">
        <v>2519</v>
      </c>
      <c r="B760" s="2" t="s">
        <v>4459</v>
      </c>
      <c r="C760" s="2" t="s">
        <v>2553</v>
      </c>
      <c r="D760" s="2" t="s">
        <v>2554</v>
      </c>
      <c r="E760" s="2" t="s">
        <v>2555</v>
      </c>
      <c r="F760" s="2" t="s">
        <v>2524</v>
      </c>
      <c r="G760" s="2" t="s">
        <v>2525</v>
      </c>
      <c r="H760" s="2" t="str">
        <f ca="1">IFERROR(__xludf.DUMMYFUNCTION("GOOGLETRANSLATE(A760,""id"",""en"")"),"Hi bro, sorry, I'm not comfortable regarding the problem, please help me check, please order the cellphone number, location details, yes, the location number for the problem and thanks, Gyan")</f>
        <v>Hi bro, sorry, I'm not comfortable regarding the problem, please help me check, please order the cellphone number, location details, yes, the location number for the problem and thanks, Gyan</v>
      </c>
    </row>
    <row r="761" spans="1:8" ht="15.75" customHeight="1" x14ac:dyDescent="0.25">
      <c r="A761" s="2" t="s">
        <v>4460</v>
      </c>
      <c r="B761" s="2" t="s">
        <v>4461</v>
      </c>
      <c r="C761" s="2" t="s">
        <v>4462</v>
      </c>
      <c r="D761" s="2" t="s">
        <v>4463</v>
      </c>
      <c r="E761" s="2" t="s">
        <v>4464</v>
      </c>
      <c r="F761" s="2" t="s">
        <v>4465</v>
      </c>
      <c r="G761" s="2" t="s">
        <v>4466</v>
      </c>
      <c r="H761" s="2" t="str">
        <f ca="1">IFERROR(__xludf.DUMMYFUNCTION("GOOGLETRANSLATE(A761,""id"",""en"")"),"the day the data package is filled")</f>
        <v>the day the data package is filled</v>
      </c>
    </row>
    <row r="762" spans="1:8" ht="15.75" customHeight="1" x14ac:dyDescent="0.25">
      <c r="A762" s="2" t="s">
        <v>4467</v>
      </c>
      <c r="B762" s="2" t="s">
        <v>4468</v>
      </c>
      <c r="C762" s="2" t="s">
        <v>4469</v>
      </c>
      <c r="D762" s="2" t="s">
        <v>4470</v>
      </c>
      <c r="E762" s="2" t="s">
        <v>4471</v>
      </c>
      <c r="F762" s="2" t="s">
        <v>4472</v>
      </c>
      <c r="G762" s="2" t="s">
        <v>4472</v>
      </c>
      <c r="H762" s="2" t="str">
        <f ca="1">IFERROR(__xludf.DUMMYFUNCTION("GOOGLETRANSLATE(A762,""id"",""en"")"),"GB Telkomsel quota runs out faster than GB IM")</f>
        <v>GB Telkomsel quota runs out faster than GB IM</v>
      </c>
    </row>
    <row r="763" spans="1:8" ht="15.75" customHeight="1" x14ac:dyDescent="0.25">
      <c r="A763" s="2" t="s">
        <v>4473</v>
      </c>
      <c r="B763" s="2" t="s">
        <v>4474</v>
      </c>
      <c r="C763" s="2" t="s">
        <v>4475</v>
      </c>
      <c r="D763" s="2" t="s">
        <v>4476</v>
      </c>
      <c r="E763" s="2" t="s">
        <v>4477</v>
      </c>
      <c r="F763" s="2" t="s">
        <v>4478</v>
      </c>
      <c r="G763" s="2" t="s">
        <v>4479</v>
      </c>
      <c r="H763" s="2" t="str">
        <f ca="1">IFERROR(__xludf.DUMMYFUNCTION("GOOGLETRANSLATE(A763,""id"",""en"")"),"Telkomsel holds digital creative entrepreneurs DCE virtual exhibition capacity development &amp; digital competency for MSMEs since November DCE virtual exhibition has become a reference for accelerating digital transformation of Indonesian MSMEs")</f>
        <v>Telkomsel holds digital creative entrepreneurs DCE virtual exhibition capacity development &amp; digital competency for MSMEs since November DCE virtual exhibition has become a reference for accelerating digital transformation of Indonesian MSMEs</v>
      </c>
    </row>
    <row r="764" spans="1:8" ht="15.75" customHeight="1" x14ac:dyDescent="0.25">
      <c r="A764" s="2" t="s">
        <v>4480</v>
      </c>
      <c r="B764" s="2" t="s">
        <v>4481</v>
      </c>
      <c r="C764" s="2" t="s">
        <v>4480</v>
      </c>
      <c r="D764" s="2" t="s">
        <v>4482</v>
      </c>
      <c r="E764" s="2" t="s">
        <v>4482</v>
      </c>
      <c r="F764" s="2" t="s">
        <v>4482</v>
      </c>
      <c r="G764" s="2" t="s">
        <v>4482</v>
      </c>
      <c r="H764" s="2" t="str">
        <f ca="1">IFERROR(__xludf.DUMMYFUNCTION("GOOGLETRANSLATE(A764,""id"",""en"")"),"Telkomsel is annoying")</f>
        <v>Telkomsel is annoying</v>
      </c>
    </row>
    <row r="765" spans="1:8" ht="15.75" customHeight="1" x14ac:dyDescent="0.25">
      <c r="A765" s="2" t="s">
        <v>4483</v>
      </c>
      <c r="B765" s="2" t="s">
        <v>4484</v>
      </c>
      <c r="C765" s="2" t="s">
        <v>4485</v>
      </c>
      <c r="D765" s="2" t="s">
        <v>4486</v>
      </c>
      <c r="E765" s="2" t="s">
        <v>4487</v>
      </c>
      <c r="F765" s="2" t="s">
        <v>4488</v>
      </c>
      <c r="G765" s="2" t="s">
        <v>4488</v>
      </c>
      <c r="H765" s="2" t="str">
        <f ca="1">IFERROR(__xludf.DUMMYFUNCTION("GOOGLETRANSLATE(A765,""id"",""en"")"),"Use the Telkomsel quota")</f>
        <v>Use the Telkomsel quota</v>
      </c>
    </row>
    <row r="766" spans="1:8" ht="15.75" customHeight="1" x14ac:dyDescent="0.25">
      <c r="A766" s="2" t="s">
        <v>4489</v>
      </c>
      <c r="B766" s="2" t="s">
        <v>4490</v>
      </c>
      <c r="C766" s="2" t="s">
        <v>4491</v>
      </c>
      <c r="D766" s="2" t="s">
        <v>4492</v>
      </c>
      <c r="E766" s="2" t="s">
        <v>4493</v>
      </c>
      <c r="F766" s="2" t="s">
        <v>4494</v>
      </c>
      <c r="G766" s="2" t="s">
        <v>4494</v>
      </c>
      <c r="H766" s="2" t="str">
        <f ca="1">IFERROR(__xludf.DUMMYFUNCTION("GOOGLETRANSLATE(A766,""id"",""en"")"),"view message history tired of typing")</f>
        <v>view message history tired of typing</v>
      </c>
    </row>
    <row r="767" spans="1:8" ht="15.75" customHeight="1" x14ac:dyDescent="0.25">
      <c r="A767" s="2" t="s">
        <v>4495</v>
      </c>
      <c r="B767" s="2" t="s">
        <v>4496</v>
      </c>
      <c r="C767" s="2" t="s">
        <v>4497</v>
      </c>
      <c r="D767" s="2" t="s">
        <v>4498</v>
      </c>
      <c r="E767" s="2" t="s">
        <v>4498</v>
      </c>
      <c r="F767" s="2" t="s">
        <v>4499</v>
      </c>
      <c r="G767" s="2" t="s">
        <v>4500</v>
      </c>
      <c r="H767" s="2" t="str">
        <f ca="1">IFERROR(__xludf.DUMMYFUNCTION("GOOGLETRANSLATE(A767,""id"",""en"")"),"Telkomsel is cheap on weekdays")</f>
        <v>Telkomsel is cheap on weekdays</v>
      </c>
    </row>
    <row r="768" spans="1:8" ht="15.75" customHeight="1" x14ac:dyDescent="0.25">
      <c r="A768" s="2" t="s">
        <v>4501</v>
      </c>
      <c r="B768" s="2" t="s">
        <v>4502</v>
      </c>
      <c r="C768" s="2" t="s">
        <v>4503</v>
      </c>
      <c r="D768" s="2" t="s">
        <v>4504</v>
      </c>
      <c r="E768" s="2" t="s">
        <v>4505</v>
      </c>
      <c r="F768" s="2" t="s">
        <v>4506</v>
      </c>
      <c r="G768" s="2" t="s">
        <v>4507</v>
      </c>
      <c r="H768" s="2" t="str">
        <f ca="1">IFERROR(__xludf.DUMMYFUNCTION("GOOGLETRANSLATE(A768,""id"",""en"")"),"Hi, Anissa, sorry, the magic combo package is limited, the promotion package is limited, brother, brother, brother, active withdrawal package for the Mytelkomsel application, thanks Gea")</f>
        <v>Hi, Anissa, sorry, the magic combo package is limited, the promotion package is limited, brother, brother, brother, active withdrawal package for the Mytelkomsel application, thanks Gea</v>
      </c>
    </row>
    <row r="769" spans="1:8" ht="15.75" customHeight="1" x14ac:dyDescent="0.25">
      <c r="A769" s="2" t="s">
        <v>4508</v>
      </c>
      <c r="B769" s="2" t="s">
        <v>4509</v>
      </c>
      <c r="C769" s="2" t="s">
        <v>4510</v>
      </c>
      <c r="D769" s="2" t="s">
        <v>4511</v>
      </c>
      <c r="E769" s="2" t="s">
        <v>4512</v>
      </c>
      <c r="F769" s="2" t="s">
        <v>4513</v>
      </c>
      <c r="G769" s="2" t="s">
        <v>4514</v>
      </c>
      <c r="H769" s="2" t="str">
        <f ca="1">IFERROR(__xludf.DUMMYFUNCTION("GOOGLETRANSLATE(A769,""id"",""en"")"),"Lis hi bro Lis, sorry about internet access problems, come on, let me know your cellphone number, so the location is kec amp city number, Telkomsel number, problems via message, safe privacy, brother's package price, cheap mytelkomsel promo, thanks Sulis")</f>
        <v>Lis hi bro Lis, sorry about internet access problems, come on, let me know your cellphone number, so the location is kec amp city number, Telkomsel number, problems via message, safe privacy, brother's package price, cheap mytelkomsel promo, thanks Sulis</v>
      </c>
    </row>
    <row r="770" spans="1:8" ht="15.75" customHeight="1" x14ac:dyDescent="0.25">
      <c r="A770" s="2" t="s">
        <v>4515</v>
      </c>
      <c r="B770" s="2" t="s">
        <v>4516</v>
      </c>
      <c r="C770" s="2" t="s">
        <v>4517</v>
      </c>
      <c r="D770" s="2" t="s">
        <v>4518</v>
      </c>
      <c r="E770" s="2" t="s">
        <v>4519</v>
      </c>
      <c r="F770" s="2" t="s">
        <v>4520</v>
      </c>
      <c r="G770" s="2" t="s">
        <v>4521</v>
      </c>
      <c r="H770" s="2" t="str">
        <f ca="1">IFERROR(__xludf.DUMMYFUNCTION("GOOGLETRANSLATE(A770,""id"",""en"")"),"Hi bro, sorry for the problem, please message your cellphone number, location details, so Akyl will follow up on the problem, thanks Akyl")</f>
        <v>Hi bro, sorry for the problem, please message your cellphone number, location details, so Akyl will follow up on the problem, thanks Akyl</v>
      </c>
    </row>
    <row r="771" spans="1:8" ht="15.75" customHeight="1" x14ac:dyDescent="0.25">
      <c r="A771" s="2" t="s">
        <v>4522</v>
      </c>
      <c r="B771" s="2" t="s">
        <v>4523</v>
      </c>
      <c r="C771" s="2" t="s">
        <v>4524</v>
      </c>
      <c r="D771" s="2" t="s">
        <v>4525</v>
      </c>
      <c r="E771" s="2" t="s">
        <v>4526</v>
      </c>
      <c r="F771" s="2" t="s">
        <v>4527</v>
      </c>
      <c r="G771" s="2" t="s">
        <v>4528</v>
      </c>
      <c r="H771" s="2" t="str">
        <f ca="1">IFERROR(__xludf.DUMMYFUNCTION("GOOGLETRANSLATE(A771,""id"",""en"")"),"it's expensive to repeat")</f>
        <v>it's expensive to repeat</v>
      </c>
    </row>
    <row r="772" spans="1:8" ht="15.75" customHeight="1" x14ac:dyDescent="0.25">
      <c r="A772" s="2" t="s">
        <v>4529</v>
      </c>
      <c r="B772" s="2" t="s">
        <v>4530</v>
      </c>
      <c r="C772" s="2" t="s">
        <v>4531</v>
      </c>
      <c r="D772" s="2" t="s">
        <v>4532</v>
      </c>
      <c r="E772" s="2" t="s">
        <v>4533</v>
      </c>
      <c r="F772" s="2" t="s">
        <v>4534</v>
      </c>
      <c r="G772" s="2" t="s">
        <v>4535</v>
      </c>
      <c r="H772" s="2" t="str">
        <f ca="1">IFERROR(__xludf.DUMMYFUNCTION("GOOGLETRANSLATE(A772,""id"",""en"")"),"Hi bro, sorry bro, I'm not comfortable with the weak signal problem. Come on, let me know your cellphone number, so the location is small, city, Telkomsel number, problem via message, privacy is safe, thanks sulis")</f>
        <v>Hi bro, sorry bro, I'm not comfortable with the weak signal problem. Come on, let me know your cellphone number, so the location is small, city, Telkomsel number, problem via message, privacy is safe, thanks sulis</v>
      </c>
    </row>
    <row r="773" spans="1:8" ht="15.75" customHeight="1" x14ac:dyDescent="0.25">
      <c r="A773" s="2" t="s">
        <v>4536</v>
      </c>
      <c r="B773" s="2" t="s">
        <v>4537</v>
      </c>
      <c r="C773" s="2" t="s">
        <v>4538</v>
      </c>
      <c r="D773" s="2" t="s">
        <v>4539</v>
      </c>
      <c r="E773" s="2" t="s">
        <v>4540</v>
      </c>
      <c r="F773" s="2" t="s">
        <v>4541</v>
      </c>
      <c r="G773" s="2" t="s">
        <v>4541</v>
      </c>
      <c r="H773" s="2" t="str">
        <f ca="1">IFERROR(__xludf.DUMMYFUNCTION("GOOGLETRANSLATE(A773,""id"",""en"")"),"I'm really annoyed with Telkomsel, why siee?")</f>
        <v>I'm really annoyed with Telkomsel, why siee?</v>
      </c>
    </row>
    <row r="774" spans="1:8" ht="15.75" customHeight="1" x14ac:dyDescent="0.25">
      <c r="A774" s="2" t="s">
        <v>4542</v>
      </c>
      <c r="B774" s="2" t="s">
        <v>4543</v>
      </c>
      <c r="C774" s="2" t="s">
        <v>4544</v>
      </c>
      <c r="D774" s="2" t="s">
        <v>4545</v>
      </c>
      <c r="E774" s="2" t="s">
        <v>4546</v>
      </c>
      <c r="F774" s="2" t="s">
        <v>4547</v>
      </c>
      <c r="G774" s="2" t="s">
        <v>4548</v>
      </c>
      <c r="H774" s="2" t="str">
        <f ca="1">IFERROR(__xludf.DUMMYFUNCTION("GOOGLETRANSLATE(A774,""id"",""en"")"),"Turning on the Telkomsel quota on Tuesday is really a lot, my God")</f>
        <v>Turning on the Telkomsel quota on Tuesday is really a lot, my God</v>
      </c>
    </row>
    <row r="775" spans="1:8" ht="15.75" customHeight="1" x14ac:dyDescent="0.25">
      <c r="A775" s="2" t="s">
        <v>4549</v>
      </c>
      <c r="B775" s="2" t="s">
        <v>4550</v>
      </c>
      <c r="C775" s="2" t="s">
        <v>4551</v>
      </c>
      <c r="D775" s="2" t="s">
        <v>4552</v>
      </c>
      <c r="E775" s="2" t="s">
        <v>4553</v>
      </c>
      <c r="F775" s="2" t="s">
        <v>4554</v>
      </c>
      <c r="G775" s="2" t="s">
        <v>4554</v>
      </c>
      <c r="H775" s="2" t="str">
        <f ca="1">IFERROR(__xludf.DUMMYFUNCTION("GOOGLETRANSLATE(A775,""id"",""en"")"),"Just Telkomsel's magic internet")</f>
        <v>Just Telkomsel's magic internet</v>
      </c>
    </row>
    <row r="776" spans="1:8" ht="15.75" customHeight="1" x14ac:dyDescent="0.25">
      <c r="A776" s="2" t="s">
        <v>4555</v>
      </c>
      <c r="B776" s="2" t="s">
        <v>4556</v>
      </c>
      <c r="C776" s="2" t="s">
        <v>4557</v>
      </c>
      <c r="D776" s="2" t="s">
        <v>4558</v>
      </c>
      <c r="E776" s="2" t="s">
        <v>4559</v>
      </c>
      <c r="F776" s="2" t="s">
        <v>4560</v>
      </c>
      <c r="G776" s="2" t="s">
        <v>4561</v>
      </c>
      <c r="H776" s="2" t="str">
        <f ca="1">IFERROR(__xludf.DUMMYFUNCTION("GOOGLETRANSLATE(A776,""id"",""en"")"),"it says LTE Telkomsel Halo Card")</f>
        <v>it says LTE Telkomsel Halo Card</v>
      </c>
    </row>
    <row r="777" spans="1:8" ht="15.75" customHeight="1" x14ac:dyDescent="0.25">
      <c r="A777" s="2" t="s">
        <v>4562</v>
      </c>
      <c r="B777" s="2" t="s">
        <v>4563</v>
      </c>
      <c r="C777" s="2" t="s">
        <v>4564</v>
      </c>
      <c r="D777" s="2" t="s">
        <v>4565</v>
      </c>
      <c r="E777" s="2" t="s">
        <v>4566</v>
      </c>
      <c r="F777" s="2" t="s">
        <v>4567</v>
      </c>
      <c r="G777" s="2" t="s">
        <v>4568</v>
      </c>
      <c r="H777" s="2" t="str">
        <f ca="1">IFERROR(__xludf.DUMMYFUNCTION("GOOGLETRANSLATE(A777,""id"",""en"")"),"Bro, help Kece, Gea, I need data, bro, give me a solution, thanks, Gea")</f>
        <v>Bro, help Kece, Gea, I need data, bro, give me a solution, thanks, Gea</v>
      </c>
    </row>
    <row r="778" spans="1:8" ht="15.75" customHeight="1" x14ac:dyDescent="0.25">
      <c r="A778" s="2" t="s">
        <v>4569</v>
      </c>
      <c r="B778" s="2" t="s">
        <v>4570</v>
      </c>
      <c r="C778" s="2" t="s">
        <v>4571</v>
      </c>
      <c r="D778" s="2" t="s">
        <v>4572</v>
      </c>
      <c r="E778" s="2" t="s">
        <v>4573</v>
      </c>
      <c r="F778" s="2" t="s">
        <v>4574</v>
      </c>
      <c r="G778" s="2" t="s">
        <v>4575</v>
      </c>
      <c r="H778" s="2" t="str">
        <f ca="1">IFERROR(__xludf.DUMMYFUNCTION("GOOGLETRANSLATE(A778,""id"",""en"")"),"Brother, send a message, enter the queue list, please wait for the message interaction, brother, thank you very much")</f>
        <v>Brother, send a message, enter the queue list, please wait for the message interaction, brother, thank you very much</v>
      </c>
    </row>
    <row r="779" spans="1:8" ht="15.75" customHeight="1" x14ac:dyDescent="0.25">
      <c r="A779" s="2" t="s">
        <v>4576</v>
      </c>
      <c r="B779" s="2" t="s">
        <v>4577</v>
      </c>
      <c r="C779" s="2" t="s">
        <v>4578</v>
      </c>
      <c r="D779" s="2" t="s">
        <v>4579</v>
      </c>
      <c r="E779" s="2" t="s">
        <v>4580</v>
      </c>
      <c r="F779" s="2" t="s">
        <v>4581</v>
      </c>
      <c r="G779" s="2" t="s">
        <v>4581</v>
      </c>
      <c r="H779" s="2" t="str">
        <f ca="1">IFERROR(__xludf.DUMMYFUNCTION("GOOGLETRANSLATE(A779,""id"",""en"")"),"There is no Indosat Telkomsel")</f>
        <v>There is no Indosat Telkomsel</v>
      </c>
    </row>
    <row r="780" spans="1:8" ht="15.75" customHeight="1" x14ac:dyDescent="0.25">
      <c r="A780" s="2" t="s">
        <v>4582</v>
      </c>
      <c r="B780" s="2" t="s">
        <v>4583</v>
      </c>
      <c r="C780" s="2" t="s">
        <v>4584</v>
      </c>
      <c r="D780" s="2" t="s">
        <v>4585</v>
      </c>
      <c r="E780" s="2" t="s">
        <v>4585</v>
      </c>
      <c r="F780" s="2" t="s">
        <v>4586</v>
      </c>
      <c r="G780" s="2" t="s">
        <v>4586</v>
      </c>
      <c r="H780" s="2" t="str">
        <f ca="1">IFERROR(__xludf.DUMMYFUNCTION("GOOGLETRANSLATE(A780,""id"",""en"")"),"min")</f>
        <v>min</v>
      </c>
    </row>
    <row r="781" spans="1:8" ht="15.75" customHeight="1" x14ac:dyDescent="0.25">
      <c r="A781" s="2" t="s">
        <v>4587</v>
      </c>
      <c r="B781" s="2" t="s">
        <v>4588</v>
      </c>
      <c r="C781" s="2" t="s">
        <v>4589</v>
      </c>
      <c r="D781" s="2" t="s">
        <v>4590</v>
      </c>
      <c r="E781" s="2" t="s">
        <v>4591</v>
      </c>
      <c r="F781" s="2" t="s">
        <v>4592</v>
      </c>
      <c r="G781" s="2" t="s">
        <v>4593</v>
      </c>
      <c r="H781" s="2" t="str">
        <f ca="1">IFERROR(__xludf.DUMMYFUNCTION("GOOGLETRANSLATE(A781,""id"",""en"")"),"Sorry, bro, tupo, Telkomsel price is right, internet is slow, info, cellphone number, date, location, kec, city amp Telkomsel number, problems via message, help, safe privacy, thanks Fio")</f>
        <v>Sorry, bro, tupo, Telkomsel price is right, internet is slow, info, cellphone number, date, location, kec, city amp Telkomsel number, problems via message, help, safe privacy, thanks Fio</v>
      </c>
    </row>
    <row r="782" spans="1:8" ht="15.75" customHeight="1" x14ac:dyDescent="0.25">
      <c r="A782" s="2" t="s">
        <v>4594</v>
      </c>
      <c r="B782" s="2" t="s">
        <v>4595</v>
      </c>
      <c r="C782" s="2" t="s">
        <v>4596</v>
      </c>
      <c r="D782" s="2" t="s">
        <v>4597</v>
      </c>
      <c r="E782" s="2" t="s">
        <v>4598</v>
      </c>
      <c r="F782" s="2" t="s">
        <v>4599</v>
      </c>
      <c r="G782" s="2" t="s">
        <v>4599</v>
      </c>
      <c r="H782" s="2" t="str">
        <f ca="1">IFERROR(__xludf.DUMMYFUNCTION("GOOGLETRANSLATE(A782,""id"",""en"")"),"It's better for Disney, bro, if you buy a legal Telkomsel package")</f>
        <v>It's better for Disney, bro, if you buy a legal Telkomsel package</v>
      </c>
    </row>
    <row r="783" spans="1:8" ht="15.75" customHeight="1" x14ac:dyDescent="0.25">
      <c r="A783" s="2" t="s">
        <v>4600</v>
      </c>
      <c r="B783" s="2" t="s">
        <v>4601</v>
      </c>
      <c r="C783" s="2" t="s">
        <v>4602</v>
      </c>
      <c r="D783" s="2" t="s">
        <v>4603</v>
      </c>
      <c r="E783" s="2" t="s">
        <v>4604</v>
      </c>
      <c r="F783" s="2" t="s">
        <v>4605</v>
      </c>
      <c r="G783" s="2" t="s">
        <v>4606</v>
      </c>
      <c r="H783" s="2" t="str">
        <f ca="1">IFERROR(__xludf.DUMMYFUNCTION("GOOGLETRANSLATE(A783,""id"",""en"")"),"hi bro nebula postpaid card reactivation link, come on, let's info, rian, cellphone number, full name &amp; date of birth, amount, bill via message, help check amp privacy, safe, thanks Rian")</f>
        <v>hi bro nebula postpaid card reactivation link, come on, let's info, rian, cellphone number, full name &amp; date of birth, amount, bill via message, help check amp privacy, safe, thanks Rian</v>
      </c>
    </row>
    <row r="784" spans="1:8" ht="15.75" customHeight="1" x14ac:dyDescent="0.25">
      <c r="A784" s="2" t="s">
        <v>4607</v>
      </c>
      <c r="B784" s="2" t="s">
        <v>4608</v>
      </c>
      <c r="C784" s="2" t="s">
        <v>4609</v>
      </c>
      <c r="D784" s="2" t="s">
        <v>4610</v>
      </c>
      <c r="E784" s="2" t="s">
        <v>4611</v>
      </c>
      <c r="F784" s="2" t="s">
        <v>4612</v>
      </c>
      <c r="G784" s="2" t="s">
        <v>4613</v>
      </c>
      <c r="H784" s="2" t="str">
        <f ca="1">IFERROR(__xludf.DUMMYFUNCTION("GOOGLETRANSLATE(A784,""id"",""en"")"),"Please, Telkomsel signal is lost, fuck, it'll be fine in a minute")</f>
        <v>Please, Telkomsel signal is lost, fuck, it'll be fine in a minute</v>
      </c>
    </row>
    <row r="785" spans="1:8" ht="15.75" customHeight="1" x14ac:dyDescent="0.25">
      <c r="A785" s="2" t="s">
        <v>4614</v>
      </c>
      <c r="B785" s="2" t="s">
        <v>4615</v>
      </c>
      <c r="C785" s="2" t="s">
        <v>4616</v>
      </c>
      <c r="D785" s="2" t="s">
        <v>4617</v>
      </c>
      <c r="E785" s="2" t="s">
        <v>4618</v>
      </c>
      <c r="F785" s="2" t="s">
        <v>4619</v>
      </c>
      <c r="G785" s="2" t="s">
        <v>4620</v>
      </c>
      <c r="H785" s="2" t="str">
        <f ca="1">IFERROR(__xludf.DUMMYFUNCTION("GOOGLETRANSLATE(A785,""id"",""en"")"),"Expensive packages are really slow and I'm embarrassed that the name of the Indonesian provider really likes to complain")</f>
        <v>Expensive packages are really slow and I'm embarrassed that the name of the Indonesian provider really likes to complain</v>
      </c>
    </row>
    <row r="786" spans="1:8" ht="15.75" customHeight="1" x14ac:dyDescent="0.25">
      <c r="A786" s="2" t="s">
        <v>4621</v>
      </c>
      <c r="B786" s="2" t="s">
        <v>4622</v>
      </c>
      <c r="C786" s="2" t="s">
        <v>4623</v>
      </c>
      <c r="D786" s="2" t="s">
        <v>4624</v>
      </c>
      <c r="E786" s="2" t="s">
        <v>4625</v>
      </c>
      <c r="F786" s="2" t="s">
        <v>4626</v>
      </c>
      <c r="G786" s="2" t="s">
        <v>4627</v>
      </c>
      <c r="H786" s="2" t="str">
        <f ca="1">IFERROR(__xludf.DUMMYFUNCTION("GOOGLETRANSLATE(A786,""id"",""en"")"),"Telkomsel is bad Telkomsel is bad oooo that's why I hear the hook issue try PK monthly yes signal bar bar rearrange the world order iyyyyyyyeileee")</f>
        <v>Telkomsel is bad Telkomsel is bad oooo that's why I hear the hook issue try PK monthly yes signal bar bar rearrange the world order iyyyyyyyeileee</v>
      </c>
    </row>
    <row r="787" spans="1:8" ht="15.75" customHeight="1" x14ac:dyDescent="0.25">
      <c r="A787" s="2" t="s">
        <v>4628</v>
      </c>
      <c r="B787" s="2" t="s">
        <v>4629</v>
      </c>
      <c r="C787" s="2" t="s">
        <v>4630</v>
      </c>
      <c r="D787" s="2" t="s">
        <v>4631</v>
      </c>
      <c r="E787" s="2" t="s">
        <v>4632</v>
      </c>
      <c r="F787" s="2" t="s">
        <v>4633</v>
      </c>
      <c r="G787" s="2" t="s">
        <v>4634</v>
      </c>
      <c r="H787" s="2" t="str">
        <f ca="1">IFERROR(__xludf.DUMMYFUNCTION("GOOGLETRANSLATE(A787,""id"",""en"")"),"Telkomsel orbit network is really bad, full signal is fast, very slow, really regret buying, give me a solution, min")</f>
        <v>Telkomsel orbit network is really bad, full signal is fast, very slow, really regret buying, give me a solution, min</v>
      </c>
    </row>
    <row r="788" spans="1:8" ht="15.75" customHeight="1" x14ac:dyDescent="0.25">
      <c r="A788" s="2" t="s">
        <v>4635</v>
      </c>
      <c r="B788" s="2" t="s">
        <v>4636</v>
      </c>
      <c r="C788" s="2" t="s">
        <v>4637</v>
      </c>
      <c r="D788" s="2" t="s">
        <v>4638</v>
      </c>
      <c r="E788" s="2" t="s">
        <v>4638</v>
      </c>
      <c r="F788" s="2" t="s">
        <v>4639</v>
      </c>
      <c r="G788" s="2" t="s">
        <v>4640</v>
      </c>
      <c r="H788" s="2" t="str">
        <f ca="1">IFERROR(__xludf.DUMMYFUNCTION("GOOGLETRANSLATE(A788,""id"",""en"")"),"Hello, active Telkomsel postpaid card")</f>
        <v>Hello, active Telkomsel postpaid card</v>
      </c>
    </row>
    <row r="789" spans="1:8" ht="15.75" customHeight="1" x14ac:dyDescent="0.25">
      <c r="A789" s="2" t="s">
        <v>4641</v>
      </c>
      <c r="B789" s="2" t="s">
        <v>4642</v>
      </c>
      <c r="C789" s="2" t="s">
        <v>4643</v>
      </c>
      <c r="D789" s="2" t="s">
        <v>4644</v>
      </c>
      <c r="E789" s="2" t="s">
        <v>4645</v>
      </c>
      <c r="F789" s="2" t="s">
        <v>4646</v>
      </c>
      <c r="G789" s="2" t="s">
        <v>4647</v>
      </c>
      <c r="H789" s="2" t="str">
        <f ca="1">IFERROR(__xludf.DUMMYFUNCTION("GOOGLETRANSLATE(A789,""id"",""en"")"),"hi bro, Santi, sorry if you're having slow internet network problems, come on, order, cellphone number, location details, check data privacy problems, take care, thanks gea")</f>
        <v>hi bro, Santi, sorry if you're having slow internet network problems, come on, order, cellphone number, location details, check data privacy problems, take care, thanks gea</v>
      </c>
    </row>
    <row r="790" spans="1:8" ht="15.75" customHeight="1" x14ac:dyDescent="0.25">
      <c r="A790" s="2" t="s">
        <v>4648</v>
      </c>
      <c r="B790" s="2" t="s">
        <v>4649</v>
      </c>
      <c r="C790" s="2" t="s">
        <v>4650</v>
      </c>
      <c r="D790" s="2" t="s">
        <v>4651</v>
      </c>
      <c r="E790" s="2" t="s">
        <v>4652</v>
      </c>
      <c r="F790" s="2" t="s">
        <v>4653</v>
      </c>
      <c r="G790" s="2" t="s">
        <v>4654</v>
      </c>
      <c r="H790" s="2" t="str">
        <f ca="1">IFERROR(__xludf.DUMMYFUNCTION("GOOGLETRANSLATE(A790,""id"",""en"")"),"oh my gosh the net has been really slow this week")</f>
        <v>oh my gosh the net has been really slow this week</v>
      </c>
    </row>
    <row r="791" spans="1:8" ht="15.75" customHeight="1" x14ac:dyDescent="0.25">
      <c r="A791" s="2" t="s">
        <v>4655</v>
      </c>
      <c r="B791" s="2" t="s">
        <v>4656</v>
      </c>
      <c r="C791" s="2" t="s">
        <v>4657</v>
      </c>
      <c r="D791" s="2" t="s">
        <v>4658</v>
      </c>
      <c r="E791" s="2" t="s">
        <v>4659</v>
      </c>
      <c r="F791" s="2" t="s">
        <v>4660</v>
      </c>
      <c r="G791" s="2" t="s">
        <v>4660</v>
      </c>
      <c r="H791" s="2" t="str">
        <f ca="1">IFERROR(__xludf.DUMMYFUNCTION("GOOGLETRANSLATE(A791,""id"",""en"")"),"Telkomsel")</f>
        <v>Telkomsel</v>
      </c>
    </row>
    <row r="792" spans="1:8" ht="15.75" customHeight="1" x14ac:dyDescent="0.25">
      <c r="A792" s="2" t="s">
        <v>4661</v>
      </c>
      <c r="B792" s="2" t="s">
        <v>4662</v>
      </c>
      <c r="C792" s="2" t="s">
        <v>4663</v>
      </c>
      <c r="D792" s="2" t="s">
        <v>4664</v>
      </c>
      <c r="E792" s="2" t="s">
        <v>4665</v>
      </c>
      <c r="F792" s="2" t="s">
        <v>4666</v>
      </c>
      <c r="G792" s="2" t="s">
        <v>4667</v>
      </c>
      <c r="H792" s="2" t="str">
        <f ca="1">IFERROR(__xludf.DUMMYFUNCTION("GOOGLETRANSLATE(A792,""id"",""en"")"),"Hi, brother, help me, let's talk about complaints about Telkomsel products, contact me directly via message, brother, TKSGEA")</f>
        <v>Hi, brother, help me, let's talk about complaints about Telkomsel products, contact me directly via message, brother, TKSGEA</v>
      </c>
    </row>
    <row r="793" spans="1:8" ht="15.75" customHeight="1" x14ac:dyDescent="0.25">
      <c r="A793" s="2" t="s">
        <v>4668</v>
      </c>
      <c r="B793" s="2" t="s">
        <v>4668</v>
      </c>
      <c r="C793" s="2" t="s">
        <v>4668</v>
      </c>
      <c r="D793" s="2" t="s">
        <v>4669</v>
      </c>
      <c r="E793" s="2" t="s">
        <v>4669</v>
      </c>
      <c r="F793" s="2" t="s">
        <v>4669</v>
      </c>
      <c r="G793" s="2" t="s">
        <v>4669</v>
      </c>
      <c r="H793" s="2" t="str">
        <f ca="1">IFERROR(__xludf.DUMMYFUNCTION("GOOGLETRANSLATE(A793,""id"",""en"")"),"oh my god Telkomsel")</f>
        <v>oh my god Telkomsel</v>
      </c>
    </row>
    <row r="794" spans="1:8" ht="15.75" customHeight="1" x14ac:dyDescent="0.25">
      <c r="A794" s="2" t="s">
        <v>3065</v>
      </c>
      <c r="B794" s="2" t="s">
        <v>4670</v>
      </c>
      <c r="C794" s="2" t="s">
        <v>4671</v>
      </c>
      <c r="D794" s="2" t="s">
        <v>4672</v>
      </c>
      <c r="E794" s="2" t="s">
        <v>4672</v>
      </c>
      <c r="F794" s="2" t="s">
        <v>3069</v>
      </c>
      <c r="G794" s="2" t="s">
        <v>3069</v>
      </c>
      <c r="H794" s="2" t="str">
        <f ca="1">IFERROR(__xludf.DUMMYFUNCTION("GOOGLETRANSLATE(A794,""id"",""en"")"),"Telkomsel")</f>
        <v>Telkomsel</v>
      </c>
    </row>
    <row r="795" spans="1:8" ht="15.75" customHeight="1" x14ac:dyDescent="0.25">
      <c r="A795" s="2" t="s">
        <v>4673</v>
      </c>
      <c r="B795" s="2" t="s">
        <v>4674</v>
      </c>
      <c r="C795" s="2" t="s">
        <v>4675</v>
      </c>
      <c r="D795" s="2" t="s">
        <v>4676</v>
      </c>
      <c r="E795" s="2" t="s">
        <v>4677</v>
      </c>
      <c r="F795" s="2" t="s">
        <v>4678</v>
      </c>
      <c r="G795" s="2" t="s">
        <v>4678</v>
      </c>
      <c r="H795" s="2" t="str">
        <f ca="1">IFERROR(__xludf.DUMMYFUNCTION("GOOGLETRANSLATE(A795,""id"",""en"")"),"head of Telkomsel")</f>
        <v>head of Telkomsel</v>
      </c>
    </row>
    <row r="796" spans="1:8" ht="15.75" customHeight="1" x14ac:dyDescent="0.25">
      <c r="A796" s="2" t="s">
        <v>4679</v>
      </c>
      <c r="B796" s="2" t="s">
        <v>4680</v>
      </c>
      <c r="C796" s="2" t="s">
        <v>4681</v>
      </c>
      <c r="D796" s="2" t="s">
        <v>4682</v>
      </c>
      <c r="E796" s="2" t="s">
        <v>4683</v>
      </c>
      <c r="F796" s="2" t="s">
        <v>4684</v>
      </c>
      <c r="G796" s="2" t="s">
        <v>4685</v>
      </c>
      <c r="H796" s="2" t="str">
        <f ca="1">IFERROR(__xludf.DUMMYFUNCTION("GOOGLETRANSLATE(A796,""id"",""en"")"),"OK, bro, just send the interaction message data, bro, thank you, Dhira")</f>
        <v>OK, bro, just send the interaction message data, bro, thank you, Dhira</v>
      </c>
    </row>
    <row r="797" spans="1:8" ht="15.75" customHeight="1" x14ac:dyDescent="0.25">
      <c r="A797" s="2" t="s">
        <v>4679</v>
      </c>
      <c r="B797" s="2" t="s">
        <v>4686</v>
      </c>
      <c r="C797" s="2" t="s">
        <v>4681</v>
      </c>
      <c r="D797" s="2" t="s">
        <v>4682</v>
      </c>
      <c r="E797" s="2" t="s">
        <v>4683</v>
      </c>
      <c r="F797" s="2" t="s">
        <v>4684</v>
      </c>
      <c r="G797" s="2" t="s">
        <v>4685</v>
      </c>
      <c r="H797" s="2" t="str">
        <f ca="1">IFERROR(__xludf.DUMMYFUNCTION("GOOGLETRANSLATE(A797,""id"",""en"")"),"OK, bro, just send the interaction message data, bro, thank you, Dhira")</f>
        <v>OK, bro, just send the interaction message data, bro, thank you, Dhira</v>
      </c>
    </row>
    <row r="798" spans="1:8" ht="15.75" customHeight="1" x14ac:dyDescent="0.25">
      <c r="A798" s="2" t="s">
        <v>4687</v>
      </c>
      <c r="B798" s="2" t="s">
        <v>4688</v>
      </c>
      <c r="C798" s="2" t="s">
        <v>4689</v>
      </c>
      <c r="D798" s="2" t="s">
        <v>4690</v>
      </c>
      <c r="E798" s="2" t="s">
        <v>4691</v>
      </c>
      <c r="F798" s="2" t="s">
        <v>4692</v>
      </c>
      <c r="G798" s="2" t="s">
        <v>4693</v>
      </c>
      <c r="H798" s="2" t="str">
        <f ca="1">IFERROR(__xludf.DUMMYFUNCTION("GOOGLETRANSLATE(A798,""id"",""en"")"),"Hi, Patang, sorry, detailed information, complaint, message, bro, help with privacy solutions, thank you, El")</f>
        <v>Hi, Patang, sorry, detailed information, complaint, message, bro, help with privacy solutions, thank you, El</v>
      </c>
    </row>
    <row r="799" spans="1:8" ht="15.75" customHeight="1" x14ac:dyDescent="0.25">
      <c r="A799" s="2" t="s">
        <v>4694</v>
      </c>
      <c r="B799" s="2" t="s">
        <v>4695</v>
      </c>
      <c r="C799" s="2" t="s">
        <v>4696</v>
      </c>
      <c r="D799" s="2" t="s">
        <v>4697</v>
      </c>
      <c r="E799" s="2" t="s">
        <v>4697</v>
      </c>
      <c r="F799" s="2" t="s">
        <v>4698</v>
      </c>
      <c r="G799" s="2" t="s">
        <v>4699</v>
      </c>
      <c r="H799" s="2" t="str">
        <f ca="1">IFERROR(__xludf.DUMMYFUNCTION("GOOGLETRANSLATE(A799,""id"",""en"")"),"Hello, is the East Java area disturbing?")</f>
        <v>Hello, is the East Java area disturbing?</v>
      </c>
    </row>
    <row r="800" spans="1:8" ht="15.75" customHeight="1" x14ac:dyDescent="0.25">
      <c r="A800" s="2" t="s">
        <v>4700</v>
      </c>
      <c r="B800" s="2" t="s">
        <v>4701</v>
      </c>
      <c r="C800" s="2" t="s">
        <v>4702</v>
      </c>
      <c r="D800" s="2" t="s">
        <v>4703</v>
      </c>
      <c r="E800" s="2" t="s">
        <v>4704</v>
      </c>
      <c r="F800" s="2" t="s">
        <v>4705</v>
      </c>
      <c r="G800" s="2" t="s">
        <v>4706</v>
      </c>
      <c r="H800" s="2" t="str">
        <f ca="1">IFERROR(__xludf.DUMMYFUNCTION("GOOGLETRANSLATE(A800,""id"",""en"")"),"hi sis pia, sorry about the natural problem bro, let's give you my cellphone number via sulis message, help check your privacy, take care of it, thanks sulis")</f>
        <v>hi sis pia, sorry about the natural problem bro, let's give you my cellphone number via sulis message, help check your privacy, take care of it, thanks sulis</v>
      </c>
    </row>
    <row r="801" spans="1:8" ht="15.75" customHeight="1" x14ac:dyDescent="0.25">
      <c r="A801" s="2" t="s">
        <v>4707</v>
      </c>
      <c r="B801" s="2" t="s">
        <v>4708</v>
      </c>
      <c r="C801" s="2" t="s">
        <v>4709</v>
      </c>
      <c r="D801" s="2" t="s">
        <v>4710</v>
      </c>
      <c r="E801" s="2" t="s">
        <v>4711</v>
      </c>
      <c r="F801" s="2" t="s">
        <v>4712</v>
      </c>
      <c r="G801" s="2" t="s">
        <v>4713</v>
      </c>
      <c r="H801" s="2" t="str">
        <f ca="1">IFERROR(__xludf.DUMMYFUNCTION("GOOGLETRANSLATE(A801,""id"",""en"")"),"hi bro, el, the info for reactivation of the independent forfeited number is definitely your grace number, of course your KTP amp is according to your number list, the sim card has been reactivated, thanks el")</f>
        <v>hi bro, el, the info for reactivation of the independent forfeited number is definitely your grace number, of course your KTP amp is according to your number list, the sim card has been reactivated, thanks el</v>
      </c>
    </row>
    <row r="802" spans="1:8" ht="15.75" customHeight="1" x14ac:dyDescent="0.25">
      <c r="A802" s="2" t="s">
        <v>4714</v>
      </c>
      <c r="B802" s="2" t="s">
        <v>4715</v>
      </c>
      <c r="C802" s="2" t="s">
        <v>4716</v>
      </c>
      <c r="D802" s="2" t="s">
        <v>4717</v>
      </c>
      <c r="E802" s="2" t="s">
        <v>4718</v>
      </c>
      <c r="F802" s="2" t="s">
        <v>4719</v>
      </c>
      <c r="G802" s="2" t="s">
        <v>4720</v>
      </c>
      <c r="H802" s="2" t="str">
        <f ca="1">IFERROR(__xludf.DUMMYFUNCTION("GOOGLETRANSLATE(A802,""id"",""en"")"),"hi bro cin, sorry, the internet is annoying, complain the internet is slow, come on, let me know your cellphone number, date, location, kec, kec, kabkota, &amp; Telkomsel number, problems via message, safe privacy, thanks fio")</f>
        <v>hi bro cin, sorry, the internet is annoying, complain the internet is slow, come on, let me know your cellphone number, date, location, kec, kec, kabkota, &amp; Telkomsel number, problems via message, safe privacy, thanks fio</v>
      </c>
    </row>
    <row r="803" spans="1:8" ht="15.75" customHeight="1" x14ac:dyDescent="0.25">
      <c r="A803" s="2" t="s">
        <v>4721</v>
      </c>
      <c r="B803" s="2" t="s">
        <v>4722</v>
      </c>
      <c r="C803" s="2" t="s">
        <v>4723</v>
      </c>
      <c r="D803" s="2" t="s">
        <v>4724</v>
      </c>
      <c r="E803" s="2" t="s">
        <v>4725</v>
      </c>
      <c r="F803" s="2" t="s">
        <v>4726</v>
      </c>
      <c r="G803" s="2" t="s">
        <v>4727</v>
      </c>
      <c r="H803" s="2" t="str">
        <f ca="1">IFERROR(__xludf.DUMMYFUNCTION("GOOGLETRANSLATE(A803,""id"",""en"")"),"kiss Telkomsel")</f>
        <v>kiss Telkomsel</v>
      </c>
    </row>
    <row r="804" spans="1:8" ht="15.75" customHeight="1" x14ac:dyDescent="0.25">
      <c r="A804" s="2" t="s">
        <v>4728</v>
      </c>
      <c r="B804" s="2" t="s">
        <v>4729</v>
      </c>
      <c r="C804" s="2" t="s">
        <v>4730</v>
      </c>
      <c r="D804" s="2" t="s">
        <v>4731</v>
      </c>
      <c r="E804" s="2" t="s">
        <v>4732</v>
      </c>
      <c r="F804" s="2" t="s">
        <v>4733</v>
      </c>
      <c r="G804" s="2" t="s">
        <v>4733</v>
      </c>
      <c r="H804" s="2" t="str">
        <f ca="1">IFERROR(__xludf.DUMMYFUNCTION("GOOGLETRANSLATE(A804,""id"",""en"")"),"really, just open tw and load")</f>
        <v>really, just open tw and load</v>
      </c>
    </row>
    <row r="805" spans="1:8" ht="15.75" customHeight="1" x14ac:dyDescent="0.25">
      <c r="A805" s="2" t="s">
        <v>4734</v>
      </c>
      <c r="B805" s="2" t="s">
        <v>4735</v>
      </c>
      <c r="C805" s="2" t="s">
        <v>4736</v>
      </c>
      <c r="D805" s="2" t="s">
        <v>4737</v>
      </c>
      <c r="E805" s="2" t="s">
        <v>4737</v>
      </c>
      <c r="F805" s="2" t="s">
        <v>4738</v>
      </c>
      <c r="G805" s="2" t="s">
        <v>4739</v>
      </c>
      <c r="H805" s="2" t="str">
        <f ca="1">IFERROR(__xludf.DUMMYFUNCTION("GOOGLETRANSLATE(A805,""id"",""en"")"),"the location of the relief ramen restaurant, why the outlet matches the image of the typical Indonesian restaurant product outlet, if not, it's still better, the Telkomsel gallery, the beautiful interior of the location, looks trivial, layout, but concept")</f>
        <v>the location of the relief ramen restaurant, why the outlet matches the image of the typical Indonesian restaurant product outlet, if not, it's still better, the Telkomsel gallery, the beautiful interior of the location, looks trivial, layout, but concept</v>
      </c>
    </row>
    <row r="806" spans="1:8" ht="15.75" customHeight="1" x14ac:dyDescent="0.25">
      <c r="A806" s="2" t="s">
        <v>4740</v>
      </c>
      <c r="B806" s="2" t="s">
        <v>4741</v>
      </c>
      <c r="C806" s="2" t="s">
        <v>4742</v>
      </c>
      <c r="D806" s="2" t="s">
        <v>4743</v>
      </c>
      <c r="E806" s="2" t="s">
        <v>4744</v>
      </c>
      <c r="F806" s="2" t="s">
        <v>4745</v>
      </c>
      <c r="G806" s="2" t="s">
        <v>4746</v>
      </c>
      <c r="H806" s="2" t="str">
        <f ca="1">IFERROR(__xludf.DUMMYFUNCTION("GOOGLETRANSLATE(A806,""id"",""en"")"),"snsn bro, sorry about the incompatibility of using the internet package. Come on, let me know your cellphone number so the credit details can be deducted via message, sulis, help maintain privacy, thanks sulis")</f>
        <v>snsn bro, sorry about the incompatibility of using the internet package. Come on, let me know your cellphone number so the credit details can be deducted via message, sulis, help maintain privacy, thanks sulis</v>
      </c>
    </row>
    <row r="807" spans="1:8" ht="15.75" customHeight="1" x14ac:dyDescent="0.25">
      <c r="A807" s="2" t="s">
        <v>4747</v>
      </c>
      <c r="B807" s="2" t="s">
        <v>4748</v>
      </c>
      <c r="C807" s="2" t="s">
        <v>4749</v>
      </c>
      <c r="D807" s="2" t="s">
        <v>4750</v>
      </c>
      <c r="E807" s="2" t="s">
        <v>4751</v>
      </c>
      <c r="F807" s="2" t="s">
        <v>4752</v>
      </c>
      <c r="G807" s="2" t="s">
        <v>4753</v>
      </c>
      <c r="H807" s="2" t="str">
        <f ca="1">IFERROR(__xludf.DUMMYFUNCTION("GOOGLETRANSLATE(A807,""id"",""en"")"),"hello bro, package prices are competitive, bro, package information, please visit the official website address for the Mytelkomsel application, thank you, bro.")</f>
        <v>hello bro, package prices are competitive, bro, package information, please visit the official website address for the Mytelkomsel application, thank you, bro.</v>
      </c>
    </row>
    <row r="808" spans="1:8" ht="15.75" customHeight="1" x14ac:dyDescent="0.25">
      <c r="A808" s="2" t="s">
        <v>4754</v>
      </c>
      <c r="B808" s="2" t="s">
        <v>4755</v>
      </c>
      <c r="C808" s="2" t="s">
        <v>4756</v>
      </c>
      <c r="D808" s="2" t="s">
        <v>4757</v>
      </c>
      <c r="E808" s="2" t="s">
        <v>4758</v>
      </c>
      <c r="F808" s="2" t="s">
        <v>4759</v>
      </c>
      <c r="G808" s="2" t="s">
        <v>4760</v>
      </c>
      <c r="H808" s="2" t="str">
        <f ca="1">IFERROR(__xludf.DUMMYFUNCTION("GOOGLETRANSLATE(A808,""id"",""en"")"),"Hi, Faozar, sorry, the internet access is not stable. Come on, order including cellphone number, date, complete location, thanks, masfa")</f>
        <v>Hi, Faozar, sorry, the internet access is not stable. Come on, order including cellphone number, date, complete location, thanks, masfa</v>
      </c>
    </row>
    <row r="809" spans="1:8" ht="15.75" customHeight="1" x14ac:dyDescent="0.25">
      <c r="A809" s="2" t="s">
        <v>4761</v>
      </c>
      <c r="B809" s="2" t="s">
        <v>4762</v>
      </c>
      <c r="C809" s="2" t="s">
        <v>4763</v>
      </c>
      <c r="D809" s="2" t="s">
        <v>4764</v>
      </c>
      <c r="E809" s="2" t="s">
        <v>4765</v>
      </c>
      <c r="F809" s="2" t="s">
        <v>4766</v>
      </c>
      <c r="G809" s="2" t="s">
        <v>4767</v>
      </c>
      <c r="H809" s="2" t="str">
        <f ca="1">IFERROR(__xludf.DUMMYFUNCTION("GOOGLETRANSLATE(A809,""id"",""en"")"),"build a village tower so that the VC is of good quality. Village parents need land")</f>
        <v>build a village tower so that the VC is of good quality. Village parents need land</v>
      </c>
    </row>
    <row r="810" spans="1:8" ht="15.75" customHeight="1" x14ac:dyDescent="0.25">
      <c r="A810" s="2" t="s">
        <v>4768</v>
      </c>
      <c r="B810" s="2" t="s">
        <v>4769</v>
      </c>
      <c r="C810" s="2" t="s">
        <v>4770</v>
      </c>
      <c r="D810" s="2" t="s">
        <v>4771</v>
      </c>
      <c r="E810" s="2" t="s">
        <v>4772</v>
      </c>
      <c r="F810" s="2" t="s">
        <v>4773</v>
      </c>
      <c r="G810" s="2" t="s">
        <v>4774</v>
      </c>
      <c r="H810" s="2" t="str">
        <f ca="1">IFERROR(__xludf.DUMMYFUNCTION("GOOGLETRANSLATE(A810,""id"",""en"")"),"Diya, Brother Risdiyanto, thank you for the information, Fio, suggestions for posting a public number, Brother's number is being misused by responsible individuals, let's interact via messages, data privacy is safe, thank you, Fio")</f>
        <v>Diya, Brother Risdiyanto, thank you for the information, Fio, suggestions for posting a public number, Brother's number is being misused by responsible individuals, let's interact via messages, data privacy is safe, thank you, Fio</v>
      </c>
    </row>
    <row r="811" spans="1:8" ht="15.75" customHeight="1" x14ac:dyDescent="0.25">
      <c r="A811" s="2" t="s">
        <v>4775</v>
      </c>
      <c r="B811" s="2" t="s">
        <v>4776</v>
      </c>
      <c r="C811" s="2" t="s">
        <v>4777</v>
      </c>
      <c r="D811" s="2" t="s">
        <v>4778</v>
      </c>
      <c r="E811" s="2" t="s">
        <v>4779</v>
      </c>
      <c r="F811" s="2" t="s">
        <v>4780</v>
      </c>
      <c r="G811" s="2" t="s">
        <v>4781</v>
      </c>
      <c r="H811" s="2" t="str">
        <f ca="1">IFERROR(__xludf.DUMMYFUNCTION("GOOGLETRANSLATE(A811,""id"",""en"")"),"hello sister Linda, thank you, brother, you are loyal to Telkomsel service products, service Telkomsel, you can bargain for attractive prizes from Telkomsel, brother, you are healthy, Brother Linda Sulis")</f>
        <v>hello sister Linda, thank you, brother, you are loyal to Telkomsel service products, service Telkomsel, you can bargain for attractive prizes from Telkomsel, brother, you are healthy, Brother Linda Sulis</v>
      </c>
    </row>
    <row r="812" spans="1:8" ht="15.75" customHeight="1" x14ac:dyDescent="0.25">
      <c r="A812" s="2" t="s">
        <v>4782</v>
      </c>
      <c r="B812" s="2" t="s">
        <v>4783</v>
      </c>
      <c r="C812" s="2" t="s">
        <v>4784</v>
      </c>
      <c r="D812" s="2" t="s">
        <v>4785</v>
      </c>
      <c r="E812" s="2" t="s">
        <v>4786</v>
      </c>
      <c r="F812" s="2" t="s">
        <v>4786</v>
      </c>
      <c r="G812" s="2" t="s">
        <v>4787</v>
      </c>
      <c r="H812" s="2" t="str">
        <f ca="1">IFERROR(__xludf.DUMMYFUNCTION("GOOGLETRANSLATE(A812,""id"",""en"")"),"It's really expensive, damn it, just call the bank CS and the minute it runs out of thousands of credits")</f>
        <v>It's really expensive, damn it, just call the bank CS and the minute it runs out of thousands of credits</v>
      </c>
    </row>
    <row r="813" spans="1:8" ht="15.75" customHeight="1" x14ac:dyDescent="0.25">
      <c r="A813" s="2" t="s">
        <v>4788</v>
      </c>
      <c r="B813" s="2" t="s">
        <v>4788</v>
      </c>
      <c r="C813" s="2" t="s">
        <v>4788</v>
      </c>
      <c r="D813" s="2" t="s">
        <v>4789</v>
      </c>
      <c r="E813" s="2" t="s">
        <v>4789</v>
      </c>
      <c r="F813" s="2" t="s">
        <v>4789</v>
      </c>
      <c r="G813" s="2" t="s">
        <v>4789</v>
      </c>
      <c r="H813" s="2" t="str">
        <f ca="1">IFERROR(__xludf.DUMMYFUNCTION("GOOGLETRANSLATE(A813,""id"",""en"")"),"Widih Telkomsel raining rain")</f>
        <v>Widih Telkomsel raining rain</v>
      </c>
    </row>
    <row r="814" spans="1:8" ht="15.75" customHeight="1" x14ac:dyDescent="0.25">
      <c r="A814" s="2" t="s">
        <v>4790</v>
      </c>
      <c r="B814" s="2" t="s">
        <v>4791</v>
      </c>
      <c r="C814" s="2" t="s">
        <v>4792</v>
      </c>
      <c r="D814" s="2" t="s">
        <v>4793</v>
      </c>
      <c r="E814" s="2" t="s">
        <v>4794</v>
      </c>
      <c r="F814" s="2" t="s">
        <v>4795</v>
      </c>
      <c r="G814" s="2" t="s">
        <v>4796</v>
      </c>
      <c r="H814" s="2" t="str">
        <f ca="1">IFERROR(__xludf.DUMMYFUNCTION("GOOGLETRANSLATE(A814,""id"",""en"")"),"parent's village, the net of the year does not change the quality level of coverage of the glte net, it is not stable, wrong for the village's lazy base")</f>
        <v>parent's village, the net of the year does not change the quality level of coverage of the glte net, it is not stable, wrong for the village's lazy base</v>
      </c>
    </row>
    <row r="815" spans="1:8" ht="15.75" customHeight="1" x14ac:dyDescent="0.25">
      <c r="A815" s="2" t="s">
        <v>4797</v>
      </c>
      <c r="B815" s="2" t="s">
        <v>4798</v>
      </c>
      <c r="C815" s="2" t="s">
        <v>4799</v>
      </c>
      <c r="D815" s="2" t="s">
        <v>4800</v>
      </c>
      <c r="E815" s="2" t="s">
        <v>4801</v>
      </c>
      <c r="F815" s="2" t="s">
        <v>4802</v>
      </c>
      <c r="G815" s="2" t="s">
        <v>4803</v>
      </c>
      <c r="H815" s="2" t="str">
        <f ca="1">IFERROR(__xludf.DUMMYFUNCTION("GOOGLETRANSLATE(A815,""id"",""en"")"),"Buying Telkomsel credit was wrong, sis, eye contact, the three's expression of astonishment sparks romance")</f>
        <v>Buying Telkomsel credit was wrong, sis, eye contact, the three's expression of astonishment sparks romance</v>
      </c>
    </row>
    <row r="816" spans="1:8" ht="15.75" customHeight="1" x14ac:dyDescent="0.25">
      <c r="A816" s="2" t="s">
        <v>4804</v>
      </c>
      <c r="B816" s="2" t="s">
        <v>4805</v>
      </c>
      <c r="C816" s="2" t="s">
        <v>4806</v>
      </c>
      <c r="D816" s="2" t="s">
        <v>4807</v>
      </c>
      <c r="E816" s="2" t="s">
        <v>4808</v>
      </c>
      <c r="F816" s="2" t="s">
        <v>4809</v>
      </c>
      <c r="G816" s="2" t="s">
        <v>4810</v>
      </c>
      <c r="H816" s="2" t="str">
        <f ca="1">IFERROR(__xludf.DUMMYFUNCTION("GOOGLETRANSLATE(A816,""id"",""en"")"),"Fortunately, admin doesn't seem to be more patient with Telkomsel's ongoing problems")</f>
        <v>Fortunately, admin doesn't seem to be more patient with Telkomsel's ongoing problems</v>
      </c>
    </row>
    <row r="817" spans="1:8" ht="15.75" customHeight="1" x14ac:dyDescent="0.25">
      <c r="A817" s="2" t="s">
        <v>4811</v>
      </c>
      <c r="B817" s="2" t="s">
        <v>4812</v>
      </c>
      <c r="C817" s="2" t="s">
        <v>4813</v>
      </c>
      <c r="D817" s="2" t="s">
        <v>4814</v>
      </c>
      <c r="E817" s="2" t="s">
        <v>4815</v>
      </c>
      <c r="F817" s="2" t="s">
        <v>4816</v>
      </c>
      <c r="G817" s="2" t="s">
        <v>4817</v>
      </c>
      <c r="H817" s="2" t="str">
        <f ca="1">IFERROR(__xludf.DUMMYFUNCTION("GOOGLETRANSLATE(A817,""id"",""en"")"),"Diya hi bro Risdiyanto sorry, slow internet access problem, come on, let me know your cellphone number, date, location, minimum village head, via message, help check amp, privacy is safe, thanks Rian")</f>
        <v>Diya hi bro Risdiyanto sorry, slow internet access problem, come on, let me know your cellphone number, date, location, minimum village head, via message, help check amp, privacy is safe, thanks Rian</v>
      </c>
    </row>
    <row r="818" spans="1:8" ht="15.75" customHeight="1" x14ac:dyDescent="0.25">
      <c r="A818" s="2" t="s">
        <v>4818</v>
      </c>
      <c r="B818" s="2" t="s">
        <v>4819</v>
      </c>
      <c r="C818" s="2" t="s">
        <v>4819</v>
      </c>
      <c r="D818" s="2" t="s">
        <v>4820</v>
      </c>
      <c r="E818" s="2" t="s">
        <v>4821</v>
      </c>
      <c r="F818" s="2" t="s">
        <v>4821</v>
      </c>
      <c r="G818" s="2" t="s">
        <v>4821</v>
      </c>
      <c r="H818" s="2" t="str">
        <f ca="1">IFERROR(__xludf.DUMMYFUNCTION("GOOGLETRANSLATE(A818,""id"",""en"")"),"Telkomsel Indihome fuck")</f>
        <v>Telkomsel Indihome fuck</v>
      </c>
    </row>
    <row r="819" spans="1:8" ht="15.75" customHeight="1" x14ac:dyDescent="0.25">
      <c r="A819" s="2" t="s">
        <v>4822</v>
      </c>
      <c r="B819" s="2" t="s">
        <v>4823</v>
      </c>
      <c r="C819" s="2" t="s">
        <v>4824</v>
      </c>
      <c r="D819" s="2" t="s">
        <v>4825</v>
      </c>
      <c r="E819" s="2" t="s">
        <v>4826</v>
      </c>
      <c r="F819" s="2" t="s">
        <v>4826</v>
      </c>
      <c r="G819" s="2" t="s">
        <v>4826</v>
      </c>
      <c r="H819" s="2" t="str">
        <f ca="1">IFERROR(__xludf.DUMMYFUNCTION("GOOGLETRANSLATE(A819,""id"",""en"")"),"twt telkomsel friends listening to the hot chart topping song butter by the award winning group twt")</f>
        <v>twt telkomsel friends listening to the hot chart topping song butter by the award winning group twt</v>
      </c>
    </row>
    <row r="820" spans="1:8" ht="15.75" customHeight="1" x14ac:dyDescent="0.25">
      <c r="A820" s="2" t="s">
        <v>4827</v>
      </c>
      <c r="B820" s="2" t="s">
        <v>4828</v>
      </c>
      <c r="C820" s="2" t="s">
        <v>4829</v>
      </c>
      <c r="D820" s="2" t="s">
        <v>4830</v>
      </c>
      <c r="E820" s="2" t="s">
        <v>4831</v>
      </c>
      <c r="F820" s="2" t="s">
        <v>4832</v>
      </c>
      <c r="G820" s="2" t="s">
        <v>4833</v>
      </c>
      <c r="H820" s="2" t="str">
        <f ca="1">IFERROR(__xludf.DUMMYFUNCTION("GOOGLETRANSLATE(A820,""id"",""en"")"),"Hi bro, sorry, Sulis, help Sulis, please help me, tell me the details of how to service Telkomsel's natural products, bro, via hand order, thanks Sulis")</f>
        <v>Hi bro, sorry, Sulis, help Sulis, please help me, tell me the details of how to service Telkomsel's natural products, bro, via hand order, thanks Sulis</v>
      </c>
    </row>
    <row r="821" spans="1:8" ht="15.75" customHeight="1" x14ac:dyDescent="0.25">
      <c r="A821" s="2" t="s">
        <v>4834</v>
      </c>
      <c r="B821" s="2" t="s">
        <v>4835</v>
      </c>
      <c r="C821" s="2" t="s">
        <v>4836</v>
      </c>
      <c r="D821" s="2" t="s">
        <v>4837</v>
      </c>
      <c r="E821" s="2" t="s">
        <v>4837</v>
      </c>
      <c r="F821" s="2" t="s">
        <v>4838</v>
      </c>
      <c r="G821" s="2" t="s">
        <v>4839</v>
      </c>
      <c r="H821" s="2" t="str">
        <f ca="1">IFERROR(__xludf.DUMMYFUNCTION("GOOGLETRANSLATE(A821,""id"",""en"")"),"liveon signal byu exactly telkomsel signal")</f>
        <v>liveon signal byu exactly telkomsel signal</v>
      </c>
    </row>
    <row r="822" spans="1:8" ht="15.75" customHeight="1" x14ac:dyDescent="0.25">
      <c r="A822" s="2" t="s">
        <v>4840</v>
      </c>
      <c r="B822" s="2" t="s">
        <v>4841</v>
      </c>
      <c r="C822" s="2" t="s">
        <v>4841</v>
      </c>
      <c r="D822" s="2" t="s">
        <v>4842</v>
      </c>
      <c r="E822" s="2" t="s">
        <v>4842</v>
      </c>
      <c r="F822" s="2" t="s">
        <v>4842</v>
      </c>
      <c r="G822" s="2" t="s">
        <v>4843</v>
      </c>
      <c r="H822" s="2" t="str">
        <f ca="1">IFERROR(__xludf.DUMMYFUNCTION("GOOGLETRANSLATE(A822,""id"",""en"")"),"I swear Telkomsel has really bad signal")</f>
        <v>I swear Telkomsel has really bad signal</v>
      </c>
    </row>
    <row r="823" spans="1:8" ht="15.75" customHeight="1" x14ac:dyDescent="0.25">
      <c r="A823" s="2" t="s">
        <v>4844</v>
      </c>
      <c r="B823" s="2" t="s">
        <v>4845</v>
      </c>
      <c r="C823" s="2" t="s">
        <v>4846</v>
      </c>
      <c r="D823" s="2" t="s">
        <v>4847</v>
      </c>
      <c r="E823" s="2" t="s">
        <v>4848</v>
      </c>
      <c r="F823" s="2" t="s">
        <v>4849</v>
      </c>
      <c r="G823" s="2" t="s">
        <v>4849</v>
      </c>
      <c r="H823" s="2" t="str">
        <f ca="1">IFERROR(__xludf.DUMMYFUNCTION("GOOGLETRANSLATE(A823,""id"",""en"")"),"tomorrow, Monday, meeting, just calm down, online meeting using the zoom pro package, Telkomsel Rp, get a GB host quota, invite participants, sample info")</f>
        <v>tomorrow, Monday, meeting, just calm down, online meeting using the zoom pro package, Telkomsel Rp, get a GB host quota, invite participants, sample info</v>
      </c>
    </row>
    <row r="824" spans="1:8" ht="15.75" customHeight="1" x14ac:dyDescent="0.25">
      <c r="A824" s="2" t="s">
        <v>4679</v>
      </c>
      <c r="B824" s="2" t="s">
        <v>4850</v>
      </c>
      <c r="C824" s="2" t="s">
        <v>4681</v>
      </c>
      <c r="D824" s="2" t="s">
        <v>4682</v>
      </c>
      <c r="E824" s="2" t="s">
        <v>4683</v>
      </c>
      <c r="F824" s="2" t="s">
        <v>4684</v>
      </c>
      <c r="G824" s="2" t="s">
        <v>4685</v>
      </c>
      <c r="H824" s="2" t="str">
        <f ca="1">IFERROR(__xludf.DUMMYFUNCTION("GOOGLETRANSLATE(A824,""id"",""en"")"),"OK, bro, just send the interaction message data, bro, thank you, Dhira")</f>
        <v>OK, bro, just send the interaction message data, bro, thank you, Dhira</v>
      </c>
    </row>
    <row r="825" spans="1:8" ht="15.75" customHeight="1" x14ac:dyDescent="0.25">
      <c r="A825" s="2" t="s">
        <v>4851</v>
      </c>
      <c r="B825" s="2" t="s">
        <v>4852</v>
      </c>
      <c r="C825" s="2" t="s">
        <v>4853</v>
      </c>
      <c r="D825" s="2" t="s">
        <v>4854</v>
      </c>
      <c r="E825" s="2" t="s">
        <v>4855</v>
      </c>
      <c r="F825" s="2" t="s">
        <v>4856</v>
      </c>
      <c r="G825" s="2" t="s">
        <v>4857</v>
      </c>
      <c r="H825" s="2" t="str">
        <f ca="1">IFERROR(__xludf.DUMMYFUNCTION("GOOGLETRANSLATE(A825,""id"",""en"")"),"Hi, Kiw, sorry for the problem with signal availability, come on, let me know your cellphone number, location, kec, district, date of completion, amp Telkomsel number, problem via message, help, data privacy, take care of it, thanks Fio")</f>
        <v>Hi, Kiw, sorry for the problem with signal availability, come on, let me know your cellphone number, location, kec, district, date of completion, amp Telkomsel number, problem via message, help, data privacy, take care of it, thanks Fio</v>
      </c>
    </row>
    <row r="826" spans="1:8" ht="15.75" customHeight="1" x14ac:dyDescent="0.25">
      <c r="A826" s="2" t="s">
        <v>4858</v>
      </c>
      <c r="B826" s="2" t="s">
        <v>4859</v>
      </c>
      <c r="C826" s="2" t="s">
        <v>4860</v>
      </c>
      <c r="D826" s="2" t="s">
        <v>4861</v>
      </c>
      <c r="E826" s="2" t="s">
        <v>4862</v>
      </c>
      <c r="F826" s="2" t="s">
        <v>4863</v>
      </c>
      <c r="G826" s="2" t="s">
        <v>4864</v>
      </c>
      <c r="H826" s="2" t="str">
        <f ca="1">IFERROR(__xludf.DUMMYFUNCTION("GOOGLETRANSLATE(A826,""id"",""en"")"),"snsn hi bro, information on bonuses for SMS phone credit packages with Telkomsel, bro, thank you, Rian")</f>
        <v>snsn hi bro, information on bonuses for SMS phone credit packages with Telkomsel, bro, thank you, Rian</v>
      </c>
    </row>
    <row r="827" spans="1:8" ht="15.75" customHeight="1" x14ac:dyDescent="0.25">
      <c r="A827" s="2" t="s">
        <v>4865</v>
      </c>
      <c r="B827" s="2" t="s">
        <v>4866</v>
      </c>
      <c r="C827" s="2" t="s">
        <v>4867</v>
      </c>
      <c r="D827" s="2" t="s">
        <v>4868</v>
      </c>
      <c r="E827" s="2" t="s">
        <v>4869</v>
      </c>
      <c r="F827" s="2" t="s">
        <v>4870</v>
      </c>
      <c r="G827" s="2" t="s">
        <v>4871</v>
      </c>
      <c r="H827" s="2" t="str">
        <f ca="1">IFERROR(__xludf.DUMMYFUNCTION("GOOGLETRANSLATE(A827,""id"",""en"")"),"Brother Elrusdi El Info Brother Click on the Envelope Icon on Telkomsel Profile Page Brother Information Data Click Send Send Paper Airplane Icon OK Thanks El")</f>
        <v>Brother Elrusdi El Info Brother Click on the Envelope Icon on Telkomsel Profile Page Brother Information Data Click Send Send Paper Airplane Icon OK Thanks El</v>
      </c>
    </row>
    <row r="828" spans="1:8" ht="15.75" customHeight="1" x14ac:dyDescent="0.25">
      <c r="A828" s="2" t="s">
        <v>4872</v>
      </c>
      <c r="B828" s="2" t="s">
        <v>4873</v>
      </c>
      <c r="C828" s="2" t="s">
        <v>4874</v>
      </c>
      <c r="D828" s="2" t="s">
        <v>4875</v>
      </c>
      <c r="E828" s="2" t="s">
        <v>4875</v>
      </c>
      <c r="F828" s="2" t="s">
        <v>4876</v>
      </c>
      <c r="G828" s="2" t="s">
        <v>4876</v>
      </c>
      <c r="H828" s="2" t="str">
        <f ca="1">IFERROR(__xludf.DUMMYFUNCTION("GOOGLETRANSLATE(A828,""id"",""en"")"),"yes Telkomsel")</f>
        <v>yes Telkomsel</v>
      </c>
    </row>
    <row r="829" spans="1:8" ht="15.75" customHeight="1" x14ac:dyDescent="0.25">
      <c r="A829" s="2" t="s">
        <v>4515</v>
      </c>
      <c r="B829" s="2" t="s">
        <v>4877</v>
      </c>
      <c r="C829" s="2" t="s">
        <v>4517</v>
      </c>
      <c r="D829" s="2" t="s">
        <v>4518</v>
      </c>
      <c r="E829" s="2" t="s">
        <v>4519</v>
      </c>
      <c r="F829" s="2" t="s">
        <v>4520</v>
      </c>
      <c r="G829" s="2" t="s">
        <v>4521</v>
      </c>
      <c r="H829" s="2" t="str">
        <f ca="1">IFERROR(__xludf.DUMMYFUNCTION("GOOGLETRANSLATE(A829,""id"",""en"")"),"Hi bro, sorry for the problem, please message your cellphone number, location details, so Akyl will follow up on the problem, thanks Akyl")</f>
        <v>Hi bro, sorry for the problem, please message your cellphone number, location details, so Akyl will follow up on the problem, thanks Akyl</v>
      </c>
    </row>
    <row r="830" spans="1:8" ht="15.75" customHeight="1" x14ac:dyDescent="0.25">
      <c r="A830" s="2" t="s">
        <v>4878</v>
      </c>
      <c r="B830" s="2" t="s">
        <v>4879</v>
      </c>
      <c r="C830" s="2" t="s">
        <v>4880</v>
      </c>
      <c r="D830" s="2" t="s">
        <v>4881</v>
      </c>
      <c r="E830" s="2" t="s">
        <v>4882</v>
      </c>
      <c r="F830" s="2" t="s">
        <v>4883</v>
      </c>
      <c r="G830" s="2" t="s">
        <v>4884</v>
      </c>
      <c r="H830" s="2" t="str">
        <f ca="1">IFERROR(__xludf.DUMMYFUNCTION("GOOGLETRANSLATE(A830,""id"",""en"")"),"Hi sister Nana, sorry for complaining about Telkomsel package rates according to Telkomsel's wrong efforts to maintain quality and ready to serve prime data, subscribe, brother, thanks")</f>
        <v>Hi sister Nana, sorry for complaining about Telkomsel package rates according to Telkomsel's wrong efforts to maintain quality and ready to serve prime data, subscribe, brother, thanks</v>
      </c>
    </row>
    <row r="831" spans="1:8" ht="15.75" customHeight="1" x14ac:dyDescent="0.25">
      <c r="A831" s="2" t="s">
        <v>4885</v>
      </c>
      <c r="B831" s="2" t="s">
        <v>4886</v>
      </c>
      <c r="C831" s="2" t="s">
        <v>4887</v>
      </c>
      <c r="D831" s="2" t="s">
        <v>4888</v>
      </c>
      <c r="E831" s="2" t="s">
        <v>4889</v>
      </c>
      <c r="F831" s="2" t="s">
        <v>4890</v>
      </c>
      <c r="G831" s="2" t="s">
        <v>4891</v>
      </c>
      <c r="H831" s="2" t="str">
        <f ca="1">IFERROR(__xludf.DUMMYFUNCTION("GOOGLETRANSLATE(A831,""id"",""en"")"),"Brother Mugan, I'm sorry, because the signal problem is unstable, please check, brother, interaction with messages, try your advice, brother, problems, let's confirm via message, Sasa check amp data privacy, take care, thank you")</f>
        <v>Brother Mugan, I'm sorry, because the signal problem is unstable, please check, brother, interaction with messages, try your advice, brother, problems, let's confirm via message, Sasa check amp data privacy, take care, thank you</v>
      </c>
    </row>
    <row r="832" spans="1:8" ht="15.75" customHeight="1" x14ac:dyDescent="0.25">
      <c r="A832" s="2" t="s">
        <v>4892</v>
      </c>
      <c r="B832" s="2" t="s">
        <v>4893</v>
      </c>
      <c r="C832" s="2" t="s">
        <v>4894</v>
      </c>
      <c r="D832" s="2" t="s">
        <v>4895</v>
      </c>
      <c r="E832" s="2" t="s">
        <v>4896</v>
      </c>
      <c r="F832" s="2" t="s">
        <v>4897</v>
      </c>
      <c r="G832" s="2" t="s">
        <v>4898</v>
      </c>
      <c r="H832" s="2" t="str">
        <f ca="1">IFERROR(__xludf.DUMMYFUNCTION("GOOGLETRANSLATE(A832,""id"",""en"")"),"Fuck, Telkomsel is bothering Orbit and can't connect")</f>
        <v>Fuck, Telkomsel is bothering Orbit and can't connect</v>
      </c>
    </row>
    <row r="833" spans="1:8" ht="15.75" customHeight="1" x14ac:dyDescent="0.25">
      <c r="A833" s="2" t="s">
        <v>4899</v>
      </c>
      <c r="B833" s="2" t="s">
        <v>4900</v>
      </c>
      <c r="C833" s="2" t="s">
        <v>4901</v>
      </c>
      <c r="D833" s="2" t="s">
        <v>4902</v>
      </c>
      <c r="E833" s="2" t="s">
        <v>4903</v>
      </c>
      <c r="F833" s="2" t="s">
        <v>4904</v>
      </c>
      <c r="G833" s="2" t="s">
        <v>4905</v>
      </c>
      <c r="H833" s="2" t="str">
        <f ca="1">IFERROR(__xludf.DUMMYFUNCTION("GOOGLETRANSLATE(A833,""id"",""en"")"),"package price")</f>
        <v>package price</v>
      </c>
    </row>
    <row r="834" spans="1:8" ht="15.75" customHeight="1" x14ac:dyDescent="0.25">
      <c r="A834" s="2" t="s">
        <v>4906</v>
      </c>
      <c r="B834" s="2" t="s">
        <v>4907</v>
      </c>
      <c r="C834" s="2" t="s">
        <v>4908</v>
      </c>
      <c r="D834" s="2" t="s">
        <v>4909</v>
      </c>
      <c r="E834" s="2" t="s">
        <v>4910</v>
      </c>
      <c r="F834" s="2" t="s">
        <v>4911</v>
      </c>
      <c r="G834" s="2" t="s">
        <v>4912</v>
      </c>
      <c r="H834" s="2" t="str">
        <f ca="1">IFERROR(__xludf.DUMMYFUNCTION("GOOGLETRANSLATE(A834,""id"",""en"")"),"nice kid, you know, the phone said Telkomsel, the Telkomsel points were not exchanged, even though I was half conscious, I thought, because it's annoying, I cut it off straight away, thank you, close.")</f>
        <v>nice kid, you know, the phone said Telkomsel, the Telkomsel points were not exchanged, even though I was half conscious, I thought, because it's annoying, I cut it off straight away, thank you, close.</v>
      </c>
    </row>
    <row r="835" spans="1:8" ht="15.75" customHeight="1" x14ac:dyDescent="0.25">
      <c r="A835" s="2" t="s">
        <v>4913</v>
      </c>
      <c r="B835" s="2" t="s">
        <v>4914</v>
      </c>
      <c r="C835" s="2" t="s">
        <v>4915</v>
      </c>
      <c r="D835" s="2" t="s">
        <v>4916</v>
      </c>
      <c r="E835" s="2" t="s">
        <v>4917</v>
      </c>
      <c r="F835" s="2" t="s">
        <v>4918</v>
      </c>
      <c r="G835" s="2" t="s">
        <v>4919</v>
      </c>
      <c r="H835" s="2" t="str">
        <f ca="1">IFERROR(__xludf.DUMMYFUNCTION("GOOGLETRANSLATE(A835,""id"",""en"")"),"info masszehh if you just buy a Telkomsel internet quota, don't use the additional quota then it will collapse, sending the material will run out quickly")</f>
        <v>info masszehh if you just buy a Telkomsel internet quota, don't use the additional quota then it will collapse, sending the material will run out quickly</v>
      </c>
    </row>
    <row r="836" spans="1:8" ht="15.75" customHeight="1" x14ac:dyDescent="0.25">
      <c r="A836" s="2" t="s">
        <v>4920</v>
      </c>
      <c r="B836" s="2" t="s">
        <v>4921</v>
      </c>
      <c r="C836" s="2" t="s">
        <v>4922</v>
      </c>
      <c r="D836" s="2" t="s">
        <v>4923</v>
      </c>
      <c r="E836" s="2" t="s">
        <v>4924</v>
      </c>
      <c r="F836" s="2" t="s">
        <v>4925</v>
      </c>
      <c r="G836" s="2" t="s">
        <v>4926</v>
      </c>
      <c r="H836" s="2" t="str">
        <f ca="1">IFERROR(__xludf.DUMMYFUNCTION("GOOGLETRANSLATE(A836,""id"",""en"")"),"hi bro tai sorry for complaining digipost rey advice call call digipost CS tksrey")</f>
        <v>hi bro tai sorry for complaining digipost rey advice call call digipost CS tksrey</v>
      </c>
    </row>
    <row r="837" spans="1:8" ht="15.75" customHeight="1" x14ac:dyDescent="0.25">
      <c r="A837" s="2" t="s">
        <v>4927</v>
      </c>
      <c r="B837" s="2" t="s">
        <v>4928</v>
      </c>
      <c r="C837" s="2" t="s">
        <v>4929</v>
      </c>
      <c r="D837" s="2" t="s">
        <v>4930</v>
      </c>
      <c r="E837" s="2" t="s">
        <v>4931</v>
      </c>
      <c r="F837" s="2" t="s">
        <v>4932</v>
      </c>
      <c r="G837" s="2" t="s">
        <v>4932</v>
      </c>
      <c r="H837" s="2" t="str">
        <f ca="1">IFERROR(__xludf.DUMMYFUNCTION("GOOGLETRANSLATE(A837,""id"",""en"")"),"Telkomsel is rich")</f>
        <v>Telkomsel is rich</v>
      </c>
    </row>
    <row r="838" spans="1:8" ht="15.75" customHeight="1" x14ac:dyDescent="0.25">
      <c r="A838" s="2" t="s">
        <v>4933</v>
      </c>
      <c r="B838" s="2" t="s">
        <v>4934</v>
      </c>
      <c r="C838" s="2" t="s">
        <v>4935</v>
      </c>
      <c r="D838" s="2" t="s">
        <v>4936</v>
      </c>
      <c r="E838" s="2" t="s">
        <v>4937</v>
      </c>
      <c r="F838" s="2" t="s">
        <v>4938</v>
      </c>
      <c r="G838" s="2" t="s">
        <v>4939</v>
      </c>
      <c r="H838" s="2" t="str">
        <f ca="1">IFERROR(__xludf.DUMMYFUNCTION("GOOGLETRANSLATE(A838,""id"",""en"")"),"Hendri hi brother ndrie Hendri sorry for being slow due to signal problems, come on, info on data beforehand via message, Rey, help protect your privacy, tksrey")</f>
        <v>Hendri hi brother ndrie Hendri sorry for being slow due to signal problems, come on, info on data beforehand via message, Rey, help protect your privacy, tksrey</v>
      </c>
    </row>
    <row r="839" spans="1:8" ht="15.75" customHeight="1" x14ac:dyDescent="0.25">
      <c r="A839" s="2" t="s">
        <v>4940</v>
      </c>
      <c r="B839" s="2" t="s">
        <v>4941</v>
      </c>
      <c r="C839" s="2" t="s">
        <v>4942</v>
      </c>
      <c r="D839" s="2" t="s">
        <v>4943</v>
      </c>
      <c r="E839" s="2" t="s">
        <v>4944</v>
      </c>
      <c r="F839" s="2" t="s">
        <v>4945</v>
      </c>
      <c r="G839" s="2" t="s">
        <v>4946</v>
      </c>
      <c r="H839" s="2" t="str">
        <f ca="1">IFERROR(__xludf.DUMMYFUNCTION("GOOGLETRANSLATE(A839,""id"",""en"")"),"Hendri hi brother ndrie Hendri sorry for being slow due to signal problems, come on, let me know your cellphone number so you can get details of the location of the sub-district head of the city via message, Rey, help protect your privacy, tksrey")</f>
        <v>Hendri hi brother ndrie Hendri sorry for being slow due to signal problems, come on, let me know your cellphone number so you can get details of the location of the sub-district head of the city via message, Rey, help protect your privacy, tksrey</v>
      </c>
    </row>
    <row r="840" spans="1:8" ht="15.75" customHeight="1" x14ac:dyDescent="0.25">
      <c r="A840" s="2" t="s">
        <v>4947</v>
      </c>
      <c r="B840" s="2" t="s">
        <v>4948</v>
      </c>
      <c r="C840" s="2" t="s">
        <v>4949</v>
      </c>
      <c r="D840" s="2" t="s">
        <v>4950</v>
      </c>
      <c r="E840" s="2" t="s">
        <v>4951</v>
      </c>
      <c r="F840" s="2" t="s">
        <v>4952</v>
      </c>
      <c r="G840" s="2" t="s">
        <v>4953</v>
      </c>
      <c r="H840" s="2" t="str">
        <f ca="1">IFERROR(__xludf.DUMMYFUNCTION("GOOGLETRANSLATE(A840,""id"",""en"")"),"Using Telkomsel likes to be extravagant and very expensive")</f>
        <v>Using Telkomsel likes to be extravagant and very expensive</v>
      </c>
    </row>
    <row r="841" spans="1:8" ht="15.75" customHeight="1" x14ac:dyDescent="0.25">
      <c r="A841" s="2" t="s">
        <v>4954</v>
      </c>
      <c r="B841" s="2" t="s">
        <v>4955</v>
      </c>
      <c r="C841" s="2" t="s">
        <v>4956</v>
      </c>
      <c r="D841" s="2" t="s">
        <v>4957</v>
      </c>
      <c r="E841" s="2" t="s">
        <v>4958</v>
      </c>
      <c r="F841" s="2" t="s">
        <v>4959</v>
      </c>
      <c r="G841" s="2" t="s">
        <v>4959</v>
      </c>
      <c r="H841" s="2" t="str">
        <f ca="1">IFERROR(__xludf.DUMMYFUNCTION("GOOGLETRANSLATE(A841,""id"",""en"")"),"I'm tired, you're like a bot, just sending messages to me")</f>
        <v>I'm tired, you're like a bot, just sending messages to me</v>
      </c>
    </row>
    <row r="842" spans="1:8" ht="15.75" customHeight="1" x14ac:dyDescent="0.25">
      <c r="A842" s="2" t="s">
        <v>4960</v>
      </c>
      <c r="B842" s="2" t="s">
        <v>4961</v>
      </c>
      <c r="C842" s="2" t="s">
        <v>4962</v>
      </c>
      <c r="D842" s="2" t="s">
        <v>4963</v>
      </c>
      <c r="E842" s="2" t="s">
        <v>4963</v>
      </c>
      <c r="F842" s="2" t="s">
        <v>4964</v>
      </c>
      <c r="G842" s="2" t="s">
        <v>4965</v>
      </c>
      <c r="H842" s="2" t="str">
        <f ca="1">IFERROR(__xludf.DUMMYFUNCTION("GOOGLETRANSLATE(A842,""id"",""en"")"),"action choi woo shik kim da mi horror film mystery the witch part entertain film week maxstream application use maxstream package")</f>
        <v>action choi woo shik kim da mi horror film mystery the witch part entertain film week maxstream application use maxstream package</v>
      </c>
    </row>
    <row r="843" spans="1:8" ht="15.75" customHeight="1" x14ac:dyDescent="0.25">
      <c r="A843" s="2" t="s">
        <v>4966</v>
      </c>
      <c r="B843" s="2" t="s">
        <v>4967</v>
      </c>
      <c r="C843" s="2" t="s">
        <v>4968</v>
      </c>
      <c r="D843" s="2" t="s">
        <v>4969</v>
      </c>
      <c r="E843" s="2" t="s">
        <v>4970</v>
      </c>
      <c r="F843" s="2" t="s">
        <v>4971</v>
      </c>
      <c r="G843" s="2" t="s">
        <v>4972</v>
      </c>
      <c r="H843" s="2" t="str">
        <f ca="1">IFERROR(__xludf.DUMMYFUNCTION("GOOGLETRANSLATE(A843,""id"",""en"")"),"I really like snacking on Telkomsel's event application, you know how profitable it is")</f>
        <v>I really like snacking on Telkomsel's event application, you know how profitable it is</v>
      </c>
    </row>
    <row r="844" spans="1:8" ht="15.75" customHeight="1" x14ac:dyDescent="0.25">
      <c r="A844" s="2" t="s">
        <v>4973</v>
      </c>
      <c r="B844" s="2" t="s">
        <v>4974</v>
      </c>
      <c r="C844" s="2" t="s">
        <v>4975</v>
      </c>
      <c r="D844" s="2" t="s">
        <v>4976</v>
      </c>
      <c r="E844" s="2" t="s">
        <v>4977</v>
      </c>
      <c r="F844" s="2" t="s">
        <v>4978</v>
      </c>
      <c r="G844" s="2" t="s">
        <v>4978</v>
      </c>
      <c r="H844" s="2" t="str">
        <f ca="1">IFERROR(__xludf.DUMMYFUNCTION("GOOGLETRANSLATE(A844,""id"",""en"")"),"snack on the application using a Telkomsel cellphone, just curious and check it out")</f>
        <v>snack on the application using a Telkomsel cellphone, just curious and check it out</v>
      </c>
    </row>
    <row r="845" spans="1:8" ht="15.75" customHeight="1" x14ac:dyDescent="0.25">
      <c r="A845" s="2" t="s">
        <v>4979</v>
      </c>
      <c r="B845" s="2" t="s">
        <v>4980</v>
      </c>
      <c r="C845" s="2" t="s">
        <v>4981</v>
      </c>
      <c r="D845" s="2" t="s">
        <v>4982</v>
      </c>
      <c r="E845" s="2" t="s">
        <v>4982</v>
      </c>
      <c r="F845" s="2" t="s">
        <v>4983</v>
      </c>
      <c r="G845" s="2" t="s">
        <v>4983</v>
      </c>
      <c r="H845" s="2" t="str">
        <f ca="1">IFERROR(__xludf.DUMMYFUNCTION("GOOGLETRANSLATE(A845,""id"",""en"")"),"What are the maintenance hours for digipos maintenance?")</f>
        <v>What are the maintenance hours for digipos maintenance?</v>
      </c>
    </row>
    <row r="846" spans="1:8" ht="15.75" customHeight="1" x14ac:dyDescent="0.25">
      <c r="A846" s="2" t="s">
        <v>4984</v>
      </c>
      <c r="B846" s="2" t="s">
        <v>4985</v>
      </c>
      <c r="C846" s="2" t="s">
        <v>4986</v>
      </c>
      <c r="D846" s="2" t="s">
        <v>4987</v>
      </c>
      <c r="E846" s="2" t="s">
        <v>4988</v>
      </c>
      <c r="F846" s="2" t="s">
        <v>4989</v>
      </c>
      <c r="G846" s="2" t="s">
        <v>4990</v>
      </c>
      <c r="H846" s="2" t="str">
        <f ca="1">IFERROR(__xludf.DUMMYFUNCTION("GOOGLETRANSLATE(A846,""id"",""en"")"),"gguk yes, Telkomsel is expensive according to the network, it runs smoothly, it's different, XL, sometimes if the network is super, Lola throws the cellphone")</f>
        <v>gguk yes, Telkomsel is expensive according to the network, it runs smoothly, it's different, XL, sometimes if the network is super, Lola throws the cellphone</v>
      </c>
    </row>
    <row r="847" spans="1:8" ht="15.75" customHeight="1" x14ac:dyDescent="0.25">
      <c r="A847" s="2" t="s">
        <v>4991</v>
      </c>
      <c r="B847" s="2" t="s">
        <v>4992</v>
      </c>
      <c r="C847" s="2" t="s">
        <v>4993</v>
      </c>
      <c r="D847" s="2" t="s">
        <v>4994</v>
      </c>
      <c r="E847" s="2" t="s">
        <v>4995</v>
      </c>
      <c r="F847" s="2" t="s">
        <v>4996</v>
      </c>
      <c r="G847" s="2" t="s">
        <v>4997</v>
      </c>
      <c r="H847" s="2" t="str">
        <f ca="1">IFERROR(__xludf.DUMMYFUNCTION("GOOGLETRANSLATE(A847,""id"",""en"")"),"Hi, bro, sorry for complaining, bro, Telkomsel's prices are according to Telkomsel's efforts to maintain the quality of service, excellent data, subscribe, tksrey")</f>
        <v>Hi, bro, sorry for complaining, bro, Telkomsel's prices are according to Telkomsel's efforts to maintain the quality of service, excellent data, subscribe, tksrey</v>
      </c>
    </row>
    <row r="848" spans="1:8" ht="15.75" customHeight="1" x14ac:dyDescent="0.25">
      <c r="A848" s="2" t="s">
        <v>4998</v>
      </c>
      <c r="B848" s="2" t="s">
        <v>4999</v>
      </c>
      <c r="C848" s="2" t="s">
        <v>4998</v>
      </c>
      <c r="D848" s="2" t="s">
        <v>5000</v>
      </c>
      <c r="E848" s="2" t="s">
        <v>5000</v>
      </c>
      <c r="F848" s="2" t="s">
        <v>5000</v>
      </c>
      <c r="G848" s="2" t="s">
        <v>5000</v>
      </c>
      <c r="H848" s="2" t="str">
        <f ca="1">IFERROR(__xludf.DUMMYFUNCTION("GOOGLETRANSLATE(A848,""id"",""en"")"),"Hello Telkomsel")</f>
        <v>Hello Telkomsel</v>
      </c>
    </row>
    <row r="849" spans="1:8" ht="15.75" customHeight="1" x14ac:dyDescent="0.25">
      <c r="A849" s="2" t="s">
        <v>5001</v>
      </c>
      <c r="B849" s="2" t="s">
        <v>5002</v>
      </c>
      <c r="C849" s="2" t="s">
        <v>5003</v>
      </c>
      <c r="D849" s="2" t="s">
        <v>5004</v>
      </c>
      <c r="E849" s="2" t="s">
        <v>5005</v>
      </c>
      <c r="F849" s="2" t="s">
        <v>5006</v>
      </c>
      <c r="G849" s="2" t="s">
        <v>5007</v>
      </c>
      <c r="H849" s="2" t="str">
        <f ca="1">IFERROR(__xludf.DUMMYFUNCTION("GOOGLETRANSLATE(A849,""id"",""en"")"),"hi bro, sorry for the delay due to signal problems, come on, let me know your cellphone number, so you can detail the location of the city sub-district head via message, Rey, help maintain your privacy, tksrey")</f>
        <v>hi bro, sorry for the delay due to signal problems, come on, let me know your cellphone number, so you can detail the location of the city sub-district head via message, Rey, help maintain your privacy, tksrey</v>
      </c>
    </row>
    <row r="850" spans="1:8" ht="15.75" customHeight="1" x14ac:dyDescent="0.25">
      <c r="A850" s="2" t="s">
        <v>5008</v>
      </c>
      <c r="B850" s="2" t="s">
        <v>5009</v>
      </c>
      <c r="C850" s="2" t="s">
        <v>5010</v>
      </c>
      <c r="D850" s="2" t="s">
        <v>5011</v>
      </c>
      <c r="E850" s="2" t="s">
        <v>5012</v>
      </c>
      <c r="F850" s="2" t="s">
        <v>5013</v>
      </c>
      <c r="G850" s="2" t="s">
        <v>5014</v>
      </c>
      <c r="H850" s="2" t="str">
        <f ca="1">IFERROR(__xludf.DUMMYFUNCTION("GOOGLETRANSLATE(A850,""id"",""en"")"),"Hi bro, thank you for your feedback, Telkomsel, good effort, loyal customer of Telkomsel products, bro, forgot to wear a mask outside the house, healthy, bro, Gea")</f>
        <v>Hi bro, thank you for your feedback, Telkomsel, good effort, loyal customer of Telkomsel products, bro, forgot to wear a mask outside the house, healthy, bro, Gea</v>
      </c>
    </row>
    <row r="851" spans="1:8" ht="15.75" customHeight="1" x14ac:dyDescent="0.25">
      <c r="A851" s="2" t="s">
        <v>4515</v>
      </c>
      <c r="B851" s="2" t="s">
        <v>5015</v>
      </c>
      <c r="C851" s="2" t="s">
        <v>4517</v>
      </c>
      <c r="D851" s="2" t="s">
        <v>4518</v>
      </c>
      <c r="E851" s="2" t="s">
        <v>4519</v>
      </c>
      <c r="F851" s="2" t="s">
        <v>4520</v>
      </c>
      <c r="G851" s="2" t="s">
        <v>4521</v>
      </c>
      <c r="H851" s="2" t="str">
        <f ca="1">IFERROR(__xludf.DUMMYFUNCTION("GOOGLETRANSLATE(A851,""id"",""en"")"),"Hi bro, sorry for the problem, please message your cellphone number, location details, so Akyl will follow up on the problem, thanks Akyl")</f>
        <v>Hi bro, sorry for the problem, please message your cellphone number, location details, so Akyl will follow up on the problem, thanks Akyl</v>
      </c>
    </row>
    <row r="852" spans="1:8" ht="15.75" customHeight="1" x14ac:dyDescent="0.25">
      <c r="A852" s="2" t="s">
        <v>4991</v>
      </c>
      <c r="B852" s="2" t="s">
        <v>5016</v>
      </c>
      <c r="C852" s="2" t="s">
        <v>4993</v>
      </c>
      <c r="D852" s="2" t="s">
        <v>4994</v>
      </c>
      <c r="E852" s="2" t="s">
        <v>4995</v>
      </c>
      <c r="F852" s="2" t="s">
        <v>4996</v>
      </c>
      <c r="G852" s="2" t="s">
        <v>4997</v>
      </c>
      <c r="H852" s="2" t="str">
        <f ca="1">IFERROR(__xludf.DUMMYFUNCTION("GOOGLETRANSLATE(A852,""id"",""en"")"),"Hi, bro, sorry for complaining, bro, Telkomsel's prices are according to Telkomsel's efforts to maintain the quality of service, excellent data, subscribe, tksrey")</f>
        <v>Hi, bro, sorry for complaining, bro, Telkomsel's prices are according to Telkomsel's efforts to maintain the quality of service, excellent data, subscribe, tksrey</v>
      </c>
    </row>
    <row r="853" spans="1:8" ht="15.75" customHeight="1" x14ac:dyDescent="0.25">
      <c r="A853" s="2" t="s">
        <v>5017</v>
      </c>
      <c r="B853" s="2" t="s">
        <v>5018</v>
      </c>
      <c r="C853" s="2" t="s">
        <v>5019</v>
      </c>
      <c r="D853" s="2" t="s">
        <v>5020</v>
      </c>
      <c r="E853" s="2" t="s">
        <v>5021</v>
      </c>
      <c r="F853" s="2" t="s">
        <v>5022</v>
      </c>
      <c r="G853" s="2" t="s">
        <v>5022</v>
      </c>
      <c r="H853" s="2" t="str">
        <f ca="1">IFERROR(__xludf.DUMMYFUNCTION("GOOGLETRANSLATE(A853,""id"",""en"")"),"The price of the internet package is expensive to buy")</f>
        <v>The price of the internet package is expensive to buy</v>
      </c>
    </row>
    <row r="854" spans="1:8" ht="15.75" customHeight="1" x14ac:dyDescent="0.25">
      <c r="A854" s="2" t="s">
        <v>2570</v>
      </c>
      <c r="B854" s="2" t="s">
        <v>2571</v>
      </c>
      <c r="C854" s="2" t="s">
        <v>2572</v>
      </c>
      <c r="D854" s="2" t="s">
        <v>2573</v>
      </c>
      <c r="E854" s="2" t="s">
        <v>2573</v>
      </c>
      <c r="F854" s="2" t="s">
        <v>2574</v>
      </c>
      <c r="G854" s="2" t="s">
        <v>2575</v>
      </c>
      <c r="H854" s="2" t="str">
        <f ca="1">IFERROR(__xludf.DUMMYFUNCTION("GOOGLETRANSLATE(A854,""id"",""en"")"),"Telkomsel Facebook quiz write fanpage wall")</f>
        <v>Telkomsel Facebook quiz write fanpage wall</v>
      </c>
    </row>
    <row r="855" spans="1:8" ht="15.75" customHeight="1" x14ac:dyDescent="0.25">
      <c r="A855" s="2" t="s">
        <v>5023</v>
      </c>
      <c r="B855" s="2" t="s">
        <v>5024</v>
      </c>
      <c r="C855" s="2" t="s">
        <v>5025</v>
      </c>
      <c r="D855" s="2" t="s">
        <v>5026</v>
      </c>
      <c r="E855" s="2" t="s">
        <v>5027</v>
      </c>
      <c r="F855" s="2" t="s">
        <v>5028</v>
      </c>
      <c r="G855" s="2" t="s">
        <v>5029</v>
      </c>
      <c r="H855" s="2" t="str">
        <f ca="1">IFERROR(__xludf.DUMMYFUNCTION("GOOGLETRANSLATE(A855,""id"",""en"")"),"Putra, hi, brother, Dawn, sorry, it's slow, there's a signal problem. Come on, let's get your cellphone number, so you can get details of the location of the sub-district head of the city via message, Rey, help protect your privacy, Rey.")</f>
        <v>Putra, hi, brother, Dawn, sorry, it's slow, there's a signal problem. Come on, let's get your cellphone number, so you can get details of the location of the sub-district head of the city via message, Rey, help protect your privacy, Rey.</v>
      </c>
    </row>
    <row r="856" spans="1:8" ht="15.75" customHeight="1" x14ac:dyDescent="0.25">
      <c r="A856" s="2" t="s">
        <v>5030</v>
      </c>
      <c r="B856" s="2" t="s">
        <v>5031</v>
      </c>
      <c r="C856" s="2" t="s">
        <v>5031</v>
      </c>
      <c r="D856" s="2" t="s">
        <v>5032</v>
      </c>
      <c r="E856" s="2" t="s">
        <v>5033</v>
      </c>
      <c r="F856" s="2" t="s">
        <v>5034</v>
      </c>
      <c r="G856" s="2" t="s">
        <v>5035</v>
      </c>
      <c r="H856" s="2" t="str">
        <f ca="1">IFERROR(__xludf.DUMMYFUNCTION("GOOGLETRANSLATE(A856,""id"",""en"")"),"Telkomsel's net is pounding")</f>
        <v>Telkomsel's net is pounding</v>
      </c>
    </row>
    <row r="857" spans="1:8" ht="15.75" customHeight="1" x14ac:dyDescent="0.25">
      <c r="A857" s="2" t="s">
        <v>5036</v>
      </c>
      <c r="B857" s="2" t="s">
        <v>5037</v>
      </c>
      <c r="C857" s="2" t="s">
        <v>5038</v>
      </c>
      <c r="D857" s="2" t="s">
        <v>5039</v>
      </c>
      <c r="E857" s="2" t="s">
        <v>5039</v>
      </c>
      <c r="F857" s="2" t="s">
        <v>5040</v>
      </c>
      <c r="G857" s="2" t="s">
        <v>5040</v>
      </c>
      <c r="H857" s="2" t="str">
        <f ca="1">IFERROR(__xludf.DUMMYFUNCTION("GOOGLETRANSLATE(A857,""id"",""en"")"),"Wow, the price of Telkomsel internet packages maeen")</f>
        <v>Wow, the price of Telkomsel internet packages maeen</v>
      </c>
    </row>
    <row r="858" spans="1:8" ht="15.75" customHeight="1" x14ac:dyDescent="0.25">
      <c r="A858" s="2" t="s">
        <v>5041</v>
      </c>
      <c r="B858" s="2" t="s">
        <v>5042</v>
      </c>
      <c r="C858" s="2" t="s">
        <v>5043</v>
      </c>
      <c r="D858" s="2" t="s">
        <v>5044</v>
      </c>
      <c r="E858" s="2" t="s">
        <v>5044</v>
      </c>
      <c r="F858" s="2" t="s">
        <v>5045</v>
      </c>
      <c r="G858" s="2" t="s">
        <v>5046</v>
      </c>
      <c r="H858" s="2" t="str">
        <f ca="1">IFERROR(__xludf.DUMMYFUNCTION("GOOGLETRANSLATE(A858,""id"",""en"")"),"Dear signal clock hours, is there a problem with the city of Merauke experiencing signal problems, please provide information to help")</f>
        <v>Dear signal clock hours, is there a problem with the city of Merauke experiencing signal problems, please provide information to help</v>
      </c>
    </row>
    <row r="859" spans="1:8" ht="15.75" customHeight="1" x14ac:dyDescent="0.25">
      <c r="A859" s="2" t="s">
        <v>5047</v>
      </c>
      <c r="B859" s="2" t="s">
        <v>5048</v>
      </c>
      <c r="C859" s="2" t="s">
        <v>5049</v>
      </c>
      <c r="D859" s="2" t="s">
        <v>5050</v>
      </c>
      <c r="E859" s="2" t="s">
        <v>5050</v>
      </c>
      <c r="F859" s="2" t="s">
        <v>5051</v>
      </c>
      <c r="G859" s="2" t="s">
        <v>5052</v>
      </c>
      <c r="H859" s="2" t="str">
        <f ca="1">IFERROR(__xludf.DUMMYFUNCTION("GOOGLETRANSLATE(A859,""id"",""en"")"),"status updates for teenage story films meet the magic witness exciting application Maxstream uses Maxstream quota")</f>
        <v>status updates for teenage story films meet the magic witness exciting application Maxstream uses Maxstream quota</v>
      </c>
    </row>
    <row r="860" spans="1:8" ht="15.75" customHeight="1" x14ac:dyDescent="0.25">
      <c r="A860" s="2" t="s">
        <v>5047</v>
      </c>
      <c r="B860" s="2" t="s">
        <v>5048</v>
      </c>
      <c r="C860" s="2" t="s">
        <v>5049</v>
      </c>
      <c r="D860" s="2" t="s">
        <v>5050</v>
      </c>
      <c r="E860" s="2" t="s">
        <v>5050</v>
      </c>
      <c r="F860" s="2" t="s">
        <v>5051</v>
      </c>
      <c r="G860" s="2" t="s">
        <v>5052</v>
      </c>
      <c r="H860" s="2" t="str">
        <f ca="1">IFERROR(__xludf.DUMMYFUNCTION("GOOGLETRANSLATE(A860,""id"",""en"")"),"status updates for teenage story films meet the magic witness exciting application Maxstream uses Maxstream quota")</f>
        <v>status updates for teenage story films meet the magic witness exciting application Maxstream uses Maxstream quota</v>
      </c>
    </row>
    <row r="861" spans="1:8" ht="15.75" customHeight="1" x14ac:dyDescent="0.25">
      <c r="A861" s="2" t="s">
        <v>5053</v>
      </c>
      <c r="B861" s="2" t="s">
        <v>5054</v>
      </c>
      <c r="C861" s="2" t="s">
        <v>5055</v>
      </c>
      <c r="D861" s="2" t="s">
        <v>5056</v>
      </c>
      <c r="E861" s="2" t="s">
        <v>5057</v>
      </c>
      <c r="F861" s="2" t="s">
        <v>5058</v>
      </c>
      <c r="G861" s="2" t="s">
        <v>5059</v>
      </c>
      <c r="H861" s="2" t="str">
        <f ca="1">IFERROR(__xludf.DUMMYFUNCTION("GOOGLETRANSLATE(A861,""id"",""en"")"),"prince ori id hahaha, please help")</f>
        <v>prince ori id hahaha, please help</v>
      </c>
    </row>
    <row r="862" spans="1:8" ht="15.75" customHeight="1" x14ac:dyDescent="0.25">
      <c r="A862" s="2" t="s">
        <v>5060</v>
      </c>
      <c r="B862" s="2" t="s">
        <v>5061</v>
      </c>
      <c r="C862" s="2" t="s">
        <v>5062</v>
      </c>
      <c r="D862" s="2" t="s">
        <v>5063</v>
      </c>
      <c r="E862" s="2" t="s">
        <v>5063</v>
      </c>
      <c r="F862" s="2" t="s">
        <v>5063</v>
      </c>
      <c r="G862" s="2" t="s">
        <v>5064</v>
      </c>
      <c r="H862" s="2" t="str">
        <f ca="1">IFERROR(__xludf.DUMMYFUNCTION("GOOGLETRANSLATE(A862,""id"",""en"")"),"original ID hahaha good")</f>
        <v>original ID hahaha good</v>
      </c>
    </row>
    <row r="863" spans="1:8" ht="15.75" customHeight="1" x14ac:dyDescent="0.25">
      <c r="A863" s="2" t="s">
        <v>5065</v>
      </c>
      <c r="B863" s="2" t="s">
        <v>5066</v>
      </c>
      <c r="C863" s="2" t="s">
        <v>5067</v>
      </c>
      <c r="D863" s="2" t="s">
        <v>5068</v>
      </c>
      <c r="E863" s="2" t="s">
        <v>5068</v>
      </c>
      <c r="F863" s="2" t="s">
        <v>5069</v>
      </c>
      <c r="G863" s="2" t="s">
        <v>5069</v>
      </c>
      <c r="H863" s="2" t="str">
        <f ca="1">IFERROR(__xludf.DUMMYFUNCTION("GOOGLETRANSLATE(A863,""id"",""en"")"),"prince ori dead account id bii new era")</f>
        <v>prince ori dead account id bii new era</v>
      </c>
    </row>
    <row r="864" spans="1:8" ht="15.75" customHeight="1" x14ac:dyDescent="0.25">
      <c r="A864" s="2" t="s">
        <v>5070</v>
      </c>
      <c r="B864" s="2" t="s">
        <v>5071</v>
      </c>
      <c r="C864" s="2" t="s">
        <v>5072</v>
      </c>
      <c r="D864" s="2" t="s">
        <v>5073</v>
      </c>
      <c r="E864" s="2" t="s">
        <v>5074</v>
      </c>
      <c r="F864" s="2" t="s">
        <v>5075</v>
      </c>
      <c r="G864" s="2" t="s">
        <v>5075</v>
      </c>
      <c r="H864" s="2" t="str">
        <f ca="1">IFERROR(__xludf.DUMMYFUNCTION("GOOGLETRANSLATE(A864,""id"",""en"")"),"original ID eehh account yeah hahaha bro you know the incoming notification of people following")</f>
        <v>original ID eehh account yeah hahaha bro you know the incoming notification of people following</v>
      </c>
    </row>
    <row r="865" spans="1:8" ht="15.75" customHeight="1" x14ac:dyDescent="0.25">
      <c r="A865" s="2" t="s">
        <v>5076</v>
      </c>
      <c r="B865" s="2" t="s">
        <v>5077</v>
      </c>
      <c r="C865" s="2" t="s">
        <v>5078</v>
      </c>
      <c r="D865" s="2" t="s">
        <v>5079</v>
      </c>
      <c r="E865" s="2" t="s">
        <v>5080</v>
      </c>
      <c r="F865" s="2" t="s">
        <v>5080</v>
      </c>
      <c r="G865" s="2" t="s">
        <v>5080</v>
      </c>
      <c r="H865" s="2" t="str">
        <f ca="1">IFERROR(__xludf.DUMMYFUNCTION("GOOGLETRANSLATE(A865,""id"",""en"")"),"prince ori id burn brother burn")</f>
        <v>prince ori id burn brother burn</v>
      </c>
    </row>
    <row r="866" spans="1:8" ht="15.75" customHeight="1" x14ac:dyDescent="0.25">
      <c r="A866" s="2" t="s">
        <v>5081</v>
      </c>
      <c r="B866" s="2" t="s">
        <v>5082</v>
      </c>
      <c r="C866" s="2" t="s">
        <v>5083</v>
      </c>
      <c r="D866" s="2" t="s">
        <v>5084</v>
      </c>
      <c r="E866" s="2" t="s">
        <v>5085</v>
      </c>
      <c r="F866" s="2" t="s">
        <v>5086</v>
      </c>
      <c r="G866" s="2" t="s">
        <v>5087</v>
      </c>
      <c r="H866" s="2" t="str">
        <f ca="1">IFERROR(__xludf.DUMMYFUNCTION("GOOGLETRANSLATE(A866,""id"",""en"")"),"wts data package for all operators interested in PC only open except admin sleeping Indosat XL Three Telkomsel Axis Byu SMATRFREEN")</f>
        <v>wts data package for all operators interested in PC only open except admin sleeping Indosat XL Three Telkomsel Axis Byu SMATRFREEN</v>
      </c>
    </row>
    <row r="867" spans="1:8" ht="15.75" customHeight="1" x14ac:dyDescent="0.25">
      <c r="A867" s="2" t="s">
        <v>5088</v>
      </c>
      <c r="B867" s="2" t="s">
        <v>5089</v>
      </c>
      <c r="C867" s="2" t="s">
        <v>5090</v>
      </c>
      <c r="D867" s="2" t="s">
        <v>5091</v>
      </c>
      <c r="E867" s="2" t="s">
        <v>5091</v>
      </c>
      <c r="F867" s="2" t="s">
        <v>5092</v>
      </c>
      <c r="G867" s="2" t="s">
        <v>5093</v>
      </c>
      <c r="H867" s="2" t="str">
        <f ca="1">IFERROR(__xludf.DUMMYFUNCTION("GOOGLETRANSLATE(A867,""id"",""en"")"),"ori id, be patient, try it")</f>
        <v>ori id, be patient, try it</v>
      </c>
    </row>
    <row r="868" spans="1:8" ht="15.75" customHeight="1" x14ac:dyDescent="0.25">
      <c r="A868" s="2" t="s">
        <v>5094</v>
      </c>
      <c r="B868" s="2" t="s">
        <v>5095</v>
      </c>
      <c r="C868" s="2" t="s">
        <v>5096</v>
      </c>
      <c r="D868" s="2" t="s">
        <v>5097</v>
      </c>
      <c r="E868" s="2" t="s">
        <v>5098</v>
      </c>
      <c r="F868" s="2" t="s">
        <v>5099</v>
      </c>
      <c r="G868" s="2" t="s">
        <v>5100</v>
      </c>
      <c r="H868" s="2" t="str">
        <f ca="1">IFERROR(__xludf.DUMMYFUNCTION("GOOGLETRANSLATE(A868,""id"",""en"")"),"Prince ID Halah told me to order a solution to make strange apps accessible so they don't bother you often")</f>
        <v>Prince ID Halah told me to order a solution to make strange apps accessible so they don't bother you often</v>
      </c>
    </row>
    <row r="869" spans="1:8" ht="15.75" customHeight="1" x14ac:dyDescent="0.25">
      <c r="A869" s="2" t="s">
        <v>5101</v>
      </c>
      <c r="B869" s="2" t="s">
        <v>5102</v>
      </c>
      <c r="C869" s="2" t="s">
        <v>5103</v>
      </c>
      <c r="D869" s="2" t="s">
        <v>5104</v>
      </c>
      <c r="E869" s="2" t="s">
        <v>5105</v>
      </c>
      <c r="F869" s="2" t="s">
        <v>5106</v>
      </c>
      <c r="G869" s="2" t="s">
        <v>5107</v>
      </c>
      <c r="H869" s="2" t="str">
        <f ca="1">IFERROR(__xludf.DUMMYFUNCTION("GOOGLETRANSLATE(A869,""id"",""en"")"),"original ID subscription ID")</f>
        <v>original ID subscription ID</v>
      </c>
    </row>
    <row r="870" spans="1:8" ht="15.75" customHeight="1" x14ac:dyDescent="0.25">
      <c r="A870" s="2" t="s">
        <v>5108</v>
      </c>
      <c r="B870" s="2" t="s">
        <v>5109</v>
      </c>
      <c r="C870" s="2" t="s">
        <v>5110</v>
      </c>
      <c r="D870" s="2" t="s">
        <v>5111</v>
      </c>
      <c r="E870" s="2" t="s">
        <v>5112</v>
      </c>
      <c r="F870" s="2" t="s">
        <v>5113</v>
      </c>
      <c r="G870" s="2" t="s">
        <v>5114</v>
      </c>
      <c r="H870" s="2" t="str">
        <f ca="1">IFERROR(__xludf.DUMMYFUNCTION("GOOGLETRANSLATE(A870,""id"",""en"")"),"stop using byu, bad provider, pay after quota, enter CS complaint, Taii ID process, complaint procedure, lots of ampas providers")</f>
        <v>stop using byu, bad provider, pay after quota, enter CS complaint, Taii ID process, complaint procedure, lots of ampas providers</v>
      </c>
    </row>
    <row r="871" spans="1:8" ht="15.75" customHeight="1" x14ac:dyDescent="0.25">
      <c r="A871" s="2" t="s">
        <v>5115</v>
      </c>
      <c r="B871" s="2" t="s">
        <v>5116</v>
      </c>
      <c r="C871" s="2" t="s">
        <v>5117</v>
      </c>
      <c r="D871" s="2" t="s">
        <v>5118</v>
      </c>
      <c r="E871" s="2" t="s">
        <v>5118</v>
      </c>
      <c r="F871" s="2" t="s">
        <v>5119</v>
      </c>
      <c r="G871" s="2" t="s">
        <v>5119</v>
      </c>
      <c r="H871" s="2" t="str">
        <f ca="1">IFERROR(__xludf.DUMMYFUNCTION("GOOGLETRANSLATE(A871,""id"",""en"")"),"Telkomsel Tsel Money Credit Byu Indosat Isat IM Three Tri XL Axis Ewallet Balance Amp Bank Ovo Gopay Account ShopeePay Funds BCA BNI BRI BTN Mandiri Seabank etc. Fast Pinned Check Testing Process")</f>
        <v>Telkomsel Tsel Money Credit Byu Indosat Isat IM Three Tri XL Axis Ewallet Balance Amp Bank Ovo Gopay Account ShopeePay Funds BCA BNI BRI BTN Mandiri Seabank etc. Fast Pinned Check Testing Process</v>
      </c>
    </row>
    <row r="872" spans="1:8" ht="15.75" customHeight="1" x14ac:dyDescent="0.25">
      <c r="A872" s="2" t="s">
        <v>5120</v>
      </c>
      <c r="B872" s="2" t="s">
        <v>5121</v>
      </c>
      <c r="C872" s="2" t="s">
        <v>5122</v>
      </c>
      <c r="D872" s="2" t="s">
        <v>5123</v>
      </c>
      <c r="E872" s="2" t="s">
        <v>5124</v>
      </c>
      <c r="F872" s="2" t="s">
        <v>5125</v>
      </c>
      <c r="G872" s="2" t="s">
        <v>5126</v>
      </c>
      <c r="H872" s="2" t="str">
        <f ca="1">IFERROR(__xludf.DUMMYFUNCTION("GOOGLETRANSLATE(A872,""id"",""en"")"),"rillllll overlapping Telkomsel reading byu lemoooottttttt really protesting")</f>
        <v>rillllll overlapping Telkomsel reading byu lemoooottttttt really protesting</v>
      </c>
    </row>
    <row r="873" spans="1:8" ht="15.75" customHeight="1" x14ac:dyDescent="0.25">
      <c r="A873" s="2" t="s">
        <v>15</v>
      </c>
      <c r="B873" s="2" t="s">
        <v>5127</v>
      </c>
      <c r="C873" s="2" t="s">
        <v>5128</v>
      </c>
      <c r="D873" s="2" t="s">
        <v>20</v>
      </c>
      <c r="E873" s="2" t="s">
        <v>20</v>
      </c>
      <c r="F873" s="2" t="s">
        <v>20</v>
      </c>
      <c r="G873" s="2" t="s">
        <v>20</v>
      </c>
      <c r="H873" s="2" t="str">
        <f ca="1">IFERROR(__xludf.DUMMYFUNCTION("GOOGLETRANSLATE(A873,""id"",""en"")"),"id")</f>
        <v>id</v>
      </c>
    </row>
    <row r="874" spans="1:8" ht="15.75" customHeight="1" x14ac:dyDescent="0.25">
      <c r="A874" s="2" t="s">
        <v>5129</v>
      </c>
      <c r="B874" s="2" t="s">
        <v>5130</v>
      </c>
      <c r="C874" s="2" t="s">
        <v>5131</v>
      </c>
      <c r="D874" s="2" t="s">
        <v>5132</v>
      </c>
      <c r="E874" s="2" t="s">
        <v>5133</v>
      </c>
      <c r="F874" s="2" t="s">
        <v>5134</v>
      </c>
      <c r="G874" s="2" t="s">
        <v>5135</v>
      </c>
      <c r="H874" s="2" t="str">
        <f ca="1">IFERROR(__xludf.DUMMYFUNCTION("GOOGLETRANSLATE(A874,""id"",""en"")"),"okay bro, if you play byu, bro, confirm the live ID message, say the byu application is installed on your cellphone, bro, Rai")</f>
        <v>okay bro, if you play byu, bro, confirm the live ID message, say the byu application is installed on your cellphone, bro, Rai</v>
      </c>
    </row>
    <row r="875" spans="1:8" ht="15.75" customHeight="1" x14ac:dyDescent="0.25">
      <c r="A875" s="2" t="s">
        <v>5136</v>
      </c>
      <c r="B875" s="2" t="s">
        <v>5137</v>
      </c>
      <c r="C875" s="2" t="s">
        <v>5138</v>
      </c>
      <c r="D875" s="2" t="s">
        <v>5139</v>
      </c>
      <c r="E875" s="2" t="s">
        <v>5140</v>
      </c>
      <c r="F875" s="2" t="s">
        <v>5141</v>
      </c>
      <c r="G875" s="2" t="s">
        <v>5142</v>
      </c>
      <c r="H875" s="2" t="str">
        <f ca="1">IFERROR(__xludf.DUMMYFUNCTION("GOOGLETRANSLATE(A875,""id"",""en"")"),"byu number never used, list of online gambling leaks, yes, one Indosat registered with bandages, etc. leaked, really bad, yes, Telkomsel group ID")</f>
        <v>byu number never used, list of online gambling leaks, yes, one Indosat registered with bandages, etc. leaked, really bad, yes, Telkomsel group ID</v>
      </c>
    </row>
    <row r="876" spans="1:8" ht="15.75" customHeight="1" x14ac:dyDescent="0.25">
      <c r="A876" s="2" t="s">
        <v>5143</v>
      </c>
      <c r="B876" s="2" t="s">
        <v>5144</v>
      </c>
      <c r="C876" s="2" t="s">
        <v>5145</v>
      </c>
      <c r="D876" s="2" t="s">
        <v>5146</v>
      </c>
      <c r="E876" s="2" t="s">
        <v>5146</v>
      </c>
      <c r="F876" s="2" t="s">
        <v>5146</v>
      </c>
      <c r="G876" s="2" t="s">
        <v>5147</v>
      </c>
      <c r="H876" s="2" t="str">
        <f ca="1">IFERROR(__xludf.DUMMYFUNCTION("GOOGLETRANSLATE(A876,""id"",""en"")"),"update msib email telkomsel byu just entered for invitation for selection test thank God bismillah note apply as telkomsel playground byu creative and branding specialist intern")</f>
        <v>update msib email telkomsel byu just entered for invitation for selection test thank God bismillah note apply as telkomsel playground byu creative and branding specialist intern</v>
      </c>
    </row>
    <row r="877" spans="1:8" ht="15.75" customHeight="1" x14ac:dyDescent="0.25">
      <c r="A877" s="2" t="s">
        <v>15</v>
      </c>
      <c r="B877" s="2" t="s">
        <v>5148</v>
      </c>
      <c r="C877" s="2" t="s">
        <v>5149</v>
      </c>
      <c r="D877" s="2" t="s">
        <v>5150</v>
      </c>
      <c r="E877" s="2" t="s">
        <v>5151</v>
      </c>
      <c r="F877" s="2" t="s">
        <v>20</v>
      </c>
      <c r="G877" s="2" t="s">
        <v>20</v>
      </c>
      <c r="H877" s="2" t="str">
        <f ca="1">IFERROR(__xludf.DUMMYFUNCTION("GOOGLETRANSLATE(A877,""id"",""en"")"),"id")</f>
        <v>id</v>
      </c>
    </row>
    <row r="878" spans="1:8" ht="15.75" customHeight="1" x14ac:dyDescent="0.25">
      <c r="A878" s="2" t="s">
        <v>5152</v>
      </c>
      <c r="B878" s="2" t="s">
        <v>5153</v>
      </c>
      <c r="C878" s="2" t="s">
        <v>5154</v>
      </c>
      <c r="D878" s="2" t="s">
        <v>5155</v>
      </c>
      <c r="E878" s="2" t="s">
        <v>5156</v>
      </c>
      <c r="F878" s="2" t="s">
        <v>5157</v>
      </c>
      <c r="G878" s="2" t="s">
        <v>5158</v>
      </c>
      <c r="H878" s="2" t="str">
        <f ca="1">IFERROR(__xludf.DUMMYFUNCTION("GOOGLETRANSLATE(A878,""id"",""en"")"),"Id use it, it's stupid, I don't know if the service is bad, gosh")</f>
        <v>Id use it, it's stupid, I don't know if the service is bad, gosh</v>
      </c>
    </row>
    <row r="879" spans="1:8" ht="15.75" customHeight="1" x14ac:dyDescent="0.25">
      <c r="A879" s="2" t="s">
        <v>5159</v>
      </c>
      <c r="B879" s="2" t="s">
        <v>5160</v>
      </c>
      <c r="C879" s="2" t="s">
        <v>5161</v>
      </c>
      <c r="D879" s="2" t="s">
        <v>5162</v>
      </c>
      <c r="E879" s="2" t="s">
        <v>5163</v>
      </c>
      <c r="F879" s="2" t="s">
        <v>5164</v>
      </c>
      <c r="G879" s="2" t="s">
        <v>5164</v>
      </c>
      <c r="H879" s="2" t="str">
        <f ca="1">IFERROR(__xludf.DUMMYFUNCTION("GOOGLETRANSLATE(A879,""id"",""en"")"),"Emotional ID, okay?")</f>
        <v>Emotional ID, okay?</v>
      </c>
    </row>
    <row r="880" spans="1:8" ht="15.75" customHeight="1" x14ac:dyDescent="0.25">
      <c r="A880" s="2" t="s">
        <v>5165</v>
      </c>
      <c r="B880" s="2" t="s">
        <v>5166</v>
      </c>
      <c r="C880" s="2" t="s">
        <v>5167</v>
      </c>
      <c r="D880" s="2" t="s">
        <v>5168</v>
      </c>
      <c r="E880" s="2" t="s">
        <v>5169</v>
      </c>
      <c r="F880" s="2" t="s">
        <v>5170</v>
      </c>
      <c r="G880" s="2" t="s">
        <v>5171</v>
      </c>
      <c r="H880" s="2" t="str">
        <f ca="1">IFERROR(__xludf.DUMMYFUNCTION("GOOGLETRANSLATE(A880,""id"",""en"")"),"ID regarding complaints regarding products, the Byu Brother application, the official hand of the Byu Help Center channel ID, yes Darlan")</f>
        <v>ID regarding complaints regarding products, the Byu Brother application, the official hand of the Byu Help Center channel ID, yes Darlan</v>
      </c>
    </row>
    <row r="881" spans="1:8" ht="15.75" customHeight="1" x14ac:dyDescent="0.25">
      <c r="A881" s="2" t="s">
        <v>5172</v>
      </c>
      <c r="B881" s="2" t="s">
        <v>5173</v>
      </c>
      <c r="C881" s="2" t="s">
        <v>5174</v>
      </c>
      <c r="D881" s="2" t="s">
        <v>5175</v>
      </c>
      <c r="E881" s="2" t="s">
        <v>5175</v>
      </c>
      <c r="F881" s="2" t="s">
        <v>5176</v>
      </c>
      <c r="G881" s="2" t="s">
        <v>5177</v>
      </c>
      <c r="H881" s="2" t="str">
        <f ca="1">IFERROR(__xludf.DUMMYFUNCTION("GOOGLETRANSLATE(A881,""id"",""en"")"),"ID sorry bro, confirm Darlan's hand ID")</f>
        <v>ID sorry bro, confirm Darlan's hand ID</v>
      </c>
    </row>
    <row r="882" spans="1:8" ht="15.75" customHeight="1" x14ac:dyDescent="0.25">
      <c r="A882" s="2" t="s">
        <v>5178</v>
      </c>
      <c r="B882" s="2" t="s">
        <v>5179</v>
      </c>
      <c r="C882" s="2" t="s">
        <v>5180</v>
      </c>
      <c r="D882" s="2" t="s">
        <v>5181</v>
      </c>
      <c r="E882" s="2" t="s">
        <v>5182</v>
      </c>
      <c r="F882" s="2" t="s">
        <v>5183</v>
      </c>
      <c r="G882" s="2" t="s">
        <v>5184</v>
      </c>
      <c r="H882" s="2" t="str">
        <f ca="1">IFERROR(__xludf.DUMMYFUNCTION("GOOGLETRANSLATE(A882,""id"",""en"")"),"id lost patience last week for Christmas &amp; the courier was mishandled, classic")</f>
        <v>id lost patience last week for Christmas &amp; the courier was mishandled, classic</v>
      </c>
    </row>
    <row r="883" spans="1:8" ht="15.75" customHeight="1" x14ac:dyDescent="0.25">
      <c r="A883" s="2" t="s">
        <v>5185</v>
      </c>
      <c r="B883" s="2" t="s">
        <v>5186</v>
      </c>
      <c r="C883" s="2" t="s">
        <v>5185</v>
      </c>
      <c r="D883" s="2" t="s">
        <v>5187</v>
      </c>
      <c r="E883" s="2" t="s">
        <v>5187</v>
      </c>
      <c r="F883" s="2" t="s">
        <v>5187</v>
      </c>
      <c r="G883" s="2" t="s">
        <v>5187</v>
      </c>
      <c r="H883" s="2" t="str">
        <f ca="1">IFERROR(__xludf.DUMMYFUNCTION("GOOGLETRANSLATE(A883,""id"",""en"")"),"tai id")</f>
        <v>tai id</v>
      </c>
    </row>
    <row r="884" spans="1:8" ht="15.75" customHeight="1" x14ac:dyDescent="0.25">
      <c r="A884" s="2" t="s">
        <v>5188</v>
      </c>
      <c r="B884" s="2" t="s">
        <v>5189</v>
      </c>
      <c r="C884" s="2" t="s">
        <v>5190</v>
      </c>
      <c r="D884" s="2" t="s">
        <v>5191</v>
      </c>
      <c r="E884" s="2" t="s">
        <v>5192</v>
      </c>
      <c r="F884" s="2" t="s">
        <v>5193</v>
      </c>
      <c r="G884" s="2" t="s">
        <v>5194</v>
      </c>
      <c r="H884" s="2" t="str">
        <f ca="1">IFERROR(__xludf.DUMMYFUNCTION("GOOGLETRANSLATE(A884,""id"",""en"")"),"I'm sorry, bro, I'm not comfortable with the information, complain, turn around, bro, immediately confirm with your ID colleagues, thank you, you're healthy, bro, Zyad")</f>
        <v>I'm sorry, bro, I'm not comfortable with the information, complain, turn around, bro, immediately confirm with your ID colleagues, thank you, you're healthy, bro, Zyad</v>
      </c>
    </row>
    <row r="885" spans="1:8" ht="15.75" customHeight="1" x14ac:dyDescent="0.25">
      <c r="A885" s="2" t="s">
        <v>5195</v>
      </c>
      <c r="B885" s="2" t="s">
        <v>5196</v>
      </c>
      <c r="C885" s="2" t="s">
        <v>5197</v>
      </c>
      <c r="D885" s="2" t="s">
        <v>5198</v>
      </c>
      <c r="E885" s="2" t="s">
        <v>5199</v>
      </c>
      <c r="F885" s="2" t="s">
        <v>5200</v>
      </c>
      <c r="G885" s="2" t="s">
        <v>5200</v>
      </c>
      <c r="H885" s="2" t="str">
        <f ca="1">IFERROR(__xludf.DUMMYFUNCTION("GOOGLETRANSLATE(A885,""id"",""en"")"),"The ID is mint")</f>
        <v>The ID is mint</v>
      </c>
    </row>
    <row r="886" spans="1:8" ht="15.75" customHeight="1" x14ac:dyDescent="0.25">
      <c r="A886" s="2" t="s">
        <v>5201</v>
      </c>
      <c r="B886" s="2" t="s">
        <v>5202</v>
      </c>
      <c r="C886" s="2" t="s">
        <v>5202</v>
      </c>
      <c r="D886" s="2" t="s">
        <v>5203</v>
      </c>
      <c r="E886" s="2" t="s">
        <v>5204</v>
      </c>
      <c r="F886" s="2" t="s">
        <v>5205</v>
      </c>
      <c r="G886" s="2" t="s">
        <v>5205</v>
      </c>
      <c r="H886" s="2" t="str">
        <f ca="1">IFERROR(__xludf.DUMMYFUNCTION("GOOGLETRANSLATE(A886,""id"",""en"")"),"anjirrrrrrrr Telkomsel admin knows minwon awokwokw to use Telkomsel byu hahaha")</f>
        <v>anjirrrrrrrr Telkomsel admin knows minwon awokwokw to use Telkomsel byu hahaha</v>
      </c>
    </row>
    <row r="887" spans="1:8" ht="15.75" customHeight="1" x14ac:dyDescent="0.25">
      <c r="A887" s="2" t="s">
        <v>5206</v>
      </c>
      <c r="B887" s="2" t="s">
        <v>5207</v>
      </c>
      <c r="C887" s="2" t="s">
        <v>5208</v>
      </c>
      <c r="D887" s="2" t="s">
        <v>5209</v>
      </c>
      <c r="E887" s="2" t="s">
        <v>5210</v>
      </c>
      <c r="F887" s="2" t="s">
        <v>5211</v>
      </c>
      <c r="G887" s="2" t="s">
        <v>5211</v>
      </c>
      <c r="H887" s="2" t="str">
        <f ca="1">IFERROR(__xludf.DUMMYFUNCTION("GOOGLETRANSLATE(A887,""id"",""en"")"),"wtb prem spotify pay using tf telkomsel credit byu")</f>
        <v>wtb prem spotify pay using tf telkomsel credit byu</v>
      </c>
    </row>
    <row r="888" spans="1:8" ht="15.75" customHeight="1" x14ac:dyDescent="0.25">
      <c r="A888" s="2" t="s">
        <v>5206</v>
      </c>
      <c r="B888" s="2" t="s">
        <v>5207</v>
      </c>
      <c r="C888" s="2" t="s">
        <v>5208</v>
      </c>
      <c r="D888" s="2" t="s">
        <v>5209</v>
      </c>
      <c r="E888" s="2" t="s">
        <v>5210</v>
      </c>
      <c r="F888" s="2" t="s">
        <v>5211</v>
      </c>
      <c r="G888" s="2" t="s">
        <v>5211</v>
      </c>
      <c r="H888" s="2" t="str">
        <f ca="1">IFERROR(__xludf.DUMMYFUNCTION("GOOGLETRANSLATE(A888,""id"",""en"")"),"wtb prem spotify pay using tf telkomsel credit byu")</f>
        <v>wtb prem spotify pay using tf telkomsel credit byu</v>
      </c>
    </row>
    <row r="889" spans="1:8" ht="15.75" customHeight="1" x14ac:dyDescent="0.25">
      <c r="A889" s="2" t="s">
        <v>5212</v>
      </c>
      <c r="B889" s="2" t="s">
        <v>5213</v>
      </c>
      <c r="C889" s="2" t="s">
        <v>5214</v>
      </c>
      <c r="D889" s="2" t="s">
        <v>5215</v>
      </c>
      <c r="E889" s="2" t="s">
        <v>5216</v>
      </c>
      <c r="F889" s="2" t="s">
        <v>5217</v>
      </c>
      <c r="G889" s="2" t="s">
        <v>5218</v>
      </c>
      <c r="H889" s="2" t="str">
        <f ca="1">IFERROR(__xludf.DUMMYFUNCTION("GOOGLETRANSLATE(A889,""id"",""en"")"),"id so bro I'm worried, Dita will help so that the net is stable, let's give you the cellphone number, location of the city, sub-district, no problem via message, bro, let Dita help check, thank you, Dita.")</f>
        <v>id so bro I'm worried, Dita will help so that the net is stable, let's give you the cellphone number, location of the city, sub-district, no problem via message, bro, let Dita help check, thank you, Dita.</v>
      </c>
    </row>
    <row r="890" spans="1:8" ht="15.75" customHeight="1" x14ac:dyDescent="0.25">
      <c r="A890" s="2" t="s">
        <v>5219</v>
      </c>
      <c r="B890" s="2" t="s">
        <v>5220</v>
      </c>
      <c r="C890" s="2" t="s">
        <v>5221</v>
      </c>
      <c r="D890" s="2" t="s">
        <v>5222</v>
      </c>
      <c r="E890" s="2" t="s">
        <v>5223</v>
      </c>
      <c r="F890" s="2" t="s">
        <v>5224</v>
      </c>
      <c r="G890" s="2" t="s">
        <v>5225</v>
      </c>
      <c r="H890" s="2" t="str">
        <f ca="1">IFERROR(__xludf.DUMMYFUNCTION("GOOGLETRANSLATE(A890,""id"",""en"")"),"id wins expensive, the quality of the service network is really bad")</f>
        <v>id wins expensive, the quality of the service network is really bad</v>
      </c>
    </row>
    <row r="891" spans="1:8" ht="15.75" customHeight="1" x14ac:dyDescent="0.25">
      <c r="A891" s="2" t="s">
        <v>5226</v>
      </c>
      <c r="B891" s="2" t="s">
        <v>5227</v>
      </c>
      <c r="C891" s="2" t="s">
        <v>5228</v>
      </c>
      <c r="D891" s="2" t="s">
        <v>5229</v>
      </c>
      <c r="E891" s="2" t="s">
        <v>5230</v>
      </c>
      <c r="F891" s="2" t="s">
        <v>5231</v>
      </c>
      <c r="G891" s="2" t="s">
        <v>5232</v>
      </c>
      <c r="H891" s="2" t="str">
        <f ca="1">IFERROR(__xludf.DUMMYFUNCTION("GOOGLETRANSLATE(A891,""id"",""en"")"),"id please cooperate hook number type of money instrument wd yes otp entered missing number please replace clear ream data data id")</f>
        <v>id please cooperate hook number type of money instrument wd yes otp entered missing number please replace clear ream data data id</v>
      </c>
    </row>
    <row r="892" spans="1:8" ht="15.75" customHeight="1" x14ac:dyDescent="0.25">
      <c r="A892" s="2" t="s">
        <v>5233</v>
      </c>
      <c r="B892" s="2" t="s">
        <v>5234</v>
      </c>
      <c r="C892" s="2" t="s">
        <v>5235</v>
      </c>
      <c r="D892" s="2" t="s">
        <v>5236</v>
      </c>
      <c r="E892" s="2" t="s">
        <v>5236</v>
      </c>
      <c r="F892" s="2" t="s">
        <v>5237</v>
      </c>
      <c r="G892" s="2" t="s">
        <v>5237</v>
      </c>
      <c r="H892" s="2" t="str">
        <f ca="1">IFERROR(__xludf.DUMMYFUNCTION("GOOGLETRANSLATE(A892,""id"",""en"")"),"Byu Telkomsel")</f>
        <v>Byu Telkomsel</v>
      </c>
    </row>
    <row r="893" spans="1:8" ht="15.75" customHeight="1" x14ac:dyDescent="0.25">
      <c r="A893" s="2" t="s">
        <v>5238</v>
      </c>
      <c r="B893" s="2" t="s">
        <v>5239</v>
      </c>
      <c r="C893" s="2" t="s">
        <v>5240</v>
      </c>
      <c r="D893" s="2" t="s">
        <v>5241</v>
      </c>
      <c r="E893" s="2" t="s">
        <v>5241</v>
      </c>
      <c r="F893" s="2" t="s">
        <v>5242</v>
      </c>
      <c r="G893" s="2" t="s">
        <v>5243</v>
      </c>
      <c r="H893" s="2" t="str">
        <f ca="1">IFERROR(__xludf.DUMMYFUNCTION("GOOGLETRANSLATE(A893,""id"",""en"")"),"The provider ID info is worth using")</f>
        <v>The provider ID info is worth using</v>
      </c>
    </row>
    <row r="894" spans="1:8" ht="15.75" customHeight="1" x14ac:dyDescent="0.25">
      <c r="A894" s="2" t="s">
        <v>5244</v>
      </c>
      <c r="B894" s="2" t="s">
        <v>5245</v>
      </c>
      <c r="C894" s="2" t="s">
        <v>5246</v>
      </c>
      <c r="D894" s="2" t="s">
        <v>5247</v>
      </c>
      <c r="E894" s="2" t="s">
        <v>5248</v>
      </c>
      <c r="F894" s="2" t="s">
        <v>5249</v>
      </c>
      <c r="G894" s="2" t="s">
        <v>5250</v>
      </c>
      <c r="H894" s="2" t="str">
        <f ca="1">IFERROR(__xludf.DUMMYFUNCTION("GOOGLETRANSLATE(A894,""id"",""en"")"),"Indihome service ID is slow, bro, info, order, come on, internet number, full name, address, Indihome installation location, let me help you check, thank you, Nesya")</f>
        <v>Indihome service ID is slow, bro, info, order, come on, internet number, full name, address, Indihome installation location, let me help you check, thank you, Nesya</v>
      </c>
    </row>
    <row r="895" spans="1:8" ht="15.75" customHeight="1" x14ac:dyDescent="0.25">
      <c r="A895" s="2" t="s">
        <v>5251</v>
      </c>
      <c r="B895" s="2" t="s">
        <v>5252</v>
      </c>
      <c r="C895" s="2" t="s">
        <v>5253</v>
      </c>
      <c r="D895" s="2" t="s">
        <v>5254</v>
      </c>
      <c r="E895" s="2" t="s">
        <v>5255</v>
      </c>
      <c r="F895" s="2" t="s">
        <v>5256</v>
      </c>
      <c r="G895" s="2" t="s">
        <v>5257</v>
      </c>
      <c r="H895" s="2" t="str">
        <f ca="1">IFERROR(__xludf.DUMMYFUNCTION("GOOGLETRANSLATE(A895,""id"",""en"")"),"id help with problems bro, data needs to be cool, net team, please complete information, message data, wait for Zidane")</f>
        <v>id help with problems bro, data needs to be cool, net team, please complete information, message data, wait for Zidane</v>
      </c>
    </row>
    <row r="896" spans="1:8" ht="15.75" customHeight="1" x14ac:dyDescent="0.25">
      <c r="A896" s="2" t="s">
        <v>5258</v>
      </c>
      <c r="B896" s="2" t="s">
        <v>5259</v>
      </c>
      <c r="C896" s="2" t="s">
        <v>5260</v>
      </c>
      <c r="D896" s="2" t="s">
        <v>5261</v>
      </c>
      <c r="E896" s="2" t="s">
        <v>5262</v>
      </c>
      <c r="F896" s="2" t="s">
        <v>5263</v>
      </c>
      <c r="G896" s="2" t="s">
        <v>5264</v>
      </c>
      <c r="H896" s="2" t="str">
        <f ca="1">IFERROR(__xludf.DUMMYFUNCTION("GOOGLETRANSLATE(A896,""id"",""en"")"),"id emotional here")</f>
        <v>id emotional here</v>
      </c>
    </row>
    <row r="897" spans="1:8" ht="15.75" customHeight="1" x14ac:dyDescent="0.25">
      <c r="A897" s="2" t="s">
        <v>5265</v>
      </c>
      <c r="B897" s="2" t="s">
        <v>5266</v>
      </c>
      <c r="C897" s="2" t="s">
        <v>5267</v>
      </c>
      <c r="D897" s="2" t="s">
        <v>5268</v>
      </c>
      <c r="E897" s="2" t="s">
        <v>5269</v>
      </c>
      <c r="F897" s="2" t="s">
        <v>5270</v>
      </c>
      <c r="G897" s="2" t="s">
        <v>5271</v>
      </c>
      <c r="H897" s="2" t="str">
        <f ca="1">IFERROR(__xludf.DUMMYFUNCTION("GOOGLETRANSLATE(A897,""id"",""en"")"),"ID, where is the sub-district head of the provincial city? Just fix the quality of the state-owned company, expensive services, bad services")</f>
        <v>ID, where is the sub-district head of the provincial city? Just fix the quality of the state-owned company, expensive services, bad services</v>
      </c>
    </row>
    <row r="898" spans="1:8" ht="15.75" customHeight="1" x14ac:dyDescent="0.25">
      <c r="A898" s="2" t="s">
        <v>5272</v>
      </c>
      <c r="B898" s="2" t="s">
        <v>5273</v>
      </c>
      <c r="C898" s="2" t="s">
        <v>5274</v>
      </c>
      <c r="D898" s="2" t="s">
        <v>5275</v>
      </c>
      <c r="E898" s="2" t="s">
        <v>5276</v>
      </c>
      <c r="F898" s="2" t="s">
        <v>5277</v>
      </c>
      <c r="G898" s="2" t="s">
        <v>5278</v>
      </c>
      <c r="H898" s="2" t="str">
        <f ca="1">IFERROR(__xludf.DUMMYFUNCTION("GOOGLETRANSLATE(A898,""id"",""en"")"),"Brother's ID Wepe Telkomsel signal is not stable, let's give your cellphone number, Kelkeckota location, Telkomsel number, date problem, so via message, thank you Nesya")</f>
        <v>Brother's ID Wepe Telkomsel signal is not stable, let's give your cellphone number, Kelkeckota location, Telkomsel number, date problem, so via message, thank you Nesya</v>
      </c>
    </row>
    <row r="899" spans="1:8" ht="15.75" customHeight="1" x14ac:dyDescent="0.25">
      <c r="A899" s="2" t="s">
        <v>5279</v>
      </c>
      <c r="B899" s="2" t="s">
        <v>5280</v>
      </c>
      <c r="C899" s="2" t="s">
        <v>5281</v>
      </c>
      <c r="D899" s="2" t="s">
        <v>5282</v>
      </c>
      <c r="E899" s="2" t="s">
        <v>5282</v>
      </c>
      <c r="F899" s="2" t="s">
        <v>5283</v>
      </c>
      <c r="G899" s="2" t="s">
        <v>5283</v>
      </c>
      <c r="H899" s="2" t="str">
        <f ca="1">IFERROR(__xludf.DUMMYFUNCTION("GOOGLETRANSLATE(A899,""id"",""en"")"),"lost ID lost")</f>
        <v>lost ID lost</v>
      </c>
    </row>
    <row r="900" spans="1:8" ht="15.75" customHeight="1" x14ac:dyDescent="0.25">
      <c r="A900" s="2" t="s">
        <v>5284</v>
      </c>
      <c r="B900" s="2" t="s">
        <v>5285</v>
      </c>
      <c r="C900" s="2" t="s">
        <v>5286</v>
      </c>
      <c r="D900" s="2" t="s">
        <v>5287</v>
      </c>
      <c r="E900" s="2" t="s">
        <v>5287</v>
      </c>
      <c r="F900" s="2" t="s">
        <v>5288</v>
      </c>
      <c r="G900" s="2" t="s">
        <v>5288</v>
      </c>
      <c r="H900" s="2" t="str">
        <f ca="1">IFERROR(__xludf.DUMMYFUNCTION("GOOGLETRANSLATE(A900,""id"",""en"")"),"BUMN ID oh BUMN ID, if it's private, good quality, selling cheap, fine")</f>
        <v>BUMN ID oh BUMN ID, if it's private, good quality, selling cheap, fine</v>
      </c>
    </row>
    <row r="901" spans="1:8" ht="15.75" customHeight="1" x14ac:dyDescent="0.25">
      <c r="A901" s="2" t="s">
        <v>5289</v>
      </c>
      <c r="B901" s="2" t="s">
        <v>5290</v>
      </c>
      <c r="C901" s="2" t="s">
        <v>5291</v>
      </c>
      <c r="D901" s="2" t="s">
        <v>5292</v>
      </c>
      <c r="E901" s="2" t="s">
        <v>5293</v>
      </c>
      <c r="F901" s="2" t="s">
        <v>5294</v>
      </c>
      <c r="G901" s="2" t="s">
        <v>5295</v>
      </c>
      <c r="H901" s="2" t="str">
        <f ca="1">IFERROR(__xludf.DUMMYFUNCTION("GOOGLETRANSLATE(A901,""id"",""en"")"),"ID, yes, it's disturbing the activity, the signal is lost, try, bro, tell me the cellphone number, the date, the location, the details of the Telkomsel number, the problem is via message, let me help you with the signal, Zidane")</f>
        <v>ID, yes, it's disturbing the activity, the signal is lost, try, bro, tell me the cellphone number, the date, the location, the details of the Telkomsel number, the problem is via message, let me help you with the signal, Zidane</v>
      </c>
    </row>
    <row r="902" spans="1:8" ht="15.75" customHeight="1" x14ac:dyDescent="0.25">
      <c r="A902" s="2" t="s">
        <v>5296</v>
      </c>
      <c r="B902" s="2" t="s">
        <v>5297</v>
      </c>
      <c r="C902" s="2" t="s">
        <v>5298</v>
      </c>
      <c r="D902" s="2" t="s">
        <v>5299</v>
      </c>
      <c r="E902" s="2" t="s">
        <v>5300</v>
      </c>
      <c r="F902" s="2" t="s">
        <v>5301</v>
      </c>
      <c r="G902" s="2" t="s">
        <v>5302</v>
      </c>
      <c r="H902" s="2" t="str">
        <f ca="1">IFERROR(__xludf.DUMMYFUNCTION("GOOGLETRANSLATE(A902,""id"",""en"")"),"I'm annoyed that the card has lost the loop ID signal by Telkomsel")</f>
        <v>I'm annoyed that the card has lost the loop ID signal by Telkomsel</v>
      </c>
    </row>
    <row r="903" spans="1:8" ht="15.75" customHeight="1" x14ac:dyDescent="0.25">
      <c r="A903" s="2" t="s">
        <v>5303</v>
      </c>
      <c r="B903" s="2" t="s">
        <v>5304</v>
      </c>
      <c r="C903" s="2" t="s">
        <v>5305</v>
      </c>
      <c r="D903" s="2" t="s">
        <v>5306</v>
      </c>
      <c r="E903" s="2" t="s">
        <v>5306</v>
      </c>
      <c r="F903" s="2" t="s">
        <v>5307</v>
      </c>
      <c r="G903" s="2" t="s">
        <v>5308</v>
      </c>
      <c r="H903" s="2" t="str">
        <f ca="1">IFERROR(__xludf.DUMMYFUNCTION("GOOGLETRANSLATE(A903,""id"",""en"")"),"byu digital simcard telkomsel esim yes name buy directly byu application")</f>
        <v>byu digital simcard telkomsel esim yes name buy directly byu application</v>
      </c>
    </row>
    <row r="904" spans="1:8" ht="15.75" customHeight="1" x14ac:dyDescent="0.25">
      <c r="A904" s="2" t="s">
        <v>5309</v>
      </c>
      <c r="B904" s="2" t="s">
        <v>5310</v>
      </c>
      <c r="C904" s="2" t="s">
        <v>5311</v>
      </c>
      <c r="D904" s="2" t="s">
        <v>5312</v>
      </c>
      <c r="E904" s="2" t="s">
        <v>5313</v>
      </c>
      <c r="F904" s="2" t="s">
        <v>5314</v>
      </c>
      <c r="G904" s="2" t="s">
        <v>5315</v>
      </c>
      <c r="H904" s="2" t="str">
        <f ca="1">IFERROR(__xludf.DUMMYFUNCTION("GOOGLETRANSLATE(A904,""id"",""en"")"),"why are tsel phone packages expensive, choose to save money, use tsel, use tsel internet, use byu, it's a headache, phone calls for months, need the remaining minutes of your phone quota")</f>
        <v>why are tsel phone packages expensive, choose to save money, use tsel, use tsel internet, use byu, it's a headache, phone calls for months, need the remaining minutes of your phone quota</v>
      </c>
    </row>
    <row r="905" spans="1:8" ht="15.75" customHeight="1" x14ac:dyDescent="0.25">
      <c r="A905" s="2" t="s">
        <v>5316</v>
      </c>
      <c r="B905" s="2" t="s">
        <v>5317</v>
      </c>
      <c r="C905" s="2" t="s">
        <v>5318</v>
      </c>
      <c r="D905" s="2" t="s">
        <v>5319</v>
      </c>
      <c r="E905" s="2" t="s">
        <v>5320</v>
      </c>
      <c r="F905" s="2" t="s">
        <v>5321</v>
      </c>
      <c r="G905" s="2" t="s">
        <v>5322</v>
      </c>
      <c r="H905" s="2" t="str">
        <f ca="1">IFERROR(__xludf.DUMMYFUNCTION("GOOGLETRANSLATE(A905,""id"",""en"")"),"rahma information play byu sis lita get official information official account id yes sis confirm byu help center ready byu rai application")</f>
        <v>rahma information play byu sis lita get official information official account id yes sis confirm byu help center ready byu rai application</v>
      </c>
    </row>
    <row r="906" spans="1:8" ht="15.75" customHeight="1" x14ac:dyDescent="0.25">
      <c r="A906" s="2" t="s">
        <v>5323</v>
      </c>
      <c r="B906" s="2" t="s">
        <v>5324</v>
      </c>
      <c r="C906" s="2" t="s">
        <v>5325</v>
      </c>
      <c r="D906" s="2" t="s">
        <v>5326</v>
      </c>
      <c r="E906" s="2" t="s">
        <v>5327</v>
      </c>
      <c r="F906" s="2" t="s">
        <v>5328</v>
      </c>
      <c r="G906" s="2" t="s">
        <v>5328</v>
      </c>
      <c r="H906" s="2" t="str">
        <f ca="1">IFERROR(__xludf.DUMMYFUNCTION("GOOGLETRANSLATE(A906,""id"",""en"")"),"ID is expensive if Rban GB is cheap Telkomsel")</f>
        <v>ID is expensive if Rban GB is cheap Telkomsel</v>
      </c>
    </row>
    <row r="907" spans="1:8" ht="15.75" customHeight="1" x14ac:dyDescent="0.25">
      <c r="A907" s="2" t="s">
        <v>5329</v>
      </c>
      <c r="B907" s="2" t="s">
        <v>5330</v>
      </c>
      <c r="C907" s="2" t="s">
        <v>5331</v>
      </c>
      <c r="D907" s="2" t="s">
        <v>5332</v>
      </c>
      <c r="E907" s="2" t="s">
        <v>5333</v>
      </c>
      <c r="F907" s="2" t="s">
        <v>5333</v>
      </c>
      <c r="G907" s="2" t="s">
        <v>5334</v>
      </c>
      <c r="H907" s="2" t="str">
        <f ca="1">IFERROR(__xludf.DUMMYFUNCTION("GOOGLETRANSLATE(A907,""id"",""en"")"),"tbk id hi smartfren friends if you have any questions about smartfren minfren is ready to help lets check the complete information at please take care of your health thank you indri")</f>
        <v>tbk id hi smartfren friends if you have any questions about smartfren minfren is ready to help lets check the complete information at please take care of your health thank you indri</v>
      </c>
    </row>
    <row r="908" spans="1:8" ht="15.75" customHeight="1" x14ac:dyDescent="0.25">
      <c r="A908" s="2" t="s">
        <v>5335</v>
      </c>
      <c r="B908" s="2" t="s">
        <v>5336</v>
      </c>
      <c r="C908" s="2" t="s">
        <v>5337</v>
      </c>
      <c r="D908" s="2" t="s">
        <v>5338</v>
      </c>
      <c r="E908" s="2" t="s">
        <v>5339</v>
      </c>
      <c r="F908" s="2" t="s">
        <v>5340</v>
      </c>
      <c r="G908" s="2" t="s">
        <v>5341</v>
      </c>
      <c r="H908" s="2" t="str">
        <f ca="1">IFERROR(__xludf.DUMMYFUNCTION("GOOGLETRANSLATE(A908,""id"",""en"")"),"id min the Byu net campus area is really bad to use, you know what Byu Telkomsel is complaining about")</f>
        <v>id min the Byu net campus area is really bad to use, you know what Byu Telkomsel is complaining about</v>
      </c>
    </row>
    <row r="909" spans="1:8" ht="15.75" customHeight="1" x14ac:dyDescent="0.25">
      <c r="A909" s="2" t="s">
        <v>5342</v>
      </c>
      <c r="B909" s="2" t="s">
        <v>5343</v>
      </c>
      <c r="C909" s="2" t="s">
        <v>5344</v>
      </c>
      <c r="D909" s="2" t="s">
        <v>5345</v>
      </c>
      <c r="E909" s="2" t="s">
        <v>5346</v>
      </c>
      <c r="F909" s="2" t="s">
        <v>5347</v>
      </c>
      <c r="G909" s="2" t="s">
        <v>5347</v>
      </c>
      <c r="H909" s="2" t="str">
        <f ca="1">IFERROR(__xludf.DUMMYFUNCTION("GOOGLETRANSLATE(A909,""id"",""en"")"),"Telkomsel is really expensive, use Telkomsel, never use it, replace it, it's cheap, it's gone, it's expensive, it's expensive, please lower the price, lots of promotions")</f>
        <v>Telkomsel is really expensive, use Telkomsel, never use it, replace it, it's cheap, it's gone, it's expensive, it's expensive, please lower the price, lots of promotions</v>
      </c>
    </row>
    <row r="910" spans="1:8" ht="15.75" customHeight="1" x14ac:dyDescent="0.25">
      <c r="A910" s="2" t="s">
        <v>5348</v>
      </c>
      <c r="B910" s="2" t="s">
        <v>5349</v>
      </c>
      <c r="C910" s="2" t="s">
        <v>5350</v>
      </c>
      <c r="D910" s="2" t="s">
        <v>5351</v>
      </c>
      <c r="E910" s="2" t="s">
        <v>5352</v>
      </c>
      <c r="F910" s="2" t="s">
        <v>5353</v>
      </c>
      <c r="G910" s="2" t="s">
        <v>5354</v>
      </c>
      <c r="H910" s="2" t="str">
        <f ca="1">IFERROR(__xludf.DUMMYFUNCTION("GOOGLETRANSLATE(A910,""id"",""en"")"),"For Telkomselbyu, it's really urgent, you have to open Seabank, try activating VPN, just use VPN, shopee shopping goes smoothly")</f>
        <v>For Telkomselbyu, it's really urgent, you have to open Seabank, try activating VPN, just use VPN, shopee shopping goes smoothly</v>
      </c>
    </row>
    <row r="911" spans="1:8" ht="15.75" customHeight="1" x14ac:dyDescent="0.25">
      <c r="A911" s="2" t="s">
        <v>5355</v>
      </c>
      <c r="B911" s="2" t="s">
        <v>5356</v>
      </c>
      <c r="C911" s="2" t="s">
        <v>5357</v>
      </c>
      <c r="D911" s="2" t="s">
        <v>5358</v>
      </c>
      <c r="E911" s="2" t="s">
        <v>5359</v>
      </c>
      <c r="F911" s="2" t="s">
        <v>5360</v>
      </c>
      <c r="G911" s="2" t="s">
        <v>5361</v>
      </c>
      <c r="H911" s="2" t="str">
        <f ca="1">IFERROR(__xludf.DUMMYFUNCTION("GOOGLETRANSLATE(A911,""id"",""en"")"),"hello bro, Roma, play byu information, confirm ID directly, thank you, Emmy")</f>
        <v>hello bro, Roma, play byu information, confirm ID directly, thank you, Emmy</v>
      </c>
    </row>
    <row r="912" spans="1:8" ht="15.75" customHeight="1" x14ac:dyDescent="0.25">
      <c r="A912" s="2" t="s">
        <v>5362</v>
      </c>
      <c r="B912" s="2" t="s">
        <v>5363</v>
      </c>
      <c r="C912" s="2" t="s">
        <v>5364</v>
      </c>
      <c r="D912" s="2" t="s">
        <v>5365</v>
      </c>
      <c r="E912" s="2" t="s">
        <v>5366</v>
      </c>
      <c r="F912" s="2" t="s">
        <v>5367</v>
      </c>
      <c r="G912" s="2" t="s">
        <v>5368</v>
      </c>
      <c r="H912" s="2" t="str">
        <f ca="1">IFERROR(__xludf.DUMMYFUNCTION("GOOGLETRANSLATE(A912,""id"",""en"")"),"byu gb thousand promo telkomsel gb viu we tv prime month thousand")</f>
        <v>byu gb thousand promo telkomsel gb viu we tv prime month thousand</v>
      </c>
    </row>
    <row r="913" spans="1:8" ht="15.75" customHeight="1" x14ac:dyDescent="0.25">
      <c r="A913" s="2" t="s">
        <v>5369</v>
      </c>
      <c r="B913" s="2" t="s">
        <v>5370</v>
      </c>
      <c r="C913" s="2" t="s">
        <v>5371</v>
      </c>
      <c r="D913" s="2" t="s">
        <v>5372</v>
      </c>
      <c r="E913" s="2" t="s">
        <v>5373</v>
      </c>
      <c r="F913" s="2" t="s">
        <v>5374</v>
      </c>
      <c r="G913" s="2" t="s">
        <v>5375</v>
      </c>
      <c r="H913" s="2" t="str">
        <f ca="1">IFERROR(__xludf.DUMMYFUNCTION("GOOGLETRANSLATE(A913,""id"",""en"")"),"ah bay bayy signal ID where Telkomsel mahal lost signal hhu")</f>
        <v>ah bay bayy signal ID where Telkomsel mahal lost signal hhu</v>
      </c>
    </row>
    <row r="914" spans="1:8" ht="15.75" customHeight="1" x14ac:dyDescent="0.25">
      <c r="A914" s="2" t="s">
        <v>5376</v>
      </c>
      <c r="B914" s="2" t="s">
        <v>5377</v>
      </c>
      <c r="C914" s="2" t="s">
        <v>5378</v>
      </c>
      <c r="D914" s="2" t="s">
        <v>5379</v>
      </c>
      <c r="E914" s="2" t="s">
        <v>5380</v>
      </c>
      <c r="F914" s="2" t="s">
        <v>5381</v>
      </c>
      <c r="G914" s="2" t="s">
        <v>5382</v>
      </c>
      <c r="H914" s="2" t="str">
        <f ca="1">IFERROR(__xludf.DUMMYFUNCTION("GOOGLETRANSLATE(A914,""id"",""en"")"),"id change direction, brother, if you have problems, let's talk about the details, Frey Frey")</f>
        <v>id change direction, brother, if you have problems, let's talk about the details, Frey Frey</v>
      </c>
    </row>
    <row r="915" spans="1:8" ht="15.75" customHeight="1" x14ac:dyDescent="0.25">
      <c r="A915" s="2" t="s">
        <v>5383</v>
      </c>
      <c r="B915" s="2" t="s">
        <v>5384</v>
      </c>
      <c r="C915" s="2" t="s">
        <v>5385</v>
      </c>
      <c r="D915" s="2" t="s">
        <v>5386</v>
      </c>
      <c r="E915" s="2" t="s">
        <v>5387</v>
      </c>
      <c r="F915" s="2" t="s">
        <v>5388</v>
      </c>
      <c r="G915" s="2" t="s">
        <v>5389</v>
      </c>
      <c r="H915" s="2" t="str">
        <f ca="1">IFERROR(__xludf.DUMMYFUNCTION("GOOGLETRANSLATE(A915,""id"",""en"")"),"change direction amp dear ID number used")</f>
        <v>change direction amp dear ID number used</v>
      </c>
    </row>
    <row r="916" spans="1:8" ht="15.75" customHeight="1" x14ac:dyDescent="0.25">
      <c r="A916" s="2" t="s">
        <v>15</v>
      </c>
      <c r="B916" s="2" t="s">
        <v>5390</v>
      </c>
      <c r="C916" s="2" t="s">
        <v>15</v>
      </c>
      <c r="D916" s="2" t="s">
        <v>20</v>
      </c>
      <c r="E916" s="2" t="s">
        <v>20</v>
      </c>
      <c r="F916" s="2" t="s">
        <v>20</v>
      </c>
      <c r="G916" s="2" t="s">
        <v>20</v>
      </c>
      <c r="H916" s="2" t="str">
        <f ca="1">IFERROR(__xludf.DUMMYFUNCTION("GOOGLETRANSLATE(A916,""id"",""en"")"),"id")</f>
        <v>id</v>
      </c>
    </row>
    <row r="917" spans="1:8" ht="15.75" customHeight="1" x14ac:dyDescent="0.25">
      <c r="A917" s="2" t="s">
        <v>5391</v>
      </c>
      <c r="B917" s="2" t="s">
        <v>5392</v>
      </c>
      <c r="C917" s="2" t="s">
        <v>5393</v>
      </c>
      <c r="D917" s="2" t="s">
        <v>5394</v>
      </c>
      <c r="E917" s="2" t="s">
        <v>5395</v>
      </c>
      <c r="F917" s="2" t="s">
        <v>5396</v>
      </c>
      <c r="G917" s="2" t="s">
        <v>5397</v>
      </c>
      <c r="H917" s="2" t="str">
        <f ca="1">IFERROR(__xludf.DUMMYFUNCTION("GOOGLETRANSLATE(A917,""id"",""en"")"),"Just move byu, it's possible to reach a variety of Telkomsel signal packages, but the ID min signal is lost, right?")</f>
        <v>Just move byu, it's possible to reach a variety of Telkomsel signal packages, but the ID min signal is lost, right?</v>
      </c>
    </row>
    <row r="918" spans="1:8" ht="15.75" customHeight="1" x14ac:dyDescent="0.25">
      <c r="A918" s="2" t="s">
        <v>5398</v>
      </c>
      <c r="B918" s="2" t="s">
        <v>5399</v>
      </c>
      <c r="C918" s="2" t="s">
        <v>5400</v>
      </c>
      <c r="D918" s="2" t="s">
        <v>5401</v>
      </c>
      <c r="E918" s="2" t="s">
        <v>5402</v>
      </c>
      <c r="F918" s="2" t="s">
        <v>5403</v>
      </c>
      <c r="G918" s="2" t="s">
        <v>5404</v>
      </c>
      <c r="H918" s="2" t="str">
        <f ca="1">IFERROR(__xludf.DUMMYFUNCTION("GOOGLETRANSLATE(A918,""id"",""en"")"),"Cen leads Telkomsel and moves byu")</f>
        <v>Cen leads Telkomsel and moves byu</v>
      </c>
    </row>
    <row r="919" spans="1:8" ht="15.75" customHeight="1" x14ac:dyDescent="0.25">
      <c r="A919" s="2" t="s">
        <v>5405</v>
      </c>
      <c r="B919" s="2" t="s">
        <v>5406</v>
      </c>
      <c r="C919" s="2" t="s">
        <v>5407</v>
      </c>
      <c r="D919" s="2" t="s">
        <v>5408</v>
      </c>
      <c r="E919" s="2" t="s">
        <v>5409</v>
      </c>
      <c r="F919" s="2" t="s">
        <v>5409</v>
      </c>
      <c r="G919" s="2" t="s">
        <v>5409</v>
      </c>
      <c r="H919" s="2" t="str">
        <f ca="1">IFERROR(__xludf.DUMMYFUNCTION("GOOGLETRANSLATE(A919,""id"",""en"")"),"ID okay bro, wait for me, Micha")</f>
        <v>ID okay bro, wait for me, Micha</v>
      </c>
    </row>
    <row r="920" spans="1:8" ht="15.75" customHeight="1" x14ac:dyDescent="0.25">
      <c r="A920" s="2" t="s">
        <v>15</v>
      </c>
      <c r="B920" s="2" t="s">
        <v>5410</v>
      </c>
      <c r="C920" s="2" t="s">
        <v>5411</v>
      </c>
      <c r="D920" s="2" t="s">
        <v>5412</v>
      </c>
      <c r="E920" s="2" t="s">
        <v>5412</v>
      </c>
      <c r="F920" s="2" t="s">
        <v>20</v>
      </c>
      <c r="G920" s="2" t="s">
        <v>20</v>
      </c>
      <c r="H920" s="2" t="str">
        <f ca="1">IFERROR(__xludf.DUMMYFUNCTION("GOOGLETRANSLATE(A920,""id"",""en"")"),"id")</f>
        <v>id</v>
      </c>
    </row>
    <row r="921" spans="1:8" ht="15.75" customHeight="1" x14ac:dyDescent="0.25">
      <c r="A921" s="2" t="s">
        <v>5413</v>
      </c>
      <c r="B921" s="2" t="s">
        <v>5414</v>
      </c>
      <c r="C921" s="2" t="s">
        <v>5415</v>
      </c>
      <c r="D921" s="2" t="s">
        <v>5416</v>
      </c>
      <c r="E921" s="2" t="s">
        <v>5416</v>
      </c>
      <c r="F921" s="2" t="s">
        <v>5417</v>
      </c>
      <c r="G921" s="2" t="s">
        <v>5418</v>
      </c>
      <c r="H921" s="2" t="str">
        <f ca="1">IFERROR(__xludf.DUMMYFUNCTION("GOOGLETRANSLATE(A921,""id"",""en"")"),"Can Telkomsel signal lose byu")</f>
        <v>Can Telkomsel signal lose byu</v>
      </c>
    </row>
    <row r="922" spans="1:8" ht="15.75" customHeight="1" x14ac:dyDescent="0.25">
      <c r="A922" s="2" t="s">
        <v>5419</v>
      </c>
      <c r="B922" s="2" t="s">
        <v>5420</v>
      </c>
      <c r="C922" s="2" t="s">
        <v>5421</v>
      </c>
      <c r="D922" s="2" t="s">
        <v>5422</v>
      </c>
      <c r="E922" s="2" t="s">
        <v>5423</v>
      </c>
      <c r="F922" s="2" t="s">
        <v>5424</v>
      </c>
      <c r="G922" s="2" t="s">
        <v>5424</v>
      </c>
      <c r="H922" s="2" t="str">
        <f ca="1">IFERROR(__xludf.DUMMYFUNCTION("GOOGLETRANSLATE(A922,""id"",""en"")"),"wanze id wanze problem byu Rasya, suggest ordering directly from a colleague ID, well, Rasya is healthy")</f>
        <v>wanze id wanze problem byu Rasya, suggest ordering directly from a colleague ID, well, Rasya is healthy</v>
      </c>
    </row>
    <row r="923" spans="1:8" ht="15.75" customHeight="1" x14ac:dyDescent="0.25">
      <c r="A923" s="2" t="s">
        <v>5425</v>
      </c>
      <c r="B923" s="2" t="s">
        <v>5426</v>
      </c>
      <c r="C923" s="2" t="s">
        <v>5427</v>
      </c>
      <c r="D923" s="2" t="s">
        <v>5428</v>
      </c>
      <c r="E923" s="2" t="s">
        <v>5428</v>
      </c>
      <c r="F923" s="2" t="s">
        <v>5429</v>
      </c>
      <c r="G923" s="2" t="s">
        <v>5430</v>
      </c>
      <c r="H923" s="2" t="str">
        <f ca="1">IFERROR(__xludf.DUMMYFUNCTION("GOOGLETRANSLATE(A923,""id"",""en"")"),"try checking the ID net, it's really dropping")</f>
        <v>try checking the ID net, it's really dropping</v>
      </c>
    </row>
    <row r="924" spans="1:8" ht="15.75" customHeight="1" x14ac:dyDescent="0.25">
      <c r="A924" s="2" t="s">
        <v>5431</v>
      </c>
      <c r="B924" s="2" t="s">
        <v>5432</v>
      </c>
      <c r="C924" s="2" t="s">
        <v>5433</v>
      </c>
      <c r="D924" s="2" t="s">
        <v>5434</v>
      </c>
      <c r="E924" s="2" t="s">
        <v>5434</v>
      </c>
      <c r="F924" s="2" t="s">
        <v>5435</v>
      </c>
      <c r="G924" s="2" t="s">
        <v>5436</v>
      </c>
      <c r="H924" s="2" t="str">
        <f ca="1">IFERROR(__xludf.DUMMYFUNCTION("GOOGLETRANSLATE(A924,""id"",""en"")"),"just change byu min")</f>
        <v>just change byu min</v>
      </c>
    </row>
    <row r="925" spans="1:8" ht="15.75" customHeight="1" x14ac:dyDescent="0.25">
      <c r="A925" s="2" t="s">
        <v>5437</v>
      </c>
      <c r="B925" s="2" t="s">
        <v>5438</v>
      </c>
      <c r="C925" s="2" t="s">
        <v>5439</v>
      </c>
      <c r="D925" s="2" t="s">
        <v>5440</v>
      </c>
      <c r="E925" s="2" t="s">
        <v>5440</v>
      </c>
      <c r="F925" s="2" t="s">
        <v>5441</v>
      </c>
      <c r="G925" s="2" t="s">
        <v>5442</v>
      </c>
      <c r="H925" s="2" t="str">
        <f ca="1">IFERROR(__xludf.DUMMYFUNCTION("GOOGLETRANSLATE(A925,""id"",""en"")"),"If Telkomsel has a good signal at my place, byu")</f>
        <v>If Telkomsel has a good signal at my place, byu</v>
      </c>
    </row>
    <row r="926" spans="1:8" ht="15.75" customHeight="1" x14ac:dyDescent="0.25">
      <c r="A926" s="2" t="s">
        <v>5443</v>
      </c>
      <c r="B926" s="2" t="s">
        <v>5444</v>
      </c>
      <c r="C926" s="2" t="s">
        <v>5445</v>
      </c>
      <c r="D926" s="2" t="s">
        <v>5446</v>
      </c>
      <c r="E926" s="2" t="s">
        <v>5447</v>
      </c>
      <c r="F926" s="2" t="s">
        <v>5448</v>
      </c>
      <c r="G926" s="2" t="s">
        <v>5448</v>
      </c>
      <c r="H926" s="2" t="str">
        <f ca="1">IFERROR(__xludf.DUMMYFUNCTION("GOOGLETRANSLATE(A926,""id"",""en"")"),"nome id nome huhu bro, access the application, try clearing the cache, cellphone number info, order, thank you Sabil")</f>
        <v>nome id nome huhu bro, access the application, try clearing the cache, cellphone number info, order, thank you Sabil</v>
      </c>
    </row>
    <row r="927" spans="1:8" ht="15.75" customHeight="1" x14ac:dyDescent="0.25">
      <c r="A927" s="2" t="s">
        <v>5449</v>
      </c>
      <c r="B927" s="2" t="s">
        <v>5450</v>
      </c>
      <c r="C927" s="2" t="s">
        <v>5451</v>
      </c>
      <c r="D927" s="2" t="s">
        <v>5452</v>
      </c>
      <c r="E927" s="2" t="s">
        <v>5453</v>
      </c>
      <c r="F927" s="2" t="s">
        <v>5454</v>
      </c>
      <c r="G927" s="2" t="s">
        <v>5455</v>
      </c>
      <c r="H927" s="2" t="str">
        <f ca="1">IFERROR(__xludf.DUMMYFUNCTION("GOOGLETRANSLATE(A927,""id"",""en"")"),"Open the application with ID error")</f>
        <v>Open the application with ID error</v>
      </c>
    </row>
    <row r="928" spans="1:8" ht="15.75" customHeight="1" x14ac:dyDescent="0.25">
      <c r="A928" s="2" t="s">
        <v>5456</v>
      </c>
      <c r="B928" s="2" t="s">
        <v>5457</v>
      </c>
      <c r="C928" s="2" t="s">
        <v>5458</v>
      </c>
      <c r="D928" s="2" t="s">
        <v>5459</v>
      </c>
      <c r="E928" s="2" t="s">
        <v>5460</v>
      </c>
      <c r="F928" s="2" t="s">
        <v>5461</v>
      </c>
      <c r="G928" s="2" t="s">
        <v>5462</v>
      </c>
      <c r="H928" s="2" t="str">
        <f ca="1">IFERROR(__xludf.DUMMYFUNCTION("GOOGLETRANSLATE(A928,""id"",""en"")"),"Duduuh ID, please provide information on what data, click on what link, bro, message your sister's number, Emmy, help me check, thank you, Emmy")</f>
        <v>Duduuh ID, please provide information on what data, click on what link, bro, message your sister's number, Emmy, help me check, thank you, Emmy</v>
      </c>
    </row>
    <row r="929" spans="1:8" ht="15.75" customHeight="1" x14ac:dyDescent="0.25">
      <c r="A929" s="2" t="s">
        <v>5463</v>
      </c>
      <c r="B929" s="2" t="s">
        <v>5464</v>
      </c>
      <c r="C929" s="2" t="s">
        <v>5465</v>
      </c>
      <c r="D929" s="2" t="s">
        <v>5466</v>
      </c>
      <c r="E929" s="2" t="s">
        <v>5467</v>
      </c>
      <c r="F929" s="2" t="s">
        <v>5468</v>
      </c>
      <c r="G929" s="2" t="s">
        <v>5469</v>
      </c>
      <c r="H929" s="2" t="str">
        <f ca="1">IFERROR(__xludf.DUMMYFUNCTION("GOOGLETRANSLATE(A929,""id"",""en"")"),"Laqaula offers online gambling ID")</f>
        <v>Laqaula offers online gambling ID</v>
      </c>
    </row>
    <row r="930" spans="1:8" ht="15.75" customHeight="1" x14ac:dyDescent="0.25">
      <c r="A930" s="2" t="s">
        <v>5470</v>
      </c>
      <c r="B930" s="2" t="s">
        <v>5471</v>
      </c>
      <c r="C930" s="2" t="s">
        <v>5472</v>
      </c>
      <c r="D930" s="2" t="s">
        <v>5473</v>
      </c>
      <c r="E930" s="2" t="s">
        <v>5474</v>
      </c>
      <c r="F930" s="2" t="s">
        <v>5475</v>
      </c>
      <c r="G930" s="2" t="s">
        <v>5476</v>
      </c>
      <c r="H930" s="2" t="str">
        <f ca="1">IFERROR(__xludf.DUMMYFUNCTION("GOOGLETRANSLATE(A930,""id"",""en"")"),"Supilami, try ordering your ID, bro. Come on, try ordering directly so you can help Nindy Eri straight away")</f>
        <v>Supilami, try ordering your ID, bro. Come on, try ordering directly so you can help Nindy Eri straight away</v>
      </c>
    </row>
    <row r="931" spans="1:8" ht="15.75" customHeight="1" x14ac:dyDescent="0.25">
      <c r="A931" s="2" t="s">
        <v>5477</v>
      </c>
      <c r="B931" s="2" t="s">
        <v>5478</v>
      </c>
      <c r="C931" s="2" t="s">
        <v>5479</v>
      </c>
      <c r="D931" s="2" t="s">
        <v>5480</v>
      </c>
      <c r="E931" s="2" t="s">
        <v>5481</v>
      </c>
      <c r="F931" s="2" t="s">
        <v>5482</v>
      </c>
      <c r="G931" s="2" t="s">
        <v>5483</v>
      </c>
      <c r="H931" s="2" t="str">
        <f ca="1">IFERROR(__xludf.DUMMYFUNCTION("GOOGLETRANSLATE(A931,""id"",""en"")"),"id oh bro, try it, let me know the details of your complaint, please help me, thanks Darlan")</f>
        <v>id oh bro, try it, let me know the details of your complaint, please help me, thanks Darlan</v>
      </c>
    </row>
    <row r="932" spans="1:8" ht="15.75" customHeight="1" x14ac:dyDescent="0.25">
      <c r="A932" s="2" t="s">
        <v>5484</v>
      </c>
      <c r="B932" s="2" t="s">
        <v>5485</v>
      </c>
      <c r="C932" s="2" t="s">
        <v>5486</v>
      </c>
      <c r="D932" s="2" t="s">
        <v>5487</v>
      </c>
      <c r="E932" s="2" t="s">
        <v>5488</v>
      </c>
      <c r="F932" s="2" t="s">
        <v>5489</v>
      </c>
      <c r="G932" s="2" t="s">
        <v>5490</v>
      </c>
      <c r="H932" s="2" t="str">
        <f ca="1">IFERROR(__xludf.DUMMYFUNCTION("GOOGLETRANSLATE(A932,""id"",""en"")"),"just the IDs of two brothers and sisters")</f>
        <v>just the IDs of two brothers and sisters</v>
      </c>
    </row>
    <row r="933" spans="1:8" ht="15.75" customHeight="1" x14ac:dyDescent="0.25">
      <c r="A933" s="2" t="s">
        <v>5491</v>
      </c>
      <c r="B933" s="2" t="s">
        <v>5492</v>
      </c>
      <c r="C933" s="2" t="s">
        <v>5493</v>
      </c>
      <c r="D933" s="2" t="s">
        <v>5494</v>
      </c>
      <c r="E933" s="2" t="s">
        <v>5495</v>
      </c>
      <c r="F933" s="2" t="s">
        <v>5496</v>
      </c>
      <c r="G933" s="2" t="s">
        <v>5496</v>
      </c>
      <c r="H933" s="2" t="str">
        <f ca="1">IFERROR(__xludf.DUMMYFUNCTION("GOOGLETRANSLATE(A933,""id"",""en"")"),"ID yes brother sabil ghosting")</f>
        <v>ID yes brother sabil ghosting</v>
      </c>
    </row>
    <row r="934" spans="1:8" ht="15.75" customHeight="1" x14ac:dyDescent="0.25">
      <c r="A934" s="2" t="s">
        <v>5497</v>
      </c>
      <c r="B934" s="2" t="s">
        <v>5498</v>
      </c>
      <c r="C934" s="2" t="s">
        <v>5499</v>
      </c>
      <c r="D934" s="2" t="s">
        <v>5500</v>
      </c>
      <c r="E934" s="2" t="s">
        <v>5501</v>
      </c>
      <c r="F934" s="2" t="s">
        <v>5502</v>
      </c>
      <c r="G934" s="2" t="s">
        <v>5503</v>
      </c>
      <c r="H934" s="2" t="str">
        <f ca="1">IFERROR(__xludf.DUMMYFUNCTION("GOOGLETRANSLATE(A934,""id"",""en"")"),"Ouch, what does ghosting mean? Calm down, Sis Mutia, bro, help your colleague ID Sabil")</f>
        <v>Ouch, what does ghosting mean? Calm down, Sis Mutia, bro, help your colleague ID Sabil</v>
      </c>
    </row>
    <row r="935" spans="1:8" ht="15.75" customHeight="1" x14ac:dyDescent="0.25">
      <c r="A935" s="2" t="s">
        <v>5504</v>
      </c>
      <c r="B935" s="2" t="s">
        <v>5505</v>
      </c>
      <c r="C935" s="2" t="s">
        <v>5506</v>
      </c>
      <c r="D935" s="2" t="s">
        <v>5507</v>
      </c>
      <c r="E935" s="2" t="s">
        <v>5507</v>
      </c>
      <c r="F935" s="2" t="s">
        <v>5508</v>
      </c>
      <c r="G935" s="2" t="s">
        <v>5508</v>
      </c>
      <c r="H935" s="2" t="str">
        <f ca="1">IFERROR(__xludf.DUMMYFUNCTION("GOOGLETRANSLATE(A935,""id"",""en"")"),"telkomsel byu custom number digits min")</f>
        <v>telkomsel byu custom number digits min</v>
      </c>
    </row>
    <row r="936" spans="1:8" ht="15.75" customHeight="1" x14ac:dyDescent="0.25">
      <c r="A936" s="2" t="s">
        <v>5509</v>
      </c>
      <c r="B936" s="2" t="s">
        <v>5510</v>
      </c>
      <c r="C936" s="2" t="s">
        <v>5511</v>
      </c>
      <c r="D936" s="2" t="s">
        <v>5512</v>
      </c>
      <c r="E936" s="2" t="s">
        <v>5512</v>
      </c>
      <c r="F936" s="2" t="s">
        <v>5513</v>
      </c>
      <c r="G936" s="2" t="s">
        <v>5514</v>
      </c>
      <c r="H936" s="2" t="str">
        <f ca="1">IFERROR(__xludf.DUMMYFUNCTION("GOOGLETRANSLATE(A936,""id"",""en"")"),"The problem is that you confirm your ID, Jovan")</f>
        <v>The problem is that you confirm your ID, Jovan</v>
      </c>
    </row>
    <row r="937" spans="1:8" ht="15.75" customHeight="1" x14ac:dyDescent="0.25">
      <c r="A937" s="2" t="s">
        <v>5515</v>
      </c>
      <c r="B937" s="2" t="s">
        <v>5516</v>
      </c>
      <c r="C937" s="2" t="s">
        <v>5517</v>
      </c>
      <c r="D937" s="2" t="s">
        <v>5518</v>
      </c>
      <c r="E937" s="2" t="s">
        <v>5518</v>
      </c>
      <c r="F937" s="2" t="s">
        <v>5519</v>
      </c>
      <c r="G937" s="2" t="s">
        <v>5520</v>
      </c>
      <c r="H937" s="2" t="str">
        <f ca="1">IFERROR(__xludf.DUMMYFUNCTION("GOOGLETRANSLATE(A937,""id"",""en"")"),"Telkomsel net ID signal is destroyed pffft")</f>
        <v>Telkomsel net ID signal is destroyed pffft</v>
      </c>
    </row>
    <row r="938" spans="1:8" ht="15.75" customHeight="1" x14ac:dyDescent="0.25">
      <c r="A938" s="2" t="s">
        <v>5521</v>
      </c>
      <c r="B938" s="2" t="s">
        <v>5522</v>
      </c>
      <c r="C938" s="2" t="s">
        <v>5523</v>
      </c>
      <c r="D938" s="2" t="s">
        <v>5524</v>
      </c>
      <c r="E938" s="2" t="s">
        <v>5525</v>
      </c>
      <c r="F938" s="2" t="s">
        <v>5526</v>
      </c>
      <c r="G938" s="2" t="s">
        <v>5527</v>
      </c>
      <c r="H938" s="2" t="str">
        <f ca="1">IFERROR(__xludf.DUMMYFUNCTION("GOOGLETRANSLATE(A938,""id"",""en"")"),"ID so that communication runs smoothly, brother Oktafian, immediately order the Telkomsel number, date, location, details, sub-district head, city sub-district, Telkomsel number, problems, thank you, Emmy")</f>
        <v>ID so that communication runs smoothly, brother Oktafian, immediately order the Telkomsel number, date, location, details, sub-district head, city sub-district, Telkomsel number, problems, thank you, Emmy</v>
      </c>
    </row>
    <row r="939" spans="1:8" ht="15.75" customHeight="1" x14ac:dyDescent="0.25">
      <c r="A939" s="2" t="s">
        <v>5528</v>
      </c>
      <c r="B939" s="2" t="s">
        <v>5529</v>
      </c>
      <c r="C939" s="2" t="s">
        <v>5530</v>
      </c>
      <c r="D939" s="2" t="s">
        <v>5531</v>
      </c>
      <c r="E939" s="2" t="s">
        <v>5532</v>
      </c>
      <c r="F939" s="2" t="s">
        <v>5533</v>
      </c>
      <c r="G939" s="2" t="s">
        <v>5534</v>
      </c>
      <c r="H939" s="2" t="str">
        <f ca="1">IFERROR(__xludf.DUMMYFUNCTION("GOOGLETRANSLATE(A939,""id"",""en"")"),"id fuck net no need cok fuck")</f>
        <v>id fuck net no need cok fuck</v>
      </c>
    </row>
    <row r="940" spans="1:8" ht="15.75" customHeight="1" x14ac:dyDescent="0.25">
      <c r="A940" s="2" t="s">
        <v>5535</v>
      </c>
      <c r="B940" s="2" t="s">
        <v>5536</v>
      </c>
      <c r="C940" s="2" t="s">
        <v>5537</v>
      </c>
      <c r="D940" s="2" t="s">
        <v>5538</v>
      </c>
      <c r="E940" s="2" t="s">
        <v>5538</v>
      </c>
      <c r="F940" s="2" t="s">
        <v>5539</v>
      </c>
      <c r="G940" s="2" t="s">
        <v>5539</v>
      </c>
      <c r="H940" s="2" t="str">
        <f ca="1">IFERROR(__xludf.DUMMYFUNCTION("GOOGLETRANSLATE(A940,""id"",""en"")"),"ID is slow, internet access is a problem with Byu's number, bro, please confirm ID, thanks Darlan")</f>
        <v>ID is slow, internet access is a problem with Byu's number, bro, please confirm ID, thanks Darlan</v>
      </c>
    </row>
    <row r="941" spans="1:8" ht="15.75" customHeight="1" x14ac:dyDescent="0.25">
      <c r="A941" s="2" t="s">
        <v>5535</v>
      </c>
      <c r="B941" s="2" t="s">
        <v>5536</v>
      </c>
      <c r="C941" s="2" t="s">
        <v>5537</v>
      </c>
      <c r="D941" s="2" t="s">
        <v>5538</v>
      </c>
      <c r="E941" s="2" t="s">
        <v>5538</v>
      </c>
      <c r="F941" s="2" t="s">
        <v>5539</v>
      </c>
      <c r="G941" s="2" t="s">
        <v>5539</v>
      </c>
      <c r="H941" s="2" t="str">
        <f ca="1">IFERROR(__xludf.DUMMYFUNCTION("GOOGLETRANSLATE(A941,""id"",""en"")"),"ID is slow, internet access is a problem with Byu's number, bro, please confirm ID, thanks Darlan")</f>
        <v>ID is slow, internet access is a problem with Byu's number, bro, please confirm ID, thanks Darlan</v>
      </c>
    </row>
    <row r="942" spans="1:8" ht="15.75" customHeight="1" x14ac:dyDescent="0.25">
      <c r="A942" s="2" t="s">
        <v>5540</v>
      </c>
      <c r="B942" s="2" t="s">
        <v>5541</v>
      </c>
      <c r="C942" s="2" t="s">
        <v>5542</v>
      </c>
      <c r="D942" s="2" t="s">
        <v>5543</v>
      </c>
      <c r="E942" s="2" t="s">
        <v>5543</v>
      </c>
      <c r="F942" s="2" t="s">
        <v>5543</v>
      </c>
      <c r="G942" s="2" t="s">
        <v>5543</v>
      </c>
      <c r="H942" s="2" t="str">
        <f ca="1">IFERROR(__xludf.DUMMYFUNCTION("GOOGLETRANSLATE(A942,""id"",""en"")"),"careful with pig boy he gets his feelings hurt easily and blocks just about everyone who doesn't believe the utes will win natty next season")</f>
        <v>careful with pig boy he gets his feelings hurt easily and blocks just about everyone who doesn't believe the utes will win natty next season</v>
      </c>
    </row>
    <row r="943" spans="1:8" ht="15.75" customHeight="1" x14ac:dyDescent="0.25">
      <c r="A943" s="2" t="s">
        <v>5544</v>
      </c>
      <c r="B943" s="2" t="s">
        <v>5545</v>
      </c>
      <c r="C943" s="2" t="s">
        <v>5544</v>
      </c>
      <c r="D943" s="2" t="s">
        <v>5546</v>
      </c>
      <c r="E943" s="2" t="s">
        <v>5546</v>
      </c>
      <c r="F943" s="2" t="s">
        <v>5546</v>
      </c>
      <c r="G943" s="2" t="s">
        <v>5546</v>
      </c>
      <c r="H943" s="2" t="str">
        <f ca="1">IFERROR(__xludf.DUMMYFUNCTION("GOOGLETRANSLATE(A943,""id"",""en"")"),"Mountain dew is my beverage of choice")</f>
        <v>Mountain dew is my beverage of choice</v>
      </c>
    </row>
    <row r="944" spans="1:8" ht="15.75" customHeight="1" x14ac:dyDescent="0.25">
      <c r="A944" s="2" t="s">
        <v>5547</v>
      </c>
      <c r="B944" s="2" t="s">
        <v>5548</v>
      </c>
      <c r="C944" s="2" t="s">
        <v>5549</v>
      </c>
      <c r="D944" s="2" t="s">
        <v>5550</v>
      </c>
      <c r="E944" s="2" t="s">
        <v>5551</v>
      </c>
      <c r="F944" s="2" t="s">
        <v>5551</v>
      </c>
      <c r="G944" s="2" t="s">
        <v>5552</v>
      </c>
      <c r="H944" s="2" t="str">
        <f ca="1">IFERROR(__xludf.DUMMYFUNCTION("GOOGLETRANSLATE(A944,""id"",""en"")"),"cfb team xs coach leaves for another job twitter our coaches should contact their players asap")</f>
        <v>cfb team xs coach leaves for another job twitter our coaches should contact their players asap</v>
      </c>
    </row>
    <row r="945" spans="1:8" ht="15.75" customHeight="1" x14ac:dyDescent="0.25">
      <c r="A945" s="2" t="s">
        <v>5553</v>
      </c>
      <c r="B945" s="2" t="s">
        <v>5554</v>
      </c>
      <c r="C945" s="2" t="s">
        <v>5555</v>
      </c>
      <c r="D945" s="2" t="s">
        <v>5556</v>
      </c>
      <c r="E945" s="2" t="s">
        <v>5557</v>
      </c>
      <c r="F945" s="2" t="s">
        <v>5557</v>
      </c>
      <c r="G945" s="2" t="s">
        <v>5557</v>
      </c>
      <c r="H945" s="2" t="str">
        <f ca="1">IFERROR(__xludf.DUMMYFUNCTION("GOOGLETRANSLATE(A945,""id"",""en"")"),"byu can take look after utah offers few friends")</f>
        <v>byu can take look after utah offers few friends</v>
      </c>
    </row>
    <row r="946" spans="1:8" ht="15.75" customHeight="1" x14ac:dyDescent="0.25">
      <c r="A946" s="2" t="s">
        <v>5558</v>
      </c>
      <c r="B946" s="2" t="s">
        <v>5559</v>
      </c>
      <c r="C946" s="2" t="s">
        <v>5558</v>
      </c>
      <c r="D946" s="2" t="s">
        <v>5560</v>
      </c>
      <c r="E946" s="2" t="s">
        <v>5560</v>
      </c>
      <c r="F946" s="2" t="s">
        <v>5560</v>
      </c>
      <c r="G946" s="2" t="s">
        <v>5560</v>
      </c>
      <c r="H946" s="2" t="str">
        <f ca="1">IFERROR(__xludf.DUMMYFUNCTION("GOOGLETRANSLATE(A946,""id"",""en"")"),"you should call kyle and let him know call kalani too")</f>
        <v>you should call kyle and let him know call kalani too</v>
      </c>
    </row>
    <row r="947" spans="1:8" ht="15.75" customHeight="1" x14ac:dyDescent="0.25">
      <c r="B947" s="2" t="s">
        <v>5561</v>
      </c>
      <c r="D947" s="2" t="s">
        <v>5562</v>
      </c>
      <c r="E947" s="2" t="s">
        <v>5562</v>
      </c>
      <c r="F947" s="2" t="s">
        <v>5562</v>
      </c>
      <c r="G947" s="2" t="s">
        <v>5562</v>
      </c>
      <c r="H947" s="2" t="str">
        <f ca="1">IFERROR(__xludf.DUMMYFUNCTION("GOOGLETRANSLATE(A946,""id"",""en"")"),"you should call kyle and let him know call kalani too")</f>
        <v>you should call kyle and let him know call kalani too</v>
      </c>
    </row>
    <row r="948" spans="1:8" ht="15.75" customHeight="1" x14ac:dyDescent="0.25">
      <c r="A948" s="2" t="s">
        <v>5563</v>
      </c>
      <c r="B948" s="2" t="s">
        <v>5564</v>
      </c>
      <c r="C948" s="2" t="s">
        <v>5565</v>
      </c>
      <c r="D948" s="2" t="s">
        <v>5566</v>
      </c>
      <c r="E948" s="2" t="s">
        <v>5567</v>
      </c>
      <c r="F948" s="2" t="s">
        <v>5568</v>
      </c>
      <c r="G948" s="2" t="s">
        <v>5568</v>
      </c>
      <c r="H948" s="2" t="str">
        <f ca="1">IFERROR(__xludf.DUMMYFUNCTION("GOOGLETRANSLATE(A948,""id"",""en"")"),"who matt gaetz got his degree at byu bring em young university")</f>
        <v>who matt gaetz got his degree at byu bring em young university</v>
      </c>
    </row>
    <row r="949" spans="1:8" ht="15.75" customHeight="1" x14ac:dyDescent="0.25">
      <c r="B949" s="2" t="s">
        <v>5569</v>
      </c>
      <c r="D949" s="2" t="s">
        <v>5562</v>
      </c>
      <c r="E949" s="2" t="s">
        <v>5562</v>
      </c>
      <c r="F949" s="2" t="s">
        <v>5562</v>
      </c>
      <c r="G949" s="2" t="s">
        <v>5562</v>
      </c>
      <c r="H949" s="2" t="str">
        <f ca="1">IFERROR(__xludf.DUMMYFUNCTION("GOOGLETRANSLATE(A948,""id"",""en"")"),"who matt gaetz got his degree at byu bring em young university")</f>
        <v>who matt gaetz got his degree at byu bring em young university</v>
      </c>
    </row>
    <row r="950" spans="1:8" ht="15.75" customHeight="1" x14ac:dyDescent="0.25">
      <c r="A950" s="2" t="s">
        <v>5570</v>
      </c>
      <c r="B950" s="2" t="s">
        <v>5571</v>
      </c>
      <c r="C950" s="2" t="s">
        <v>5572</v>
      </c>
      <c r="D950" s="2" t="s">
        <v>5573</v>
      </c>
      <c r="E950" s="2" t="s">
        <v>5573</v>
      </c>
      <c r="F950" s="2" t="s">
        <v>5573</v>
      </c>
      <c r="G950" s="2" t="s">
        <v>5574</v>
      </c>
      <c r="H950" s="2" t="str">
        <f ca="1">IFERROR(__xludf.DUMMYFUNCTION("GOOGLETRANSLATE(A950,""id"",""en"")"),"this list is nonsense elliss bishop and vak are and but barton and reid not rated are both better than damuni who is all of them are better than any of the byu or usu players on this list")</f>
        <v>this list is nonsense elliss bishop and vak are and but barton and reid not rated are both better than damuni who is all of them are better than any of the byu or usu players on this list</v>
      </c>
    </row>
    <row r="951" spans="1:8" ht="15.75" customHeight="1" x14ac:dyDescent="0.25">
      <c r="A951" s="2" t="s">
        <v>5575</v>
      </c>
      <c r="B951" s="2" t="s">
        <v>5576</v>
      </c>
      <c r="C951" s="2" t="s">
        <v>5577</v>
      </c>
      <c r="D951" s="2" t="s">
        <v>5578</v>
      </c>
      <c r="E951" s="2" t="s">
        <v>5578</v>
      </c>
      <c r="F951" s="2" t="s">
        <v>5578</v>
      </c>
      <c r="G951" s="2" t="s">
        <v>5578</v>
      </c>
      <c r="H951" s="2" t="str">
        <f ca="1">IFERROR(__xludf.DUMMYFUNCTION("GOOGLETRANSLATE(A951,""id"",""en"")"),"byu would have to go like the rest of the way and lose in the first round of the big tourney for that to happen which is highly unlikely they will get in the ncaa tournament but think they lose in the first round")</f>
        <v>byu would have to go like the rest of the way and lose in the first round of the big tourney for that to happen which is highly unlikely they will get in the ncaa tournament but think they lose in the first round</v>
      </c>
    </row>
    <row r="952" spans="1:8" ht="15.75" customHeight="1" x14ac:dyDescent="0.25">
      <c r="A952" s="2" t="s">
        <v>5579</v>
      </c>
      <c r="B952" s="2" t="s">
        <v>5580</v>
      </c>
      <c r="C952" s="2" t="s">
        <v>5579</v>
      </c>
      <c r="D952" s="2" t="s">
        <v>5581</v>
      </c>
      <c r="E952" s="2" t="s">
        <v>5581</v>
      </c>
      <c r="F952" s="2" t="s">
        <v>5581</v>
      </c>
      <c r="G952" s="2" t="s">
        <v>5581</v>
      </c>
      <c r="H952" s="2" t="str">
        <f ca="1">IFERROR(__xludf.DUMMYFUNCTION("GOOGLETRANSLATE(A952,""id"",""en"")"),"times if we counted that team was really good")</f>
        <v>times if we counted that team was really good</v>
      </c>
    </row>
    <row r="953" spans="1:8" ht="15.75" customHeight="1" x14ac:dyDescent="0.25">
      <c r="A953" s="2" t="s">
        <v>5582</v>
      </c>
      <c r="B953" s="2" t="s">
        <v>5583</v>
      </c>
      <c r="C953" s="2" t="s">
        <v>5584</v>
      </c>
      <c r="D953" s="2" t="s">
        <v>5585</v>
      </c>
      <c r="E953" s="2" t="s">
        <v>5585</v>
      </c>
      <c r="F953" s="2" t="s">
        <v>5585</v>
      </c>
      <c r="G953" s="2" t="s">
        <v>5585</v>
      </c>
      <c r="H953" s="2" t="str">
        <f ca="1">IFERROR(__xludf.DUMMYFUNCTION("GOOGLETRANSLATE(A953,""id"",""en"")"),"there's a weird deal in ncaa mens volleyball national titles where five teams have repeated as champions consecutively for the last opportunity soucla is gon na win again right byu was close to disrupting this graphic four times")</f>
        <v>there's a weird deal in ncaa mens volleyball national titles where five teams have repeated as champions consecutively for the last opportunity soucla is gon na win again right byu was close to disrupting this graphic four times</v>
      </c>
    </row>
    <row r="954" spans="1:8" ht="15.75" customHeight="1" x14ac:dyDescent="0.25">
      <c r="A954" s="2" t="s">
        <v>5586</v>
      </c>
      <c r="B954" s="2" t="s">
        <v>5587</v>
      </c>
      <c r="C954" s="2" t="s">
        <v>5588</v>
      </c>
      <c r="D954" s="2" t="s">
        <v>5589</v>
      </c>
      <c r="E954" s="2" t="s">
        <v>5590</v>
      </c>
      <c r="F954" s="2" t="s">
        <v>5590</v>
      </c>
      <c r="G954" s="2" t="s">
        <v>5591</v>
      </c>
      <c r="H954" s="2" t="str">
        <f ca="1">IFERROR(__xludf.DUMMYFUNCTION("GOOGLETRANSLATE(A954,""id"",""en"")"),"byu awaits with open arms")</f>
        <v>byu awaits with open arms</v>
      </c>
    </row>
    <row r="955" spans="1:8" ht="15.75" customHeight="1" x14ac:dyDescent="0.25">
      <c r="A955" s="2" t="s">
        <v>5592</v>
      </c>
      <c r="B955" s="2" t="s">
        <v>5593</v>
      </c>
      <c r="C955" s="2" t="s">
        <v>5594</v>
      </c>
      <c r="D955" s="2" t="s">
        <v>5595</v>
      </c>
      <c r="E955" s="2" t="s">
        <v>5595</v>
      </c>
      <c r="F955" s="2" t="s">
        <v>5596</v>
      </c>
      <c r="G955" s="2" t="s">
        <v>5596</v>
      </c>
      <c r="H955" s="2" t="str">
        <f ca="1">IFERROR(__xludf.DUMMYFUNCTION("GOOGLETRANSLATE(A955,""id"",""en"")"),"must be getting into the refs head too")</f>
        <v>must be getting into the refs head too</v>
      </c>
    </row>
    <row r="956" spans="1:8" ht="15.75" customHeight="1" x14ac:dyDescent="0.25">
      <c r="B956" s="2" t="s">
        <v>5597</v>
      </c>
      <c r="D956" s="2" t="s">
        <v>5562</v>
      </c>
      <c r="E956" s="2" t="s">
        <v>5562</v>
      </c>
      <c r="F956" s="2" t="s">
        <v>5562</v>
      </c>
      <c r="G956" s="2" t="s">
        <v>5562</v>
      </c>
      <c r="H956" s="2" t="str">
        <f ca="1">IFERROR(__xludf.DUMMYFUNCTION("GOOGLETRANSLATE(A955,""id"",""en"")"),"must be getting into the refs head too")</f>
        <v>must be getting into the refs head too</v>
      </c>
    </row>
    <row r="957" spans="1:8" ht="15.75" customHeight="1" x14ac:dyDescent="0.25">
      <c r="A957" s="2" t="s">
        <v>5598</v>
      </c>
      <c r="B957" s="2" t="s">
        <v>5599</v>
      </c>
      <c r="C957" s="2" t="s">
        <v>5598</v>
      </c>
      <c r="D957" s="2" t="s">
        <v>5600</v>
      </c>
      <c r="E957" s="2" t="s">
        <v>5600</v>
      </c>
      <c r="F957" s="2" t="s">
        <v>5600</v>
      </c>
      <c r="G957" s="2" t="s">
        <v>5600</v>
      </c>
      <c r="H957" s="2" t="str">
        <f ca="1">IFERROR(__xludf.DUMMYFUNCTION("GOOGLETRANSLATE(A957,""id"",""en"")"),"Perry Popp")</f>
        <v>Perry Popp</v>
      </c>
    </row>
    <row r="958" spans="1:8" ht="15.75" customHeight="1" x14ac:dyDescent="0.25">
      <c r="A958" s="2" t="s">
        <v>5601</v>
      </c>
      <c r="B958" s="2" t="s">
        <v>5602</v>
      </c>
      <c r="C958" s="2" t="s">
        <v>5601</v>
      </c>
      <c r="D958" s="2" t="s">
        <v>5603</v>
      </c>
      <c r="E958" s="2" t="s">
        <v>5603</v>
      </c>
      <c r="F958" s="2" t="s">
        <v>5603</v>
      </c>
      <c r="G958" s="2" t="s">
        <v>5603</v>
      </c>
      <c r="H958" s="2" t="str">
        <f ca="1">IFERROR(__xludf.DUMMYFUNCTION("GOOGLETRANSLATE(A958,""id"",""en"")"),"love this piece from on richie saunders")</f>
        <v>love this piece from on richie saunders</v>
      </c>
    </row>
    <row r="959" spans="1:8" ht="15.75" customHeight="1" x14ac:dyDescent="0.25">
      <c r="A959" s="2" t="s">
        <v>5604</v>
      </c>
      <c r="B959" s="2" t="s">
        <v>5605</v>
      </c>
      <c r="C959" s="2" t="s">
        <v>5606</v>
      </c>
      <c r="D959" s="2" t="s">
        <v>5607</v>
      </c>
      <c r="E959" s="2" t="s">
        <v>5607</v>
      </c>
      <c r="F959" s="2" t="s">
        <v>5607</v>
      </c>
      <c r="G959" s="2" t="s">
        <v>5607</v>
      </c>
      <c r="H959" s="2" t="str">
        <f ca="1">IFERROR(__xludf.DUMMYFUNCTION("GOOGLETRANSLATE(A959,""id"",""en"")"),"lol its not or thing its saved by grace and works probably grace and works")</f>
        <v>lol its not or thing its saved by grace and works probably grace and works</v>
      </c>
    </row>
    <row r="960" spans="1:8" ht="15.75" customHeight="1" x14ac:dyDescent="0.25">
      <c r="A960" s="2" t="s">
        <v>5608</v>
      </c>
      <c r="B960" s="2" t="s">
        <v>5609</v>
      </c>
      <c r="C960" s="2" t="s">
        <v>5608</v>
      </c>
      <c r="D960" s="2" t="s">
        <v>5610</v>
      </c>
      <c r="E960" s="2" t="s">
        <v>5610</v>
      </c>
      <c r="F960" s="2" t="s">
        <v>5610</v>
      </c>
      <c r="G960" s="2" t="s">
        <v>5610</v>
      </c>
      <c r="H960" s="2" t="str">
        <f ca="1">IFERROR(__xludf.DUMMYFUNCTION("GOOGLETRANSLATE(A960,""id"",""en"")"),"perry coachjustin popp lets gooooo the last wr to come out of byu is doing pretty well in the nfl just sayin")</f>
        <v>perry coachjustin popp lets gooooo the last wr to come out of byu is doing pretty well in the nfl just sayin</v>
      </c>
    </row>
    <row r="961" spans="1:8" ht="15.75" customHeight="1" x14ac:dyDescent="0.25">
      <c r="A961" s="2" t="s">
        <v>5611</v>
      </c>
      <c r="B961" s="2" t="s">
        <v>5612</v>
      </c>
      <c r="C961" s="2" t="s">
        <v>5613</v>
      </c>
      <c r="D961" s="2" t="s">
        <v>5614</v>
      </c>
      <c r="E961" s="2" t="s">
        <v>5614</v>
      </c>
      <c r="F961" s="2" t="s">
        <v>5614</v>
      </c>
      <c r="G961" s="2" t="s">
        <v>5614</v>
      </c>
      <c r="H961" s="2" t="str">
        <f ca="1">IFERROR(__xludf.DUMMYFUNCTION("GOOGLETRANSLATE(A961,""id"",""en"")"),"Ginger beer is the only thing ill drink outside of water and milk, only have them at restaurants or during games")</f>
        <v>Ginger beer is the only thing ill drink outside of water and milk, only have them at restaurants or during games</v>
      </c>
    </row>
    <row r="962" spans="1:8" ht="15.75" customHeight="1" x14ac:dyDescent="0.25">
      <c r="A962" s="2" t="s">
        <v>5615</v>
      </c>
      <c r="B962" s="2" t="s">
        <v>5616</v>
      </c>
      <c r="C962" s="2" t="s">
        <v>5617</v>
      </c>
      <c r="D962" s="2" t="s">
        <v>5618</v>
      </c>
      <c r="E962" s="2" t="s">
        <v>5618</v>
      </c>
      <c r="F962" s="2" t="s">
        <v>5618</v>
      </c>
      <c r="G962" s="2" t="s">
        <v>5618</v>
      </c>
      <c r="H962" s="2" t="str">
        <f ca="1">IFERROR(__xludf.DUMMYFUNCTION("GOOGLETRANSLATE(A962,""id"",""en"")"),"oh boy theological treatise on the souls of animals probably")</f>
        <v>oh boy theological treatise on the souls of animals probably</v>
      </c>
    </row>
    <row r="963" spans="1:8" ht="15.75" customHeight="1" x14ac:dyDescent="0.25">
      <c r="A963" s="2" t="s">
        <v>5619</v>
      </c>
      <c r="B963" s="2" t="s">
        <v>5620</v>
      </c>
      <c r="C963" s="2" t="s">
        <v>5621</v>
      </c>
      <c r="D963" s="2" t="s">
        <v>5622</v>
      </c>
      <c r="E963" s="2" t="s">
        <v>5623</v>
      </c>
      <c r="F963" s="2" t="s">
        <v>5624</v>
      </c>
      <c r="G963" s="2" t="s">
        <v>5625</v>
      </c>
      <c r="H963" s="2" t="str">
        <f ca="1">IFERROR(__xludf.DUMMYFUNCTION("GOOGLETRANSLATE(A963,""id"",""en"")"),"byu our environment is part of our learned nature think im just confused about you mentioned it")</f>
        <v>byu our environment is part of our learned nature think im just confused about you mentioned it</v>
      </c>
    </row>
    <row r="964" spans="1:8" ht="15.75" customHeight="1" x14ac:dyDescent="0.25">
      <c r="A964" s="2" t="s">
        <v>5626</v>
      </c>
      <c r="B964" s="2" t="s">
        <v>5627</v>
      </c>
      <c r="C964" s="2" t="s">
        <v>5626</v>
      </c>
      <c r="D964" s="2" t="s">
        <v>5628</v>
      </c>
      <c r="E964" s="2" t="s">
        <v>5628</v>
      </c>
      <c r="F964" s="2" t="s">
        <v>5628</v>
      </c>
      <c r="G964" s="2" t="s">
        <v>5628</v>
      </c>
      <c r="H964" s="2" t="str">
        <f ca="1">IFERROR(__xludf.DUMMYFUNCTION("GOOGLETRANSLATE(A964,""id"",""en"")"),"wtf lmao")</f>
        <v>wtf lmao</v>
      </c>
    </row>
    <row r="965" spans="1:8" ht="15.75" customHeight="1" x14ac:dyDescent="0.25">
      <c r="A965" s="2" t="s">
        <v>5629</v>
      </c>
      <c r="B965" s="2" t="s">
        <v>5630</v>
      </c>
      <c r="C965" s="2" t="s">
        <v>5631</v>
      </c>
      <c r="D965" s="2" t="s">
        <v>5632</v>
      </c>
      <c r="E965" s="2" t="s">
        <v>5632</v>
      </c>
      <c r="F965" s="2" t="s">
        <v>5632</v>
      </c>
      <c r="G965" s="2" t="s">
        <v>5632</v>
      </c>
      <c r="H965" s="2" t="str">
        <f ca="1">IFERROR(__xludf.DUMMYFUNCTION("GOOGLETRANSLATE(A965,""id"",""en"")"),"smithbyu ryan kalkbrenner is reigning dpoy and anybody ever called him just tall never knew ball")</f>
        <v>smithbyu ryan kalkbrenner is reigning dpoy and anybody ever called him just tall never knew ball</v>
      </c>
    </row>
    <row r="966" spans="1:8" ht="15.75" customHeight="1" x14ac:dyDescent="0.25">
      <c r="A966" s="2" t="s">
        <v>5633</v>
      </c>
      <c r="B966" s="2" t="s">
        <v>5634</v>
      </c>
      <c r="C966" s="2" t="s">
        <v>5635</v>
      </c>
      <c r="D966" s="2" t="s">
        <v>5636</v>
      </c>
      <c r="E966" s="2" t="s">
        <v>5637</v>
      </c>
      <c r="F966" s="2" t="s">
        <v>5638</v>
      </c>
      <c r="G966" s="2" t="s">
        <v>5638</v>
      </c>
      <c r="H966" s="2" t="str">
        <f ca="1">IFERROR(__xludf.DUMMYFUNCTION("GOOGLETRANSLATE(A966,""id"",""en"")"),"kalkbrenner has he improved from just big to respected man in the conference")</f>
        <v>kalkbrenner has he improved from just big to respected man in the conference</v>
      </c>
    </row>
    <row r="967" spans="1:8" ht="15.75" customHeight="1" x14ac:dyDescent="0.25">
      <c r="A967" s="2" t="s">
        <v>5639</v>
      </c>
      <c r="B967" s="2" t="s">
        <v>5640</v>
      </c>
      <c r="C967" s="2" t="s">
        <v>5641</v>
      </c>
      <c r="D967" s="2" t="s">
        <v>5642</v>
      </c>
      <c r="E967" s="2" t="s">
        <v>5642</v>
      </c>
      <c r="F967" s="2" t="s">
        <v>5643</v>
      </c>
      <c r="G967" s="2" t="s">
        <v>5643</v>
      </c>
      <c r="H967" s="2" t="str">
        <f ca="1">IFERROR(__xludf.DUMMYFUNCTION("GOOGLETRANSLATE(A967,""id"",""en"")"),"people who are fans due to convenience of location are new to me just sell more of your tickets problem solved the rest of us will gladly go to more sporting events with new team")</f>
        <v>people who are fans due to convenience of location are new to me just sell more of your tickets problem solved the rest of us will gladly go to more sporting events with new team</v>
      </c>
    </row>
    <row r="968" spans="1:8" ht="15.75" customHeight="1" x14ac:dyDescent="0.25">
      <c r="B968" s="2" t="s">
        <v>5644</v>
      </c>
      <c r="D968" s="2" t="s">
        <v>5562</v>
      </c>
      <c r="E968" s="2" t="s">
        <v>5562</v>
      </c>
      <c r="F968" s="2" t="s">
        <v>5562</v>
      </c>
      <c r="G968" s="2" t="s">
        <v>5562</v>
      </c>
      <c r="H968" s="2" t="str">
        <f ca="1">IFERROR(__xludf.DUMMYFUNCTION("GOOGLETRANSLATE(A967,""id"",""en"")"),"people who are fans due to convenience of location are new to me just sell more of your tickets problem solved the rest of us will gladly go to more sporting events with new team")</f>
        <v>people who are fans due to convenience of location are new to me just sell more of your tickets problem solved the rest of us will gladly go to more sporting events with new team</v>
      </c>
    </row>
    <row r="969" spans="1:8" ht="15.75" customHeight="1" x14ac:dyDescent="0.25">
      <c r="A969" s="2" t="s">
        <v>5645</v>
      </c>
      <c r="B969" s="2" t="s">
        <v>5646</v>
      </c>
      <c r="C969" s="2" t="s">
        <v>5647</v>
      </c>
      <c r="D969" s="2" t="s">
        <v>5648</v>
      </c>
      <c r="E969" s="2" t="s">
        <v>5649</v>
      </c>
      <c r="F969" s="2" t="s">
        <v>5649</v>
      </c>
      <c r="G969" s="2" t="s">
        <v>5649</v>
      </c>
      <c r="H969" s="2" t="str">
        <f ca="1">IFERROR(__xludf.DUMMYFUNCTION("GOOGLETRANSLATE(A969,""id"",""en"")"),"pretty good food more like bar food they have the spiciest ginger beer ive ever had cool cars inside the restaurant")</f>
        <v>pretty good food more like bar food they have the spiciest ginger beer ive ever had cool cars inside the restaurant</v>
      </c>
    </row>
    <row r="970" spans="1:8" ht="15.75" customHeight="1" x14ac:dyDescent="0.25">
      <c r="A970" s="2" t="s">
        <v>5650</v>
      </c>
      <c r="B970" s="2" t="s">
        <v>5651</v>
      </c>
      <c r="C970" s="2" t="s">
        <v>5652</v>
      </c>
      <c r="D970" s="2" t="s">
        <v>5653</v>
      </c>
      <c r="E970" s="2" t="s">
        <v>5653</v>
      </c>
      <c r="F970" s="2" t="s">
        <v>5653</v>
      </c>
      <c r="G970" s="2" t="s">
        <v>5653</v>
      </c>
      <c r="H970" s="2" t="str">
        <f ca="1">IFERROR(__xludf.DUMMYFUNCTION("GOOGLETRANSLATE(A970,""id"",""en"")"),"not sure about soft but the incessant whining about refs has become an art form for sure means every fan base gripes about refs but seems like our fans get especially into it at times")</f>
        <v>not sure about soft but the incessant whining about refs has become an art form for sure means every fan base gripes about refs but seems like our fans get especially into it at times</v>
      </c>
    </row>
    <row r="971" spans="1:8" ht="15.75" customHeight="1" x14ac:dyDescent="0.25">
      <c r="A971" s="2" t="s">
        <v>5654</v>
      </c>
      <c r="B971" s="2" t="s">
        <v>5655</v>
      </c>
      <c r="C971" s="2" t="s">
        <v>5654</v>
      </c>
      <c r="D971" s="2" t="s">
        <v>5656</v>
      </c>
      <c r="E971" s="2" t="s">
        <v>5656</v>
      </c>
      <c r="F971" s="2" t="s">
        <v>5656</v>
      </c>
      <c r="G971" s="2" t="s">
        <v>5656</v>
      </c>
      <c r="H971" s="2" t="str">
        <f ca="1">IFERROR(__xludf.DUMMYFUNCTION("GOOGLETRANSLATE(A971,""id"",""en"")"),"smithbyu you shut him down from not getting the ball he still went and on shooting the starters also didn't need to play the last minutes that defensive gameplan fred employed was broken")</f>
        <v>smithbyu you shut him down from not getting the ball he still went and on shooting the starters also didn't need to play the last minutes that defensive gameplan fred employed was broken</v>
      </c>
    </row>
    <row r="972" spans="1:8" ht="15.75" customHeight="1" x14ac:dyDescent="0.25">
      <c r="B972" s="2" t="s">
        <v>5657</v>
      </c>
      <c r="D972" s="2" t="s">
        <v>5562</v>
      </c>
      <c r="E972" s="2" t="s">
        <v>5562</v>
      </c>
      <c r="F972" s="2" t="s">
        <v>5562</v>
      </c>
      <c r="G972" s="2" t="s">
        <v>5562</v>
      </c>
      <c r="H972" s="2" t="str">
        <f ca="1">IFERROR(__xludf.DUMMYFUNCTION("GOOGLETRANSLATE(A971,""id"",""en"")"),"smithbyu you shut him down from not getting the ball he still went and on shooting the starters also didn't need to play the last minutes that defensive gameplan fred employed was broken")</f>
        <v>smithbyu you shut him down from not getting the ball he still went and on shooting the starters also didn't need to play the last minutes that defensive gameplan fred employed was broken</v>
      </c>
    </row>
    <row r="973" spans="1:8" ht="15.75" customHeight="1" x14ac:dyDescent="0.25">
      <c r="A973" s="2" t="s">
        <v>5658</v>
      </c>
      <c r="B973" s="2" t="s">
        <v>5659</v>
      </c>
      <c r="C973" s="2" t="s">
        <v>5658</v>
      </c>
      <c r="D973" s="2" t="s">
        <v>5660</v>
      </c>
      <c r="E973" s="2" t="s">
        <v>5660</v>
      </c>
      <c r="F973" s="2" t="s">
        <v>5660</v>
      </c>
      <c r="G973" s="2" t="s">
        <v>5660</v>
      </c>
      <c r="H973" s="2" t="str">
        <f ca="1">IFERROR(__xludf.DUMMYFUNCTION("GOOGLETRANSLATE(A973,""id"",""en"")"),"cotton")</f>
        <v>cotton</v>
      </c>
    </row>
    <row r="974" spans="1:8" ht="15.75" customHeight="1" x14ac:dyDescent="0.25">
      <c r="A974" s="2" t="s">
        <v>5661</v>
      </c>
      <c r="B974" s="2" t="s">
        <v>5662</v>
      </c>
      <c r="C974" s="2" t="s">
        <v>5663</v>
      </c>
      <c r="D974" s="2" t="s">
        <v>5664</v>
      </c>
      <c r="E974" s="2" t="s">
        <v>5665</v>
      </c>
      <c r="F974" s="2" t="s">
        <v>5665</v>
      </c>
      <c r="G974" s="2" t="s">
        <v>5665</v>
      </c>
      <c r="H974" s="2" t="str">
        <f ca="1">IFERROR(__xludf.DUMMYFUNCTION("GOOGLETRANSLATE(A974,""id"",""en"")"),"are you going to be okay cheeseboy")</f>
        <v>are you going to be okay cheeseboy</v>
      </c>
    </row>
    <row r="975" spans="1:8" ht="15.75" customHeight="1" x14ac:dyDescent="0.25">
      <c r="B975" s="2" t="s">
        <v>5666</v>
      </c>
      <c r="D975" s="2" t="s">
        <v>5562</v>
      </c>
      <c r="E975" s="2" t="s">
        <v>5562</v>
      </c>
      <c r="F975" s="2" t="s">
        <v>5562</v>
      </c>
      <c r="G975" s="2" t="s">
        <v>5562</v>
      </c>
      <c r="H975" s="2" t="str">
        <f ca="1">IFERROR(__xludf.DUMMYFUNCTION("GOOGLETRANSLATE(A974,""id"",""en"")"),"are you going to be okay cheeseboy")</f>
        <v>are you going to be okay cheeseboy</v>
      </c>
    </row>
    <row r="976" spans="1:8" ht="15.75" customHeight="1" x14ac:dyDescent="0.25">
      <c r="A976" s="2" t="s">
        <v>5667</v>
      </c>
      <c r="B976" s="2" t="s">
        <v>5668</v>
      </c>
      <c r="C976" s="2" t="s">
        <v>5669</v>
      </c>
      <c r="D976" s="2" t="s">
        <v>5670</v>
      </c>
      <c r="E976" s="2" t="s">
        <v>5670</v>
      </c>
      <c r="F976" s="2" t="s">
        <v>5670</v>
      </c>
      <c r="G976" s="2" t="s">
        <v>5670</v>
      </c>
      <c r="H976" s="2" t="str">
        <f ca="1">IFERROR(__xludf.DUMMYFUNCTION("GOOGLETRANSLATE(A976,""id"",""en"")"),"key edge rusher and force for state champion earns byu offer")</f>
        <v>key edge rusher and force for state champion earns byu offer</v>
      </c>
    </row>
    <row r="977" spans="1:8" ht="15.75" customHeight="1" x14ac:dyDescent="0.25">
      <c r="A977" s="2" t="s">
        <v>5671</v>
      </c>
      <c r="B977" s="2" t="s">
        <v>5672</v>
      </c>
      <c r="C977" s="2" t="s">
        <v>5671</v>
      </c>
      <c r="D977" s="2" t="s">
        <v>5673</v>
      </c>
      <c r="E977" s="2" t="s">
        <v>5673</v>
      </c>
      <c r="F977" s="2" t="s">
        <v>5673</v>
      </c>
      <c r="G977" s="2" t="s">
        <v>5673</v>
      </c>
      <c r="H977" s="2" t="str">
        <f ca="1">IFERROR(__xludf.DUMMYFUNCTION("GOOGLETRANSLATE(A977,""id"",""en"")"),"byu its about your last statement")</f>
        <v>byu its about your last statement</v>
      </c>
    </row>
    <row r="978" spans="1:8" ht="15.75" customHeight="1" x14ac:dyDescent="0.25">
      <c r="A978" s="2" t="s">
        <v>5674</v>
      </c>
      <c r="B978" s="2" t="s">
        <v>5675</v>
      </c>
      <c r="C978" s="2" t="s">
        <v>5676</v>
      </c>
      <c r="D978" s="2" t="s">
        <v>5677</v>
      </c>
      <c r="E978" s="2" t="s">
        <v>5677</v>
      </c>
      <c r="F978" s="2" t="s">
        <v>5677</v>
      </c>
      <c r="G978" s="2" t="s">
        <v>5677</v>
      </c>
      <c r="H978" s="2" t="str">
        <f ca="1">IFERROR(__xludf.DUMMYFUNCTION("GOOGLETRANSLATE(A978,""id"",""en"")"),"the sequel to impulse buying digital piano impulse buying an electric guitar")</f>
        <v>the sequel to impulse buying digital piano impulse buying an electric guitar</v>
      </c>
    </row>
    <row r="979" spans="1:8" ht="15.75" customHeight="1" x14ac:dyDescent="0.25">
      <c r="A979" s="2" t="s">
        <v>5678</v>
      </c>
      <c r="B979" s="2" t="s">
        <v>5679</v>
      </c>
      <c r="C979" s="2" t="s">
        <v>5680</v>
      </c>
      <c r="D979" s="2" t="s">
        <v>5681</v>
      </c>
      <c r="E979" s="2" t="s">
        <v>5682</v>
      </c>
      <c r="F979" s="2" t="s">
        <v>5683</v>
      </c>
      <c r="G979" s="2" t="s">
        <v>5683</v>
      </c>
      <c r="H979" s="2" t="str">
        <f ca="1">IFERROR(__xludf.DUMMYFUNCTION("GOOGLETRANSLATE(A979,""id"",""en"")"),"mountain dew but byu is in bed with coke and coke products it doesn't matter")</f>
        <v>mountain dew but byu is in bed with coke and coke products it doesn't matter</v>
      </c>
    </row>
    <row r="980" spans="1:8" ht="15.75" customHeight="1" x14ac:dyDescent="0.25">
      <c r="A980" s="2" t="s">
        <v>5684</v>
      </c>
      <c r="B980" s="2" t="s">
        <v>5685</v>
      </c>
      <c r="C980" s="2" t="s">
        <v>5686</v>
      </c>
      <c r="D980" s="2" t="s">
        <v>5687</v>
      </c>
      <c r="E980" s="2" t="s">
        <v>5688</v>
      </c>
      <c r="F980" s="2" t="s">
        <v>5688</v>
      </c>
      <c r="G980" s="2" t="s">
        <v>5688</v>
      </c>
      <c r="H980" s="2" t="str">
        <f ca="1">IFERROR(__xludf.DUMMYFUNCTION("GOOGLETRANSLATE(A980,""id"",""en"")"),"join in studio tomorrow to see spencer johnson on byu basketball with mark pope tickets here")</f>
        <v>join in studio tomorrow to see spencer johnson on byu basketball with mark pope tickets here</v>
      </c>
    </row>
    <row r="981" spans="1:8" ht="15.75" customHeight="1" x14ac:dyDescent="0.25">
      <c r="A981" s="2" t="s">
        <v>5689</v>
      </c>
      <c r="B981" s="2" t="s">
        <v>5690</v>
      </c>
      <c r="C981" s="2" t="s">
        <v>5691</v>
      </c>
      <c r="D981" s="2" t="s">
        <v>5692</v>
      </c>
      <c r="E981" s="2" t="s">
        <v>5693</v>
      </c>
      <c r="F981" s="2" t="s">
        <v>5694</v>
      </c>
      <c r="G981" s="2" t="s">
        <v>5694</v>
      </c>
      <c r="H981" s="2" t="str">
        <f ca="1">IFERROR(__xludf.DUMMYFUNCTION("GOOGLETRANSLATE(A981,""id"",""en"")"),"byu is predicted higher seed champ rankings matter come tourney time bosschiefbudaggie")</f>
        <v>byu is predicted higher seed champ rankings matter come tourney time bosschiefbudaggie</v>
      </c>
    </row>
    <row r="982" spans="1:8" ht="15.75" customHeight="1" x14ac:dyDescent="0.25">
      <c r="A982" s="2" t="s">
        <v>5695</v>
      </c>
      <c r="B982" s="2" t="s">
        <v>5696</v>
      </c>
      <c r="C982" s="2" t="s">
        <v>5697</v>
      </c>
      <c r="D982" s="2" t="s">
        <v>5698</v>
      </c>
      <c r="E982" s="2" t="s">
        <v>5699</v>
      </c>
      <c r="F982" s="2" t="s">
        <v>5700</v>
      </c>
      <c r="G982" s="2" t="s">
        <v>5701</v>
      </c>
      <c r="H982" s="2" t="str">
        <f ca="1">IFERROR(__xludf.DUMMYFUNCTION("GOOGLETRANSLATE(A982,""id"",""en"")"),"yeah get moving it miles down the road would cause it to be the most inconvenient thing ever tons of pro arenas are not in downtown of the city they are affiliated with and its not a big deal for them feels like loud minority complaining honestly")</f>
        <v>yeah get moving it miles down the road would cause it to be the most inconvenient thing ever tons of pro arenas are not in downtown of the city they are affiliated with and its not a big deal for them feels like loud minority complaining honestly</v>
      </c>
    </row>
    <row r="983" spans="1:8" ht="15.75" customHeight="1" x14ac:dyDescent="0.25">
      <c r="B983" s="2" t="s">
        <v>5702</v>
      </c>
      <c r="D983" s="2" t="s">
        <v>5562</v>
      </c>
      <c r="E983" s="2" t="s">
        <v>5562</v>
      </c>
      <c r="F983" s="2" t="s">
        <v>5562</v>
      </c>
      <c r="G983" s="2" t="s">
        <v>5562</v>
      </c>
      <c r="H983" s="2" t="str">
        <f ca="1">IFERROR(__xludf.DUMMYFUNCTION("GOOGLETRANSLATE(A982,""id"",""en"")"),"yeah get moving it miles down the road would cause it to be the most inconvenient thing ever tons of pro arenas are not in downtown of the city they are affiliated with and its not a big deal for them feels like loud minority complaining honestly")</f>
        <v>yeah get moving it miles down the road would cause it to be the most inconvenient thing ever tons of pro arenas are not in downtown of the city they are affiliated with and its not a big deal for them feels like loud minority complaining honestly</v>
      </c>
    </row>
    <row r="984" spans="1:8" ht="15.75" customHeight="1" x14ac:dyDescent="0.25">
      <c r="A984" s="2" t="s">
        <v>5703</v>
      </c>
      <c r="B984" s="2" t="s">
        <v>5704</v>
      </c>
      <c r="C984" s="2" t="s">
        <v>5703</v>
      </c>
      <c r="D984" s="2" t="s">
        <v>5705</v>
      </c>
      <c r="E984" s="2" t="s">
        <v>5705</v>
      </c>
      <c r="F984" s="2" t="s">
        <v>5705</v>
      </c>
      <c r="G984" s="2" t="s">
        <v>5705</v>
      </c>
      <c r="H984" s="2" t="str">
        <f ca="1">IFERROR(__xludf.DUMMYFUNCTION("GOOGLETRANSLATE(A984,""id"",""en"")"),"hour what is byu basketballs record in the next six games against texas west virginia oklahoma ks")</f>
        <v>hour what is byu basketballs record in the next six games against texas west virginia oklahoma ks</v>
      </c>
    </row>
    <row r="985" spans="1:8" ht="15.75" customHeight="1" x14ac:dyDescent="0.25">
      <c r="A985" s="2" t="s">
        <v>5706</v>
      </c>
      <c r="B985" s="2" t="s">
        <v>5707</v>
      </c>
      <c r="C985" s="2" t="s">
        <v>5708</v>
      </c>
      <c r="D985" s="2" t="s">
        <v>5709</v>
      </c>
      <c r="E985" s="2" t="s">
        <v>5709</v>
      </c>
      <c r="F985" s="2" t="s">
        <v>5709</v>
      </c>
      <c r="G985" s="2" t="s">
        <v>5709</v>
      </c>
      <c r="H985" s="2" t="str">
        <f ca="1">IFERROR(__xludf.DUMMYFUNCTION("GOOGLETRANSLATE(A985,""id"",""en"")"),"is byu soft fanbase")</f>
        <v>is byu soft fanbase</v>
      </c>
    </row>
    <row r="986" spans="1:8" ht="15.75" customHeight="1" x14ac:dyDescent="0.25">
      <c r="A986" s="2" t="s">
        <v>5710</v>
      </c>
      <c r="B986" s="2" t="s">
        <v>5711</v>
      </c>
      <c r="C986" s="2" t="s">
        <v>5712</v>
      </c>
      <c r="D986" s="2" t="s">
        <v>5713</v>
      </c>
      <c r="E986" s="2" t="s">
        <v>5714</v>
      </c>
      <c r="F986" s="2" t="s">
        <v>5715</v>
      </c>
      <c r="G986" s="2" t="s">
        <v>5715</v>
      </c>
      <c r="H986" s="2" t="str">
        <f ca="1">IFERROR(__xludf.DUMMYFUNCTION("GOOGLETRANSLATE(A986,""id"",""en"")"),"hot take from is byus fanbase soft or not poll below")</f>
        <v>hot take from is byus fanbase soft or not poll below</v>
      </c>
    </row>
    <row r="987" spans="1:8" ht="15.75" customHeight="1" x14ac:dyDescent="0.25">
      <c r="A987" s="2" t="s">
        <v>5716</v>
      </c>
      <c r="B987" s="2" t="s">
        <v>5717</v>
      </c>
      <c r="C987" s="2" t="s">
        <v>5718</v>
      </c>
      <c r="D987" s="2" t="s">
        <v>5719</v>
      </c>
      <c r="E987" s="2" t="s">
        <v>5720</v>
      </c>
      <c r="F987" s="2" t="s">
        <v>5721</v>
      </c>
      <c r="G987" s="2" t="s">
        <v>5721</v>
      </c>
      <c r="H987" s="2" t="str">
        <f ca="1">IFERROR(__xludf.DUMMYFUNCTION("GOOGLETRANSLATE(A987,""id"",""en"")"),"random qotd what is the beverage of choice for byu fans latter day saints these days coke diet coke coke zero mountain dew pepper diet pepper root beer chocolate milk bottled water swigfizzsodalicious custom concoctions herbal tea other")</f>
        <v>random qotd what is the beverage of choice for byu fans latter day saints these days coke diet coke coke zero mountain dew pepper diet pepper root beer chocolate milk bottled water swigfizzsodalicious custom concoctions herbal tea other</v>
      </c>
    </row>
    <row r="988" spans="1:8" ht="15.75" customHeight="1" x14ac:dyDescent="0.25">
      <c r="A988" s="2" t="s">
        <v>5722</v>
      </c>
      <c r="B988" s="2" t="s">
        <v>5723</v>
      </c>
      <c r="C988" s="2" t="s">
        <v>5724</v>
      </c>
      <c r="D988" s="2" t="s">
        <v>5725</v>
      </c>
      <c r="E988" s="2" t="s">
        <v>5725</v>
      </c>
      <c r="F988" s="2" t="s">
        <v>5725</v>
      </c>
      <c r="G988" s="2" t="s">
        <v>5725</v>
      </c>
      <c r="H988" s="2" t="str">
        <f ca="1">IFERROR(__xludf.DUMMYFUNCTION("GOOGLETRANSLATE(A988,""id"",""en"")"),"grew up in pullman when was priest wsu amp byu played against each other in football years in row great games last team to score wins watching the games were priest quorum activities both years fun stuff go cougs wazzu not byu")</f>
        <v>grew up in pullman when was priest wsu amp byu played against each other in football years in row great games last team to score wins watching the games were priest quorum activities both years fun stuff go cougs wazzu not byu</v>
      </c>
    </row>
    <row r="989" spans="1:8" ht="15.75" customHeight="1" x14ac:dyDescent="0.25">
      <c r="A989" s="2" t="s">
        <v>5726</v>
      </c>
      <c r="B989" s="2" t="s">
        <v>5727</v>
      </c>
      <c r="C989" s="2" t="s">
        <v>5728</v>
      </c>
      <c r="D989" s="2" t="s">
        <v>5729</v>
      </c>
      <c r="E989" s="2" t="s">
        <v>5730</v>
      </c>
      <c r="F989" s="2" t="s">
        <v>5731</v>
      </c>
      <c r="G989" s="2" t="s">
        <v>5731</v>
      </c>
      <c r="H989" s="2" t="str">
        <f ca="1">IFERROR(__xludf.DUMMYFUNCTION("GOOGLETRANSLATE(A989,""id"",""en"")"),"few photos from meet the firms last week thank you to everyone who participated our students are lucky to have many recruiting opportunities")</f>
        <v>few photos from meet the firms last week thank you to everyone who participated our students are lucky to have many recruiting opportunities</v>
      </c>
    </row>
    <row r="990" spans="1:8" ht="15.75" customHeight="1" x14ac:dyDescent="0.25">
      <c r="A990" s="2" t="s">
        <v>5732</v>
      </c>
      <c r="B990" s="2" t="s">
        <v>5733</v>
      </c>
      <c r="C990" s="2" t="s">
        <v>5734</v>
      </c>
      <c r="D990" s="2" t="s">
        <v>5735</v>
      </c>
      <c r="E990" s="2" t="s">
        <v>5736</v>
      </c>
      <c r="F990" s="2" t="s">
        <v>5737</v>
      </c>
      <c r="G990" s="2" t="s">
        <v>5737</v>
      </c>
      <c r="H990" s="2" t="str">
        <f ca="1">IFERROR(__xludf.DUMMYFUNCTION("GOOGLETRANSLATE(A990,""id"",""en"")"),"based on the first soda to run out of the self-refill stations at allegiant stadium every time byu plays cokezero")</f>
        <v>based on the first soda to run out of the self-refill stations at allegiant stadium every time byu plays cokezero</v>
      </c>
    </row>
    <row r="991" spans="1:8" ht="15.75" customHeight="1" x14ac:dyDescent="0.25">
      <c r="A991" s="2" t="s">
        <v>5738</v>
      </c>
      <c r="B991" s="2" t="s">
        <v>5739</v>
      </c>
      <c r="C991" s="2" t="s">
        <v>5738</v>
      </c>
      <c r="D991" s="2" t="s">
        <v>5740</v>
      </c>
      <c r="E991" s="2" t="s">
        <v>5740</v>
      </c>
      <c r="F991" s="2" t="s">
        <v>5740</v>
      </c>
      <c r="G991" s="2" t="s">
        <v>5740</v>
      </c>
      <c r="H991" s="2" t="str">
        <f ca="1">IFERROR(__xludf.DUMMYFUNCTION("GOOGLETRANSLATE(A991,""id"",""en"")"),"or all of us byu fans")</f>
        <v>or all of us byu fans</v>
      </c>
    </row>
    <row r="992" spans="1:8" ht="15.75" customHeight="1" x14ac:dyDescent="0.25">
      <c r="A992" s="2" t="s">
        <v>5738</v>
      </c>
      <c r="B992" s="2" t="s">
        <v>5739</v>
      </c>
      <c r="C992" s="2" t="s">
        <v>5738</v>
      </c>
      <c r="D992" s="2" t="s">
        <v>5740</v>
      </c>
      <c r="E992" s="2" t="s">
        <v>5740</v>
      </c>
      <c r="F992" s="2" t="s">
        <v>5740</v>
      </c>
      <c r="G992" s="2" t="s">
        <v>5740</v>
      </c>
      <c r="H992" s="2" t="str">
        <f ca="1">IFERROR(__xludf.DUMMYFUNCTION("GOOGLETRANSLATE(A992,""id"",""en"")"),"or all of us byu fans")</f>
        <v>or all of us byu fans</v>
      </c>
    </row>
    <row r="993" spans="1:8" ht="15.75" customHeight="1" x14ac:dyDescent="0.25">
      <c r="A993" s="2" t="s">
        <v>5741</v>
      </c>
      <c r="B993" s="2" t="s">
        <v>5742</v>
      </c>
      <c r="C993" s="2" t="s">
        <v>5743</v>
      </c>
      <c r="D993" s="2" t="s">
        <v>5744</v>
      </c>
      <c r="E993" s="2" t="s">
        <v>5745</v>
      </c>
      <c r="F993" s="2" t="s">
        <v>5746</v>
      </c>
      <c r="G993" s="2" t="s">
        <v>5746</v>
      </c>
      <c r="H993" s="2" t="str">
        <f ca="1">IFERROR(__xludf.DUMMYFUNCTION("GOOGLETRANSLATE(A993,""id"",""en"")"),"yes signal please")</f>
        <v>yes signal please</v>
      </c>
    </row>
    <row r="994" spans="1:8" ht="15.75" customHeight="1" x14ac:dyDescent="0.25">
      <c r="A994" s="2" t="s">
        <v>5747</v>
      </c>
      <c r="B994" s="2" t="s">
        <v>5748</v>
      </c>
      <c r="C994" s="2" t="s">
        <v>5749</v>
      </c>
      <c r="D994" s="2" t="s">
        <v>5750</v>
      </c>
      <c r="E994" s="2" t="s">
        <v>5751</v>
      </c>
      <c r="F994" s="2" t="s">
        <v>5752</v>
      </c>
      <c r="G994" s="2" t="s">
        <v>5752</v>
      </c>
      <c r="H994" s="2" t="str">
        <f ca="1">IFERROR(__xludf.DUMMYFUNCTION("GOOGLETRANSLATE(A994,""id"",""en"")"),"Telkomsel tri credit transfer")</f>
        <v>Telkomsel tri credit transfer</v>
      </c>
    </row>
    <row r="995" spans="1:8" ht="15.75" customHeight="1" x14ac:dyDescent="0.25">
      <c r="A995" s="2" t="s">
        <v>5753</v>
      </c>
      <c r="B995" s="2" t="s">
        <v>5754</v>
      </c>
      <c r="C995" s="2" t="s">
        <v>5755</v>
      </c>
      <c r="D995" s="2" t="s">
        <v>5756</v>
      </c>
      <c r="E995" s="2" t="s">
        <v>5757</v>
      </c>
      <c r="F995" s="2" t="s">
        <v>5758</v>
      </c>
      <c r="G995" s="2" t="s">
        <v>5758</v>
      </c>
      <c r="H995" s="2" t="str">
        <f ca="1">IFERROR(__xludf.DUMMYFUNCTION("GOOGLETRANSLATE(A995,""id"",""en"")"),"yes minnn")</f>
        <v>yes minnn</v>
      </c>
    </row>
    <row r="996" spans="1:8" ht="15.75" customHeight="1" x14ac:dyDescent="0.25">
      <c r="A996" s="2" t="s">
        <v>5759</v>
      </c>
      <c r="B996" s="2" t="s">
        <v>5760</v>
      </c>
      <c r="C996" s="2" t="s">
        <v>5761</v>
      </c>
      <c r="D996" s="2" t="s">
        <v>5762</v>
      </c>
      <c r="E996" s="2" t="s">
        <v>5763</v>
      </c>
      <c r="F996" s="2" t="s">
        <v>5764</v>
      </c>
      <c r="G996" s="2" t="s">
        <v>5765</v>
      </c>
      <c r="H996" s="2" t="str">
        <f ca="1">IFERROR(__xludf.DUMMYFUNCTION("GOOGLETRANSLATE(A996,""id"",""en"")"),"mjb sister telkomselemtek cnn email process")</f>
        <v>mjb sister telkomselemtek cnn email process</v>
      </c>
    </row>
    <row r="997" spans="1:8" ht="15.75" customHeight="1" x14ac:dyDescent="0.25">
      <c r="A997" s="2" t="s">
        <v>5766</v>
      </c>
      <c r="B997" s="2" t="s">
        <v>5767</v>
      </c>
      <c r="C997" s="2" t="s">
        <v>5768</v>
      </c>
      <c r="D997" s="2" t="s">
        <v>5769</v>
      </c>
      <c r="E997" s="2" t="s">
        <v>5770</v>
      </c>
      <c r="F997" s="2" t="s">
        <v>5771</v>
      </c>
      <c r="G997" s="2" t="s">
        <v>5772</v>
      </c>
      <c r="H997" s="2" t="str">
        <f ca="1">IFERROR(__xludf.DUMMYFUNCTION("GOOGLETRANSLATE(A997,""id"",""en"")"),"Telkomsel just offered a basic time package, Pio's profile, please check, bro, let me know your phone number via message, let me help you check, just withdraw your number, thanks, Sakia")</f>
        <v>Telkomsel just offered a basic time package, Pio's profile, please check, bro, let me know your phone number via message, let me help you check, just withdraw your number, thanks, Sakia</v>
      </c>
    </row>
    <row r="998" spans="1:8" ht="15.75" customHeight="1" x14ac:dyDescent="0.25">
      <c r="A998" s="2" t="s">
        <v>5773</v>
      </c>
      <c r="B998" s="2" t="s">
        <v>5774</v>
      </c>
      <c r="C998" s="2" t="s">
        <v>5775</v>
      </c>
      <c r="D998" s="2" t="s">
        <v>5776</v>
      </c>
      <c r="E998" s="2" t="s">
        <v>5776</v>
      </c>
      <c r="F998" s="2" t="s">
        <v>5777</v>
      </c>
      <c r="G998" s="2" t="s">
        <v>5778</v>
      </c>
      <c r="H998" s="2" t="str">
        <f ca="1">IFERROR(__xludf.DUMMYFUNCTION("GOOGLETRANSLATE(A998,""id"",""en"")"),"gb package")</f>
        <v>gb package</v>
      </c>
    </row>
    <row r="999" spans="1:8" ht="15.75" customHeight="1" x14ac:dyDescent="0.25">
      <c r="A999" s="2" t="s">
        <v>5779</v>
      </c>
      <c r="B999" s="2" t="s">
        <v>5780</v>
      </c>
      <c r="C999" s="2" t="s">
        <v>5781</v>
      </c>
      <c r="D999" s="2" t="s">
        <v>5782</v>
      </c>
      <c r="E999" s="2" t="s">
        <v>5783</v>
      </c>
      <c r="F999" s="2" t="s">
        <v>5784</v>
      </c>
      <c r="G999" s="2" t="s">
        <v>5785</v>
      </c>
      <c r="H999" s="2" t="str">
        <f ca="1">IFERROR(__xludf.DUMMYFUNCTION("GOOGLETRANSLATE(A999,""id"",""en"")"),"I'm working on XL Telkomsel")</f>
        <v>I'm working on XL Telkomsel</v>
      </c>
    </row>
    <row r="1000" spans="1:8" ht="15.75" customHeight="1" x14ac:dyDescent="0.25">
      <c r="A1000" s="2" t="s">
        <v>5786</v>
      </c>
      <c r="B1000" s="2" t="s">
        <v>5787</v>
      </c>
      <c r="C1000" s="2" t="s">
        <v>5788</v>
      </c>
      <c r="D1000" s="2" t="s">
        <v>5789</v>
      </c>
      <c r="E1000" s="2" t="s">
        <v>5790</v>
      </c>
      <c r="F1000" s="2" t="s">
        <v>5791</v>
      </c>
      <c r="G1000" s="2" t="s">
        <v>5792</v>
      </c>
      <c r="H1000" s="2" t="str">
        <f ca="1">IFERROR(__xludf.DUMMYFUNCTION("GOOGLETRANSLATE(A1000,""id"",""en"")"),"huhu, Pio, check the quota for the hot offer menu, bro, let me know your phone number via message so I can help you check the bargain, just withdraw your number, thanks Sakia")</f>
        <v>huhu, Pio, check the quota for the hot offer menu, bro, let me know your phone number via message so I can help you check the bargain, just withdraw your number, thanks Sakia</v>
      </c>
    </row>
    <row r="1001" spans="1:8" ht="15.75" customHeight="1" x14ac:dyDescent="0.25">
      <c r="A1001" s="2" t="s">
        <v>5793</v>
      </c>
      <c r="B1001" s="2" t="s">
        <v>5794</v>
      </c>
      <c r="C1001" s="2" t="s">
        <v>5795</v>
      </c>
      <c r="D1001" s="2" t="s">
        <v>5796</v>
      </c>
      <c r="E1001" s="2" t="s">
        <v>5797</v>
      </c>
      <c r="F1001" s="2" t="s">
        <v>5798</v>
      </c>
      <c r="G1001" s="2" t="s">
        <v>5798</v>
      </c>
      <c r="H1001" s="2" t="str">
        <f ca="1">IFERROR(__xludf.DUMMYFUNCTION("GOOGLETRANSLATE(A1001,""id"",""en"")"),"bjirrr I'm really embarrassed")</f>
        <v>bjirrr I'm really embarrassed</v>
      </c>
    </row>
    <row r="1002" spans="1:8" ht="15.75" customHeight="1" x14ac:dyDescent="0.25">
      <c r="A1002" s="2" t="s">
        <v>5799</v>
      </c>
      <c r="B1002" s="2" t="s">
        <v>5800</v>
      </c>
      <c r="C1002" s="2" t="s">
        <v>5801</v>
      </c>
      <c r="D1002" s="2" t="s">
        <v>5802</v>
      </c>
      <c r="E1002" s="2" t="s">
        <v>5803</v>
      </c>
      <c r="F1002" s="2" t="s">
        <v>5804</v>
      </c>
      <c r="G1002" s="2" t="s">
        <v>5804</v>
      </c>
      <c r="H1002" s="2" t="str">
        <f ca="1">IFERROR(__xludf.DUMMYFUNCTION("GOOGLETRANSLATE(A1002,""id"",""en"")"),"Expensive bro hffft")</f>
        <v>Expensive bro hffft</v>
      </c>
    </row>
    <row r="1003" spans="1:8" ht="15.75" customHeight="1" x14ac:dyDescent="0.25">
      <c r="A1003" s="2" t="s">
        <v>5805</v>
      </c>
      <c r="B1003" s="2" t="s">
        <v>5806</v>
      </c>
      <c r="C1003" s="2" t="s">
        <v>5807</v>
      </c>
      <c r="D1003" s="2" t="s">
        <v>5808</v>
      </c>
      <c r="E1003" s="2" t="s">
        <v>5809</v>
      </c>
      <c r="F1003" s="2" t="s">
        <v>5810</v>
      </c>
      <c r="G1003" s="2" t="s">
        <v>5811</v>
      </c>
      <c r="H1003" s="2" t="str">
        <f ca="1">IFERROR(__xludf.DUMMYFUNCTION("GOOGLETRANSLATE(A1003,""id"",""en"")"),"OK, Brother Han, please wait for the interaction, I'm happy to respond to the message, Healthy Brother Sakia")</f>
        <v>OK, Brother Han, please wait for the interaction, I'm happy to respond to the message, Healthy Brother Sakia</v>
      </c>
    </row>
    <row r="1004" spans="1:8" ht="15.75" customHeight="1" x14ac:dyDescent="0.25">
      <c r="A1004" s="2" t="s">
        <v>5812</v>
      </c>
      <c r="B1004" s="2" t="s">
        <v>5813</v>
      </c>
      <c r="C1004" s="2" t="s">
        <v>5814</v>
      </c>
      <c r="D1004" s="2" t="s">
        <v>5815</v>
      </c>
      <c r="E1004" s="2" t="s">
        <v>5816</v>
      </c>
      <c r="F1004" s="2" t="s">
        <v>5817</v>
      </c>
      <c r="G1004" s="2" t="s">
        <v>5817</v>
      </c>
      <c r="H1004" s="2" t="str">
        <f ca="1">IFERROR(__xludf.DUMMYFUNCTION("GOOGLETRANSLATE(A1004,""id"",""en"")"),"Brother Garret, wait for your reply to your message, thank you, Sakia")</f>
        <v>Brother Garret, wait for your reply to your message, thank you, Sakia</v>
      </c>
    </row>
    <row r="1005" spans="1:8" ht="15.75" customHeight="1" x14ac:dyDescent="0.25">
      <c r="A1005" s="2" t="s">
        <v>5818</v>
      </c>
      <c r="B1005" s="2" t="s">
        <v>5819</v>
      </c>
      <c r="C1005" s="2" t="s">
        <v>5820</v>
      </c>
      <c r="D1005" s="2" t="s">
        <v>5821</v>
      </c>
      <c r="E1005" s="2" t="s">
        <v>5822</v>
      </c>
      <c r="F1005" s="2" t="s">
        <v>5823</v>
      </c>
      <c r="G1005" s="2" t="s">
        <v>5823</v>
      </c>
      <c r="H1005" s="2" t="str">
        <f ca="1">IFERROR(__xludf.DUMMYFUNCTION("GOOGLETRANSLATE(A1005,""id"",""en"")"),"Sis, I'm waiting for your reply to your message, thank you, Sakia")</f>
        <v>Sis, I'm waiting for your reply to your message, thank you, Sakia</v>
      </c>
    </row>
    <row r="1006" spans="1:8" ht="15.75" customHeight="1" x14ac:dyDescent="0.25">
      <c r="A1006" s="2" t="s">
        <v>5824</v>
      </c>
      <c r="B1006" s="2" t="s">
        <v>5825</v>
      </c>
      <c r="C1006" s="2" t="s">
        <v>5826</v>
      </c>
      <c r="D1006" s="2" t="s">
        <v>5827</v>
      </c>
      <c r="E1006" s="2" t="s">
        <v>5828</v>
      </c>
      <c r="F1006" s="2" t="s">
        <v>5829</v>
      </c>
      <c r="G1006" s="2" t="s">
        <v>5830</v>
      </c>
      <c r="H1006" s="2" t="str">
        <f ca="1">IFERROR(__xludf.DUMMYFUNCTION("GOOGLETRANSLATE(A1006,""id"",""en"")"),"OK, sister Nu Sakia, check your interactions via messages, please wait for healthy interactions, Brother Sakia")</f>
        <v>OK, sister Nu Sakia, check your interactions via messages, please wait for healthy interactions, Brother Sakia</v>
      </c>
    </row>
    <row r="1007" spans="1:8" ht="15.75" customHeight="1" x14ac:dyDescent="0.25">
      <c r="A1007" s="2" t="s">
        <v>5831</v>
      </c>
      <c r="B1007" s="2" t="s">
        <v>5832</v>
      </c>
      <c r="C1007" s="2" t="s">
        <v>5833</v>
      </c>
      <c r="D1007" s="2" t="s">
        <v>5834</v>
      </c>
      <c r="E1007" s="2" t="s">
        <v>5835</v>
      </c>
      <c r="F1007" s="2" t="s">
        <v>5836</v>
      </c>
      <c r="G1007" s="2" t="s">
        <v>5837</v>
      </c>
      <c r="H1007" s="2" t="str">
        <f ca="1">IFERROR(__xludf.DUMMYFUNCTION("GOOGLETRANSLATE(A1007,""id"",""en"")"),"Thank you, brother, I believe in Telkomsel products. I hope you are loyal, Brother Kiano")</f>
        <v>Thank you, brother, I believe in Telkomsel products. I hope you are loyal, Brother Kiano</v>
      </c>
    </row>
    <row r="1008" spans="1:8" ht="15.75" customHeight="1" x14ac:dyDescent="0.25">
      <c r="A1008" s="2" t="s">
        <v>5838</v>
      </c>
      <c r="B1008" s="2" t="s">
        <v>5839</v>
      </c>
      <c r="C1008" s="2" t="s">
        <v>5838</v>
      </c>
      <c r="D1008" s="2" t="s">
        <v>5840</v>
      </c>
      <c r="E1008" s="2" t="s">
        <v>5840</v>
      </c>
      <c r="F1008" s="2" t="s">
        <v>5840</v>
      </c>
      <c r="G1008" s="2" t="s">
        <v>5840</v>
      </c>
      <c r="H1008" s="2" t="str">
        <f ca="1">IFERROR(__xludf.DUMMYFUNCTION("GOOGLETRANSLATE(A1008,""id"",""en"")"),"done")</f>
        <v>done</v>
      </c>
    </row>
    <row r="1009" spans="1:8" ht="15.75" customHeight="1" x14ac:dyDescent="0.25">
      <c r="A1009" s="2" t="s">
        <v>5841</v>
      </c>
      <c r="B1009" s="2" t="s">
        <v>5842</v>
      </c>
      <c r="C1009" s="2" t="s">
        <v>5843</v>
      </c>
      <c r="D1009" s="2" t="s">
        <v>5844</v>
      </c>
      <c r="E1009" s="2" t="s">
        <v>5845</v>
      </c>
      <c r="F1009" s="2" t="s">
        <v>5846</v>
      </c>
      <c r="G1009" s="2" t="s">
        <v>5847</v>
      </c>
      <c r="H1009" s="2" t="str">
        <f ca="1">IFERROR(__xludf.DUMMYFUNCTION("GOOGLETRANSLATE(A1009,""id"",""en"")"),"It's annoying, Brother Lukman, if the connection is slow, Sakia, check the interaction via message, please wait for the interaction, happy to respond to the message, healthy, Brother Sakia")</f>
        <v>It's annoying, Brother Lukman, if the connection is slow, Sakia, check the interaction via message, please wait for the interaction, happy to respond to the message, healthy, Brother Sakia</v>
      </c>
    </row>
    <row r="1010" spans="1:8" ht="15.75" customHeight="1" x14ac:dyDescent="0.25">
      <c r="A1010" s="2" t="s">
        <v>5848</v>
      </c>
      <c r="B1010" s="2" t="s">
        <v>5849</v>
      </c>
      <c r="C1010" s="2" t="s">
        <v>5850</v>
      </c>
      <c r="D1010" s="2" t="s">
        <v>5851</v>
      </c>
      <c r="E1010" s="2" t="s">
        <v>5852</v>
      </c>
      <c r="F1010" s="2" t="s">
        <v>5853</v>
      </c>
      <c r="G1010" s="2" t="s">
        <v>5853</v>
      </c>
      <c r="H1010" s="2" t="str">
        <f ca="1">IFERROR(__xludf.DUMMYFUNCTION("GOOGLETRANSLATE(A1010,""id"",""en"")"),"I've ordered minn")</f>
        <v>I've ordered minn</v>
      </c>
    </row>
    <row r="1011" spans="1:8" ht="15.75" customHeight="1" x14ac:dyDescent="0.25">
      <c r="A1011" s="2" t="s">
        <v>5854</v>
      </c>
      <c r="B1011" s="2" t="s">
        <v>5855</v>
      </c>
      <c r="C1011" s="2" t="s">
        <v>5854</v>
      </c>
      <c r="D1011" s="2" t="s">
        <v>5856</v>
      </c>
      <c r="E1011" s="2" t="s">
        <v>5856</v>
      </c>
      <c r="F1011" s="2" t="s">
        <v>5856</v>
      </c>
      <c r="G1011" s="2" t="s">
        <v>5856</v>
      </c>
      <c r="H1011" s="2" t="str">
        <f ca="1">IFERROR(__xludf.DUMMYFUNCTION("GOOGLETRANSLATE(A1011,""id"",""en"")"),"neww minnn")</f>
        <v>neww minnn</v>
      </c>
    </row>
    <row r="1012" spans="1:8" ht="15.75" customHeight="1" x14ac:dyDescent="0.25">
      <c r="A1012" s="2" t="s">
        <v>5857</v>
      </c>
      <c r="B1012" s="2" t="s">
        <v>5858</v>
      </c>
      <c r="C1012" s="2" t="s">
        <v>5859</v>
      </c>
      <c r="D1012" s="2" t="s">
        <v>5860</v>
      </c>
      <c r="E1012" s="2" t="s">
        <v>5861</v>
      </c>
      <c r="F1012" s="2" t="s">
        <v>5862</v>
      </c>
      <c r="G1012" s="2" t="s">
        <v>5863</v>
      </c>
      <c r="H1012" s="2" t="str">
        <f ca="1">IFERROR(__xludf.DUMMYFUNCTION("GOOGLETRANSLATE(A1012,""id"",""en"")"),"huhu orbit or not bro Garret, let's give you the orbit number, detailed location via message, let me help you check your privacy, thank you Sakia")</f>
        <v>huhu orbit or not bro Garret, let's give you the orbit number, detailed location via message, let me help you check your privacy, thank you Sakia</v>
      </c>
    </row>
    <row r="1013" spans="1:8" ht="15.75" customHeight="1" x14ac:dyDescent="0.25">
      <c r="A1013" s="2" t="s">
        <v>5864</v>
      </c>
      <c r="B1013" s="2" t="s">
        <v>5865</v>
      </c>
      <c r="C1013" s="2" t="s">
        <v>5866</v>
      </c>
      <c r="D1013" s="2" t="s">
        <v>5867</v>
      </c>
      <c r="E1013" s="2" t="s">
        <v>5868</v>
      </c>
      <c r="F1013" s="2" t="s">
        <v>5869</v>
      </c>
      <c r="G1013" s="2" t="s">
        <v>5870</v>
      </c>
      <c r="H1013" s="2" t="str">
        <f ca="1">IFERROR(__xludf.DUMMYFUNCTION("GOOGLETRANSLATE(A1013,""id"",""en"")"),"Brother, nu, new Blibli customer, come on, let me know your phone number via message so you can help check your privacy, thank you, Sakia")</f>
        <v>Brother, nu, new Blibli customer, come on, let me know your phone number via message so you can help check your privacy, thank you, Sakia</v>
      </c>
    </row>
    <row r="1014" spans="1:8" ht="15.75" customHeight="1" x14ac:dyDescent="0.25">
      <c r="A1014" s="2" t="s">
        <v>5871</v>
      </c>
      <c r="B1014" s="2" t="s">
        <v>5872</v>
      </c>
      <c r="C1014" s="2" t="s">
        <v>5872</v>
      </c>
      <c r="D1014" s="2" t="s">
        <v>5873</v>
      </c>
      <c r="E1014" s="2" t="s">
        <v>5874</v>
      </c>
      <c r="F1014" s="2" t="s">
        <v>5875</v>
      </c>
      <c r="G1014" s="2" t="s">
        <v>5875</v>
      </c>
      <c r="H1014" s="2" t="str">
        <f ca="1">IFERROR(__xludf.DUMMYFUNCTION("GOOGLETRANSLATE(A1014,""id"",""en"")"),"bismillah manifasting to be winner of Telkomsel pout festival huweeee amen")</f>
        <v>bismillah manifasting to be winner of Telkomsel pout festival huweeee amen</v>
      </c>
    </row>
    <row r="1015" spans="1:8" ht="15.75" customHeight="1" x14ac:dyDescent="0.25">
      <c r="A1015" s="2" t="s">
        <v>5876</v>
      </c>
      <c r="B1015" s="2" t="s">
        <v>5877</v>
      </c>
      <c r="C1015" s="2" t="s">
        <v>5878</v>
      </c>
      <c r="D1015" s="2" t="s">
        <v>5879</v>
      </c>
      <c r="E1015" s="2" t="s">
        <v>5879</v>
      </c>
      <c r="F1015" s="2" t="s">
        <v>5880</v>
      </c>
      <c r="G1015" s="2" t="s">
        <v>5880</v>
      </c>
      <c r="H1015" s="2" t="str">
        <f ca="1">IFERROR(__xludf.DUMMYFUNCTION("GOOGLETRANSLATE(A1015,""id"",""en"")"),"slow connection")</f>
        <v>slow connection</v>
      </c>
    </row>
    <row r="1016" spans="1:8" ht="15.75" customHeight="1" x14ac:dyDescent="0.25">
      <c r="A1016" s="2" t="s">
        <v>5881</v>
      </c>
      <c r="B1016" s="2" t="s">
        <v>5882</v>
      </c>
      <c r="C1016" s="2" t="s">
        <v>5883</v>
      </c>
      <c r="D1016" s="2" t="s">
        <v>5884</v>
      </c>
      <c r="E1016" s="2" t="s">
        <v>5885</v>
      </c>
      <c r="F1016" s="2" t="s">
        <v>5886</v>
      </c>
      <c r="G1016" s="2" t="s">
        <v>5886</v>
      </c>
      <c r="H1016" s="2" t="str">
        <f ca="1">IFERROR(__xludf.DUMMYFUNCTION("GOOGLETRANSLATE(A1016,""id"",""en"")"),"orbit doesn't use signals, right?")</f>
        <v>orbit doesn't use signals, right?</v>
      </c>
    </row>
    <row r="1017" spans="1:8" ht="15.75" customHeight="1" x14ac:dyDescent="0.25">
      <c r="A1017" s="2" t="s">
        <v>5887</v>
      </c>
      <c r="B1017" s="2" t="s">
        <v>5888</v>
      </c>
      <c r="C1017" s="2" t="s">
        <v>5889</v>
      </c>
      <c r="D1017" s="2" t="s">
        <v>5890</v>
      </c>
      <c r="E1017" s="2" t="s">
        <v>5890</v>
      </c>
      <c r="F1017" s="2" t="s">
        <v>5891</v>
      </c>
      <c r="G1017" s="2" t="s">
        <v>5891</v>
      </c>
      <c r="H1017" s="2" t="str">
        <f ca="1">IFERROR(__xludf.DUMMYFUNCTION("GOOGLETRANSLATE(A1017,""id"",""en"")"),"Yesterday I couldn't exchange points for any information, min")</f>
        <v>Yesterday I couldn't exchange points for any information, min</v>
      </c>
    </row>
    <row r="1018" spans="1:8" ht="15.75" customHeight="1" x14ac:dyDescent="0.25">
      <c r="A1018" s="2" t="s">
        <v>5892</v>
      </c>
      <c r="B1018" s="2" t="s">
        <v>5893</v>
      </c>
      <c r="C1018" s="2" t="s">
        <v>5894</v>
      </c>
      <c r="D1018" s="2" t="s">
        <v>5895</v>
      </c>
      <c r="E1018" s="2" t="s">
        <v>5896</v>
      </c>
      <c r="F1018" s="2" t="s">
        <v>5897</v>
      </c>
      <c r="G1018" s="2" t="s">
        <v>5898</v>
      </c>
      <c r="H1018" s="2" t="str">
        <f ca="1">IFERROR(__xludf.DUMMYFUNCTION("GOOGLETRANSLATE(A1018,""id"",""en"")"),"I was told that your number belongs to the local internet quota. If you have internet access, your local quota package activation area, thank you, Sakia")</f>
        <v>I was told that your number belongs to the local internet quota. If you have internet access, your local quota package activation area, thank you, Sakia</v>
      </c>
    </row>
    <row r="1019" spans="1:8" ht="15.75" customHeight="1" x14ac:dyDescent="0.25">
      <c r="A1019" s="2" t="s">
        <v>5899</v>
      </c>
      <c r="B1019" s="2" t="s">
        <v>5900</v>
      </c>
      <c r="C1019" s="2" t="s">
        <v>5901</v>
      </c>
      <c r="D1019" s="2" t="s">
        <v>5902</v>
      </c>
      <c r="E1019" s="2" t="s">
        <v>5903</v>
      </c>
      <c r="F1019" s="2" t="s">
        <v>5904</v>
      </c>
      <c r="G1019" s="2" t="s">
        <v>5904</v>
      </c>
      <c r="H1019" s="2" t="str">
        <f ca="1">IFERROR(__xludf.DUMMYFUNCTION("GOOGLETRANSLATE(A1019,""id"",""en"")"),"Isn't it active with a short quota?")</f>
        <v>Isn't it active with a short quota?</v>
      </c>
    </row>
    <row r="1020" spans="1:8" ht="15.75" customHeight="1" x14ac:dyDescent="0.25">
      <c r="A1020" s="2" t="s">
        <v>5905</v>
      </c>
      <c r="B1020" s="2" t="s">
        <v>5906</v>
      </c>
      <c r="C1020" s="2" t="s">
        <v>5907</v>
      </c>
      <c r="D1020" s="2" t="s">
        <v>5908</v>
      </c>
      <c r="E1020" s="2" t="s">
        <v>5909</v>
      </c>
      <c r="F1020" s="2" t="s">
        <v>5910</v>
      </c>
      <c r="G1020" s="2" t="s">
        <v>5911</v>
      </c>
      <c r="H1020" s="2" t="str">
        <f ca="1">IFERROR(__xludf.DUMMYFUNCTION("GOOGLETRANSLATE(A1020,""id"",""en"")"),"sold short, not used")</f>
        <v>sold short, not used</v>
      </c>
    </row>
    <row r="1021" spans="1:8" ht="15.75" customHeight="1" x14ac:dyDescent="0.25">
      <c r="A1021" s="2" t="s">
        <v>5912</v>
      </c>
      <c r="B1021" s="2" t="s">
        <v>5913</v>
      </c>
      <c r="C1021" s="2" t="s">
        <v>5914</v>
      </c>
      <c r="D1021" s="2" t="s">
        <v>5915</v>
      </c>
      <c r="E1021" s="2" t="s">
        <v>5916</v>
      </c>
      <c r="F1021" s="2" t="s">
        <v>5917</v>
      </c>
      <c r="G1021" s="2" t="s">
        <v>5917</v>
      </c>
      <c r="H1021" s="2" t="str">
        <f ca="1">IFERROR(__xludf.DUMMYFUNCTION("GOOGLETRANSLATE(A1021,""id"",""en"")"),"wow, I miss you, Maniess Idza Telkomsel, I'm bored of that aesthetic")</f>
        <v>wow, I miss you, Maniess Idza Telkomsel, I'm bored of that aesthetic</v>
      </c>
    </row>
    <row r="1022" spans="1:8" ht="15.75" customHeight="1" x14ac:dyDescent="0.25">
      <c r="A1022" s="2" t="s">
        <v>5918</v>
      </c>
      <c r="B1022" s="2" t="s">
        <v>5919</v>
      </c>
      <c r="C1022" s="2" t="s">
        <v>5920</v>
      </c>
      <c r="D1022" s="2" t="s">
        <v>5921</v>
      </c>
      <c r="E1022" s="2" t="s">
        <v>5922</v>
      </c>
      <c r="F1022" s="2" t="s">
        <v>5923</v>
      </c>
      <c r="G1022" s="2" t="s">
        <v>5923</v>
      </c>
      <c r="H1022" s="2" t="str">
        <f ca="1">IFERROR(__xludf.DUMMYFUNCTION("GOOGLETRANSLATE(A1022,""id"",""en"")"),"the gift is not sincere")</f>
        <v>the gift is not sincere</v>
      </c>
    </row>
    <row r="1023" spans="1:8" ht="15.75" customHeight="1" x14ac:dyDescent="0.25">
      <c r="A1023" s="2" t="s">
        <v>5924</v>
      </c>
      <c r="B1023" s="2" t="s">
        <v>5925</v>
      </c>
      <c r="C1023" s="2" t="s">
        <v>5926</v>
      </c>
      <c r="D1023" s="2" t="s">
        <v>5927</v>
      </c>
      <c r="E1023" s="2" t="s">
        <v>5928</v>
      </c>
      <c r="F1023" s="2" t="s">
        <v>5929</v>
      </c>
      <c r="G1023" s="2" t="s">
        <v>5929</v>
      </c>
      <c r="H1023" s="2" t="str">
        <f ca="1">IFERROR(__xludf.DUMMYFUNCTION("GOOGLETRANSLATE(A1023,""id"",""en"")"),"huhu, brother, Arifin, local quota, if you access regional data, activate the local quota package, if the regular quota is short, the active quota is short, thank you, Sakia")</f>
        <v>huhu, brother, Arifin, local quota, if you access regional data, activate the local quota package, if the regular quota is short, the active quota is short, thank you, Sakia</v>
      </c>
    </row>
    <row r="1024" spans="1:8" ht="15.75" customHeight="1" x14ac:dyDescent="0.25">
      <c r="A1024" s="2" t="s">
        <v>5930</v>
      </c>
      <c r="B1024" s="2" t="s">
        <v>5931</v>
      </c>
      <c r="C1024" s="2" t="s">
        <v>5932</v>
      </c>
      <c r="D1024" s="2" t="s">
        <v>5933</v>
      </c>
      <c r="E1024" s="2" t="s">
        <v>5933</v>
      </c>
      <c r="F1024" s="2" t="s">
        <v>5934</v>
      </c>
      <c r="G1024" s="2" t="s">
        <v>5935</v>
      </c>
      <c r="H1024" s="2" t="str">
        <f ca="1">IFERROR(__xludf.DUMMYFUNCTION("GOOGLETRANSLATE(A1024,""id"",""en"")"),"The most Telkomsel net brother is having problems, try giving me the location so Kiano can help, the Telkomsel net is good, brother, Kiano")</f>
        <v>The most Telkomsel net brother is having problems, try giving me the location so Kiano can help, the Telkomsel net is good, brother, Kiano</v>
      </c>
    </row>
    <row r="1025" spans="1:8" ht="15.75" customHeight="1" x14ac:dyDescent="0.25">
      <c r="A1025" s="2" t="s">
        <v>5936</v>
      </c>
      <c r="B1025" s="2" t="s">
        <v>5937</v>
      </c>
      <c r="C1025" s="2" t="s">
        <v>5938</v>
      </c>
      <c r="D1025" s="2" t="s">
        <v>5939</v>
      </c>
      <c r="E1025" s="2" t="s">
        <v>5940</v>
      </c>
      <c r="F1025" s="2" t="s">
        <v>5941</v>
      </c>
      <c r="G1025" s="2" t="s">
        <v>5942</v>
      </c>
      <c r="H1025" s="2" t="str">
        <f ca="1">IFERROR(__xludf.DUMMYFUNCTION("GOOGLETRANSLATE(A1025,""id"",""en"")"),"Brother Feby, buy content, service or transaction, SMS notification, try, bro, give me your cellphone number for the message, so I can help you check data privacy, take care, thank you, Zyad")</f>
        <v>Brother Feby, buy content, service or transaction, SMS notification, try, bro, give me your cellphone number for the message, so I can help you check data privacy, take care, thank you, Zyad</v>
      </c>
    </row>
    <row r="1026" spans="1:8" ht="15.75" customHeight="1" x14ac:dyDescent="0.25">
      <c r="A1026" s="2" t="s">
        <v>5943</v>
      </c>
      <c r="B1026" s="2" t="s">
        <v>5944</v>
      </c>
      <c r="C1026" s="2" t="s">
        <v>5945</v>
      </c>
      <c r="D1026" s="2" t="s">
        <v>5946</v>
      </c>
      <c r="E1026" s="2" t="s">
        <v>5947</v>
      </c>
      <c r="F1026" s="2" t="s">
        <v>5948</v>
      </c>
      <c r="G1026" s="2" t="s">
        <v>5949</v>
      </c>
      <c r="H1026" s="2" t="str">
        <f ca="1">IFERROR(__xludf.DUMMYFUNCTION("GOOGLETRANSLATE(A1026,""id"",""en"")"),"huhu aloy bro, if you receive the credit, bro, confirm your DM so I can help, thank you, Sakia")</f>
        <v>huhu aloy bro, if you receive the credit, bro, confirm your DM so I can help, thank you, Sakia</v>
      </c>
    </row>
    <row r="1027" spans="1:8" ht="15.75" customHeight="1" x14ac:dyDescent="0.25">
      <c r="A1027" s="2" t="s">
        <v>5950</v>
      </c>
      <c r="B1027" s="2" t="s">
        <v>5951</v>
      </c>
      <c r="C1027" s="2" t="s">
        <v>5952</v>
      </c>
      <c r="D1027" s="2" t="s">
        <v>5953</v>
      </c>
      <c r="E1027" s="2" t="s">
        <v>5954</v>
      </c>
      <c r="F1027" s="2" t="s">
        <v>5955</v>
      </c>
      <c r="G1027" s="2" t="s">
        <v>5955</v>
      </c>
      <c r="H1027" s="2" t="str">
        <f ca="1">IFERROR(__xludf.DUMMYFUNCTION("GOOGLETRANSLATE(A1027,""id"",""en"")"),"suddenly prepaid is deactivated")</f>
        <v>suddenly prepaid is deactivated</v>
      </c>
    </row>
    <row r="1028" spans="1:8" ht="15.75" customHeight="1" x14ac:dyDescent="0.25">
      <c r="A1028" s="2" t="s">
        <v>5956</v>
      </c>
      <c r="B1028" s="2" t="s">
        <v>5957</v>
      </c>
      <c r="C1028" s="2" t="s">
        <v>5958</v>
      </c>
      <c r="D1028" s="2" t="s">
        <v>5959</v>
      </c>
      <c r="E1028" s="2" t="s">
        <v>5960</v>
      </c>
      <c r="F1028" s="2" t="s">
        <v>5961</v>
      </c>
      <c r="G1028" s="2" t="s">
        <v>5961</v>
      </c>
      <c r="H1028" s="2" t="str">
        <f ca="1">IFERROR(__xludf.DUMMYFUNCTION("GOOGLETRANSLATE(A1028,""id"",""en"")"),"Min, buy credit, come in and tell me to wait")</f>
        <v>Min, buy credit, come in and tell me to wait</v>
      </c>
    </row>
    <row r="1029" spans="1:8" ht="15.75" customHeight="1" x14ac:dyDescent="0.25">
      <c r="A1029" s="2" t="s">
        <v>5962</v>
      </c>
      <c r="B1029" s="2" t="s">
        <v>5963</v>
      </c>
      <c r="C1029" s="2" t="s">
        <v>5964</v>
      </c>
      <c r="D1029" s="2" t="s">
        <v>5965</v>
      </c>
      <c r="E1029" s="2" t="s">
        <v>5966</v>
      </c>
      <c r="F1029" s="2" t="s">
        <v>5967</v>
      </c>
      <c r="G1029" s="2" t="s">
        <v>5968</v>
      </c>
      <c r="H1029" s="2" t="str">
        <f ca="1">IFERROR(__xludf.DUMMYFUNCTION("GOOGLETRANSLATE(A1029,""id"",""en"")"),"Brother Torazi Zyad, check your message, brother, queue up, wait for message interaction, thank you, be healthy, Zyad")</f>
        <v>Brother Torazi Zyad, check your message, brother, queue up, wait for message interaction, thank you, be healthy, Zyad</v>
      </c>
    </row>
    <row r="1030" spans="1:8" ht="15.75" customHeight="1" x14ac:dyDescent="0.25">
      <c r="A1030" s="2" t="s">
        <v>5969</v>
      </c>
      <c r="B1030" s="2" t="s">
        <v>5970</v>
      </c>
      <c r="C1030" s="2" t="s">
        <v>5971</v>
      </c>
      <c r="D1030" s="2" t="s">
        <v>5972</v>
      </c>
      <c r="E1030" s="2" t="s">
        <v>5973</v>
      </c>
      <c r="F1030" s="2" t="s">
        <v>5974</v>
      </c>
      <c r="G1030" s="2" t="s">
        <v>5975</v>
      </c>
      <c r="H1030" s="2" t="str">
        <f ca="1">IFERROR(__xludf.DUMMYFUNCTION("GOOGLETRANSLATE(A1030,""id"",""en"")"),"okay, bro, Faya Zyad, check your message, enter the queue, wait for message interaction, thank you, be healthy, Zyad")</f>
        <v>okay, bro, Faya Zyad, check your message, enter the queue, wait for message interaction, thank you, be healthy, Zyad</v>
      </c>
    </row>
    <row r="1031" spans="1:8" ht="15.75" customHeight="1" x14ac:dyDescent="0.25">
      <c r="A1031" s="2" t="s">
        <v>5976</v>
      </c>
      <c r="B1031" s="2" t="s">
        <v>5977</v>
      </c>
      <c r="C1031" s="2" t="s">
        <v>5978</v>
      </c>
      <c r="D1031" s="2" t="s">
        <v>5979</v>
      </c>
      <c r="E1031" s="2" t="s">
        <v>5980</v>
      </c>
      <c r="F1031" s="2" t="s">
        <v>5980</v>
      </c>
      <c r="G1031" s="2" t="s">
        <v>5980</v>
      </c>
      <c r="H1031" s="2" t="str">
        <f ca="1">IFERROR(__xludf.DUMMYFUNCTION("GOOGLETRANSLATE(A1031,""id"",""en"")"),"okay, brother")</f>
        <v>okay, brother</v>
      </c>
    </row>
    <row r="1032" spans="1:8" ht="15.75" customHeight="1" x14ac:dyDescent="0.25">
      <c r="A1032" s="2" t="s">
        <v>5981</v>
      </c>
      <c r="B1032" s="2" t="s">
        <v>5982</v>
      </c>
      <c r="C1032" s="2" t="s">
        <v>5983</v>
      </c>
      <c r="D1032" s="2" t="s">
        <v>5984</v>
      </c>
      <c r="E1032" s="2" t="s">
        <v>5985</v>
      </c>
      <c r="F1032" s="2" t="s">
        <v>5986</v>
      </c>
      <c r="G1032" s="2" t="s">
        <v>5987</v>
      </c>
      <c r="H1032" s="2" t="str">
        <f ca="1">IFERROR(__xludf.DUMMYFUNCTION("GOOGLETRANSLATE(A1032,""id"",""en"")"),"The problem is that it can't be redeemed, bro, Faya, try providing the message cellphone number, so I can help check data privacy, thank you, Zyad")</f>
        <v>The problem is that it can't be redeemed, bro, Faya, try providing the message cellphone number, so I can help check data privacy, thank you, Zyad</v>
      </c>
    </row>
    <row r="1033" spans="1:8" ht="15.75" customHeight="1" x14ac:dyDescent="0.25">
      <c r="A1033" s="2" t="s">
        <v>5988</v>
      </c>
      <c r="B1033" s="2" t="s">
        <v>5989</v>
      </c>
      <c r="C1033" s="2" t="s">
        <v>5990</v>
      </c>
      <c r="D1033" s="2" t="s">
        <v>5991</v>
      </c>
      <c r="E1033" s="2" t="s">
        <v>5992</v>
      </c>
      <c r="F1033" s="2" t="s">
        <v>5993</v>
      </c>
      <c r="G1033" s="2" t="s">
        <v>5993</v>
      </c>
      <c r="H1033" s="2" t="str">
        <f ca="1">IFERROR(__xludf.DUMMYFUNCTION("GOOGLETRANSLATE(A1033,""id"",""en"")"),"hello, exchange points to redeem free sunscreen for the Blibli application, but I can't download the application")</f>
        <v>hello, exchange points to redeem free sunscreen for the Blibli application, but I can't download the application</v>
      </c>
    </row>
    <row r="1034" spans="1:8" ht="15.75" customHeight="1" x14ac:dyDescent="0.25">
      <c r="A1034" s="2" t="s">
        <v>5994</v>
      </c>
      <c r="B1034" s="2" t="s">
        <v>5995</v>
      </c>
      <c r="C1034" s="2" t="s">
        <v>5996</v>
      </c>
      <c r="D1034" s="2" t="s">
        <v>5997</v>
      </c>
      <c r="E1034" s="2" t="s">
        <v>5998</v>
      </c>
      <c r="F1034" s="2" t="s">
        <v>5999</v>
      </c>
      <c r="G1034" s="2" t="s">
        <v>5999</v>
      </c>
      <c r="H1034" s="2" t="str">
        <f ca="1">IFERROR(__xludf.DUMMYFUNCTION("GOOGLETRANSLATE(A1034,""id"",""en"")"),"Sorry")</f>
        <v>Sorry</v>
      </c>
    </row>
    <row r="1035" spans="1:8" ht="15.75" customHeight="1" x14ac:dyDescent="0.25">
      <c r="A1035" s="2" t="s">
        <v>6000</v>
      </c>
      <c r="B1035" s="2" t="s">
        <v>6001</v>
      </c>
      <c r="C1035" s="2" t="s">
        <v>6002</v>
      </c>
      <c r="D1035" s="2" t="s">
        <v>6003</v>
      </c>
      <c r="E1035" s="2" t="s">
        <v>6004</v>
      </c>
      <c r="F1035" s="2" t="s">
        <v>6005</v>
      </c>
      <c r="G1035" s="2" t="s">
        <v>6006</v>
      </c>
      <c r="H1035" s="2" t="str">
        <f ca="1">IFERROR(__xludf.DUMMYFUNCTION("GOOGLETRANSLATE(A1035,""id"",""en"")"),"Sorry, Brother Johnson, immediately confirm the message, please help Darlan")</f>
        <v>Sorry, Brother Johnson, immediately confirm the message, please help Darlan</v>
      </c>
    </row>
    <row r="1036" spans="1:8" ht="15.75" customHeight="1" x14ac:dyDescent="0.25">
      <c r="A1036" s="2" t="s">
        <v>6007</v>
      </c>
      <c r="B1036" s="2" t="s">
        <v>6008</v>
      </c>
      <c r="C1036" s="2" t="s">
        <v>6009</v>
      </c>
      <c r="D1036" s="2" t="s">
        <v>6010</v>
      </c>
      <c r="E1036" s="2" t="s">
        <v>6010</v>
      </c>
      <c r="F1036" s="2" t="s">
        <v>6011</v>
      </c>
      <c r="G1036" s="2" t="s">
        <v>6012</v>
      </c>
      <c r="H1036" s="2" t="str">
        <f ca="1">IFERROR(__xludf.DUMMYFUNCTION("GOOGLETRANSLATE(A1036,""id"",""en"")"),"Try if the operator has bad service privileges")</f>
        <v>Try if the operator has bad service privileges</v>
      </c>
    </row>
    <row r="1037" spans="1:8" ht="15.75" customHeight="1" x14ac:dyDescent="0.25">
      <c r="A1037" s="2" t="s">
        <v>6013</v>
      </c>
      <c r="B1037" s="2" t="s">
        <v>6014</v>
      </c>
      <c r="C1037" s="2" t="s">
        <v>6015</v>
      </c>
      <c r="D1037" s="2" t="s">
        <v>6016</v>
      </c>
      <c r="E1037" s="2" t="s">
        <v>6016</v>
      </c>
      <c r="F1037" s="2" t="s">
        <v>6017</v>
      </c>
      <c r="G1037" s="2" t="s">
        <v>6018</v>
      </c>
      <c r="H1037" s="2" t="str">
        <f ca="1">IFERROR(__xludf.DUMMYFUNCTION("GOOGLETRANSLATE(A1037,""id"",""en"")"),"Indihome joins Telkomsel with appropriate internet rates")</f>
        <v>Indihome joins Telkomsel with appropriate internet rates</v>
      </c>
    </row>
    <row r="1038" spans="1:8" ht="15.75" customHeight="1" x14ac:dyDescent="0.25">
      <c r="A1038" s="2" t="s">
        <v>6019</v>
      </c>
      <c r="B1038" s="2" t="s">
        <v>6020</v>
      </c>
      <c r="C1038" s="2" t="s">
        <v>6021</v>
      </c>
      <c r="D1038" s="2" t="s">
        <v>6022</v>
      </c>
      <c r="E1038" s="2" t="s">
        <v>6023</v>
      </c>
      <c r="F1038" s="2" t="s">
        <v>6024</v>
      </c>
      <c r="G1038" s="2" t="s">
        <v>6025</v>
      </c>
      <c r="H1038" s="2" t="str">
        <f ca="1">IFERROR(__xludf.DUMMYFUNCTION("GOOGLETRANSLATE(A1038,""id"",""en"")"),"wtb Telkomsel daily quota needed")</f>
        <v>wtb Telkomsel daily quota needed</v>
      </c>
    </row>
    <row r="1039" spans="1:8" ht="15.75" customHeight="1" x14ac:dyDescent="0.25">
      <c r="A1039" s="2" t="s">
        <v>6026</v>
      </c>
      <c r="B1039" s="2" t="s">
        <v>6027</v>
      </c>
      <c r="C1039" s="2" t="s">
        <v>6028</v>
      </c>
      <c r="D1039" s="2" t="s">
        <v>6029</v>
      </c>
      <c r="E1039" s="2" t="s">
        <v>6030</v>
      </c>
      <c r="F1039" s="2" t="s">
        <v>6031</v>
      </c>
      <c r="G1039" s="2" t="s">
        <v>6032</v>
      </c>
      <c r="H1039" s="2" t="str">
        <f ca="1">IFERROR(__xludf.DUMMYFUNCTION("GOOGLETRANSLATE(A1039,""id"",""en"")"),"data, info, message, yes, let's protect your privacy, Darlan")</f>
        <v>data, info, message, yes, let's protect your privacy, Darlan</v>
      </c>
    </row>
    <row r="1040" spans="1:8" ht="15.75" customHeight="1" x14ac:dyDescent="0.25">
      <c r="A1040" s="2" t="s">
        <v>6033</v>
      </c>
      <c r="B1040" s="2" t="s">
        <v>6034</v>
      </c>
      <c r="C1040" s="2" t="s">
        <v>6035</v>
      </c>
      <c r="D1040" s="2" t="s">
        <v>6036</v>
      </c>
      <c r="E1040" s="2" t="s">
        <v>6037</v>
      </c>
      <c r="F1040" s="2" t="s">
        <v>6038</v>
      </c>
      <c r="G1040" s="2" t="s">
        <v>6039</v>
      </c>
      <c r="H1040" s="2" t="str">
        <f ca="1">IFERROR(__xludf.DUMMYFUNCTION("GOOGLETRANSLATE(A1040,""id"",""en"")"),"Wrong morning watching Lino Telkomsel")</f>
        <v>Wrong morning watching Lino Telkomsel</v>
      </c>
    </row>
    <row r="1041" spans="1:8" ht="15.75" customHeight="1" x14ac:dyDescent="0.25">
      <c r="A1041" s="2" t="s">
        <v>6040</v>
      </c>
      <c r="B1041" s="2" t="s">
        <v>6041</v>
      </c>
      <c r="C1041" s="2" t="s">
        <v>6042</v>
      </c>
      <c r="D1041" s="2" t="s">
        <v>6043</v>
      </c>
      <c r="E1041" s="2" t="s">
        <v>6044</v>
      </c>
      <c r="F1041" s="2" t="s">
        <v>6045</v>
      </c>
      <c r="G1041" s="2" t="s">
        <v>6046</v>
      </c>
      <c r="H1041" s="2" t="str">
        <f ca="1">IFERROR(__xludf.DUMMYFUNCTION("GOOGLETRANSLATE(A1041,""id"",""en"")"),"Brother, hello, brother, choose a variation package, brother, activate the internet package according to the need for the Mytelkosmel application, yes Darlan")</f>
        <v>Brother, hello, brother, choose a variation package, brother, activate the internet package according to the need for the Mytelkosmel application, yes Darlan</v>
      </c>
    </row>
    <row r="1042" spans="1:8" ht="15.75" customHeight="1" x14ac:dyDescent="0.25">
      <c r="A1042" s="2" t="s">
        <v>6047</v>
      </c>
      <c r="B1042" s="2" t="s">
        <v>6048</v>
      </c>
      <c r="C1042" s="2" t="s">
        <v>6049</v>
      </c>
      <c r="D1042" s="2" t="s">
        <v>6050</v>
      </c>
      <c r="E1042" s="2" t="s">
        <v>6051</v>
      </c>
      <c r="F1042" s="2" t="s">
        <v>6052</v>
      </c>
      <c r="G1042" s="2" t="s">
        <v>6053</v>
      </c>
      <c r="H1042" s="2" t="str">
        <f ca="1">IFERROR(__xludf.DUMMYFUNCTION("GOOGLETRANSLATE(A1042,""id"",""en"")"),"please reach net quota belonging to net quota yt appeal gb all net example gb all net gb yt example")</f>
        <v>please reach net quota belonging to net quota yt appeal gb all net example gb all net gb yt example</v>
      </c>
    </row>
    <row r="1043" spans="1:8" ht="15.75" customHeight="1" x14ac:dyDescent="0.25">
      <c r="A1043" s="2" t="s">
        <v>6054</v>
      </c>
      <c r="B1043" s="2" t="s">
        <v>6055</v>
      </c>
      <c r="C1043" s="2" t="s">
        <v>6056</v>
      </c>
      <c r="D1043" s="2" t="s">
        <v>6057</v>
      </c>
      <c r="E1043" s="2" t="s">
        <v>6058</v>
      </c>
      <c r="F1043" s="2" t="s">
        <v>6059</v>
      </c>
      <c r="G1043" s="2" t="s">
        <v>6060</v>
      </c>
      <c r="H1043" s="2" t="str">
        <f ca="1">IFERROR(__xludf.DUMMYFUNCTION("GOOGLETRANSLATE(A1043,""id"",""en"")"),"Sign-in bonus yes")</f>
        <v>Sign-in bonus yes</v>
      </c>
    </row>
    <row r="1044" spans="1:8" ht="15.75" customHeight="1" x14ac:dyDescent="0.25">
      <c r="A1044" s="2" t="s">
        <v>6061</v>
      </c>
      <c r="B1044" s="2" t="s">
        <v>6062</v>
      </c>
      <c r="C1044" s="2" t="s">
        <v>6063</v>
      </c>
      <c r="D1044" s="2" t="s">
        <v>6064</v>
      </c>
      <c r="E1044" s="2" t="s">
        <v>6065</v>
      </c>
      <c r="F1044" s="2" t="s">
        <v>6066</v>
      </c>
      <c r="G1044" s="2" t="s">
        <v>6067</v>
      </c>
      <c r="H1044" s="2" t="str">
        <f ca="1">IFERROR(__xludf.DUMMYFUNCTION("GOOGLETRANSLATE(A1044,""id"",""en"")"),"Hi, brother, Zyad, info, brother, exchange Telkomsel points for the Mytelkomsel application, yes, lottery coupon, discount voucher, bargain, withdraw, come on, check the Zyad application")</f>
        <v>Hi, brother, Zyad, info, brother, exchange Telkomsel points for the Mytelkomsel application, yes, lottery coupon, discount voucher, bargain, withdraw, come on, check the Zyad application</v>
      </c>
    </row>
    <row r="1045" spans="1:8" ht="15.75" customHeight="1" x14ac:dyDescent="0.25">
      <c r="A1045" s="2" t="s">
        <v>6068</v>
      </c>
      <c r="B1045" s="2" t="s">
        <v>6069</v>
      </c>
      <c r="C1045" s="2" t="s">
        <v>6070</v>
      </c>
      <c r="D1045" s="2" t="s">
        <v>6071</v>
      </c>
      <c r="E1045" s="2" t="s">
        <v>6072</v>
      </c>
      <c r="F1045" s="2" t="s">
        <v>6073</v>
      </c>
      <c r="G1045" s="2" t="s">
        <v>6074</v>
      </c>
      <c r="H1045" s="2" t="str">
        <f ca="1">IFERROR(__xludf.DUMMYFUNCTION("GOOGLETRANSLATE(A1045,""id"",""en"")"),"Brother, check the Mytelkomsel application, Telkomsel's social media, yes, new update, play the happy quota, brother, don't worry, the Mytelkomsel application offers a bargain internet package, it's no less attractive, come on, check out the application, "&amp;"Brother Zyad")</f>
        <v>Brother, check the Mytelkomsel application, Telkomsel's social media, yes, new update, play the happy quota, brother, don't worry, the Mytelkomsel application offers a bargain internet package, it's no less attractive, come on, check out the application, Brother Zyad</v>
      </c>
    </row>
    <row r="1046" spans="1:8" ht="15.75" customHeight="1" x14ac:dyDescent="0.25">
      <c r="A1046" s="2" t="s">
        <v>6075</v>
      </c>
      <c r="B1046" s="2" t="s">
        <v>6076</v>
      </c>
      <c r="C1046" s="2" t="s">
        <v>6077</v>
      </c>
      <c r="D1046" s="2" t="s">
        <v>6078</v>
      </c>
      <c r="E1046" s="2" t="s">
        <v>6079</v>
      </c>
      <c r="F1046" s="2" t="s">
        <v>6080</v>
      </c>
      <c r="G1046" s="2" t="s">
        <v>6080</v>
      </c>
      <c r="H1046" s="2" t="str">
        <f ca="1">IFERROR(__xludf.DUMMYFUNCTION("GOOGLETRANSLATE(A1046,""id"",""en"")"),"Min, Happy Quota Date, Min Min, Telkomsel Happy Quota is released")</f>
        <v>Min, Happy Quota Date, Min Min, Telkomsel Happy Quota is released</v>
      </c>
    </row>
    <row r="1047" spans="1:8" ht="15.75" customHeight="1" x14ac:dyDescent="0.25">
      <c r="A1047" s="2" t="s">
        <v>6081</v>
      </c>
      <c r="B1047" s="2" t="s">
        <v>6082</v>
      </c>
      <c r="C1047" s="2" t="s">
        <v>6083</v>
      </c>
      <c r="D1047" s="2" t="s">
        <v>6084</v>
      </c>
      <c r="E1047" s="2" t="s">
        <v>6085</v>
      </c>
      <c r="F1047" s="2" t="s">
        <v>6086</v>
      </c>
      <c r="G1047" s="2" t="s">
        <v>6087</v>
      </c>
      <c r="H1047" s="2" t="str">
        <f ca="1">IFERROR(__xludf.DUMMYFUNCTION("GOOGLETRANSLATE(A1047,""id"",""en"")"),"ss ang ss bro Herwin don't worry the bargain package is no less attractive bro get the mytelkomsel app let's check the zyad app")</f>
        <v>ss ang ss bro Herwin don't worry the bargain package is no less attractive bro get the mytelkomsel app let's check the zyad app</v>
      </c>
    </row>
    <row r="1048" spans="1:8" ht="15.75" customHeight="1" x14ac:dyDescent="0.25">
      <c r="A1048" s="2" t="s">
        <v>6088</v>
      </c>
      <c r="B1048" s="2" t="s">
        <v>6089</v>
      </c>
      <c r="C1048" s="2" t="s">
        <v>6090</v>
      </c>
      <c r="D1048" s="2" t="s">
        <v>6091</v>
      </c>
      <c r="E1048" s="2" t="s">
        <v>6092</v>
      </c>
      <c r="F1048" s="2" t="s">
        <v>6093</v>
      </c>
      <c r="G1048" s="2" t="s">
        <v>6093</v>
      </c>
      <c r="H1048" s="2" t="str">
        <f ca="1">IFERROR(__xludf.DUMMYFUNCTION("GOOGLETRANSLATE(A1048,""id"",""en"")"),"ang tomorrow world war min main quota happy dot")</f>
        <v>ang tomorrow world war min main quota happy dot</v>
      </c>
    </row>
    <row r="1049" spans="1:8" ht="15.75" customHeight="1" x14ac:dyDescent="0.25">
      <c r="A1049" s="2" t="s">
        <v>6094</v>
      </c>
      <c r="B1049" s="2" t="s">
        <v>6095</v>
      </c>
      <c r="C1049" s="2" t="s">
        <v>6096</v>
      </c>
      <c r="D1049" s="2" t="s">
        <v>6097</v>
      </c>
      <c r="E1049" s="2" t="s">
        <v>6098</v>
      </c>
      <c r="F1049" s="2" t="s">
        <v>6098</v>
      </c>
      <c r="G1049" s="2" t="s">
        <v>6099</v>
      </c>
      <c r="H1049" s="2" t="str">
        <f ca="1">IFERROR(__xludf.DUMMYFUNCTION("GOOGLETRANSLATE(A1049,""id"",""en"")"),"OK, bro, please wait for Darlan's reply")</f>
        <v>OK, bro, please wait for Darlan's reply</v>
      </c>
    </row>
    <row r="1050" spans="1:8" ht="15.75" customHeight="1" x14ac:dyDescent="0.25">
      <c r="A1050" s="2" t="s">
        <v>6100</v>
      </c>
      <c r="B1050" s="2" t="s">
        <v>6101</v>
      </c>
      <c r="C1050" s="2" t="s">
        <v>6102</v>
      </c>
      <c r="D1050" s="2" t="s">
        <v>6103</v>
      </c>
      <c r="E1050" s="2" t="s">
        <v>6104</v>
      </c>
      <c r="F1050" s="2" t="s">
        <v>6104</v>
      </c>
      <c r="G1050" s="2" t="s">
        <v>6104</v>
      </c>
      <c r="H1050" s="2" t="str">
        <f ca="1">IFERROR(__xludf.DUMMYFUNCTION("GOOGLETRANSLATE(A1050,""id"",""en"")"),"check my message")</f>
        <v>check my message</v>
      </c>
    </row>
    <row r="1051" spans="1:8" ht="15.75" customHeight="1" x14ac:dyDescent="0.25">
      <c r="A1051" s="2" t="s">
        <v>6105</v>
      </c>
      <c r="B1051" s="2" t="s">
        <v>6106</v>
      </c>
      <c r="C1051" s="2" t="s">
        <v>6107</v>
      </c>
      <c r="D1051" s="2" t="s">
        <v>6108</v>
      </c>
      <c r="E1051" s="2" t="s">
        <v>6109</v>
      </c>
      <c r="F1051" s="2" t="s">
        <v>6110</v>
      </c>
      <c r="G1051" s="2" t="s">
        <v>6111</v>
      </c>
      <c r="H1051" s="2" t="str">
        <f ca="1">IFERROR(__xludf.DUMMYFUNCTION("GOOGLETRANSLATE(A1051,""id"",""en"")"),"If there are any problems, please try to provide your cellphone number, date of being the location of the sub-district head of the city, Telkomsel number, problem with ordering, help check, Darlan")</f>
        <v>If there are any problems, please try to provide your cellphone number, date of being the location of the sub-district head of the city, Telkomsel number, problem with ordering, help check, Darlan</v>
      </c>
    </row>
    <row r="1052" spans="1:8" ht="15.75" customHeight="1" x14ac:dyDescent="0.25">
      <c r="A1052" s="2" t="s">
        <v>6112</v>
      </c>
      <c r="B1052" s="2" t="s">
        <v>6113</v>
      </c>
      <c r="C1052" s="2" t="s">
        <v>6114</v>
      </c>
      <c r="D1052" s="2" t="s">
        <v>6115</v>
      </c>
      <c r="E1052" s="2" t="s">
        <v>6116</v>
      </c>
      <c r="F1052" s="2" t="s">
        <v>6117</v>
      </c>
      <c r="G1052" s="2" t="s">
        <v>6118</v>
      </c>
      <c r="H1052" s="2" t="str">
        <f ca="1">IFERROR(__xludf.DUMMYFUNCTION("GOOGLETRANSLATE(A1052,""id"",""en"")"),"Enter the credit, try it, bro, Meggya, give me the telephone number, order to help check, Darlan")</f>
        <v>Enter the credit, try it, bro, Meggya, give me the telephone number, order to help check, Darlan</v>
      </c>
    </row>
    <row r="1053" spans="1:8" ht="15.75" customHeight="1" x14ac:dyDescent="0.25">
      <c r="A1053" s="2" t="s">
        <v>6119</v>
      </c>
      <c r="B1053" s="2" t="s">
        <v>6120</v>
      </c>
      <c r="C1053" s="2" t="s">
        <v>6121</v>
      </c>
      <c r="D1053" s="2" t="s">
        <v>6122</v>
      </c>
      <c r="E1053" s="2" t="s">
        <v>6123</v>
      </c>
      <c r="F1053" s="2" t="s">
        <v>6124</v>
      </c>
      <c r="G1053" s="2" t="s">
        <v>6125</v>
      </c>
      <c r="H1053" s="2" t="str">
        <f ca="1">IFERROR(__xludf.DUMMYFUNCTION("GOOGLETRANSLATE(A1053,""id"",""en"")"),"Telkomsel this week the area was disturbed, the problem was really bad, Mrs")</f>
        <v>Telkomsel this week the area was disturbed, the problem was really bad, Mrs</v>
      </c>
    </row>
    <row r="1054" spans="1:8" ht="15.75" customHeight="1" x14ac:dyDescent="0.25">
      <c r="A1054" s="2" t="s">
        <v>6126</v>
      </c>
      <c r="B1054" s="2" t="s">
        <v>6127</v>
      </c>
      <c r="C1054" s="2" t="s">
        <v>6128</v>
      </c>
      <c r="D1054" s="2" t="s">
        <v>6129</v>
      </c>
      <c r="E1054" s="2" t="s">
        <v>6130</v>
      </c>
      <c r="F1054" s="2" t="s">
        <v>6131</v>
      </c>
      <c r="G1054" s="2" t="s">
        <v>6132</v>
      </c>
      <c r="H1054" s="2" t="str">
        <f ca="1">IFERROR(__xludf.DUMMYFUNCTION("GOOGLETRANSLATE(A1054,""id"",""en"")"),"Why is Telkomsel's network so bad this week, bro, it's hard to refresh the internet?")</f>
        <v>Why is Telkomsel's network so bad this week, bro, it's hard to refresh the internet?</v>
      </c>
    </row>
    <row r="1055" spans="1:8" ht="15.75" customHeight="1" x14ac:dyDescent="0.25">
      <c r="A1055" s="2" t="s">
        <v>6133</v>
      </c>
      <c r="B1055" s="2" t="s">
        <v>6134</v>
      </c>
      <c r="C1055" s="2" t="s">
        <v>6135</v>
      </c>
      <c r="D1055" s="2" t="s">
        <v>6136</v>
      </c>
      <c r="E1055" s="2" t="s">
        <v>6136</v>
      </c>
      <c r="F1055" s="2" t="s">
        <v>6137</v>
      </c>
      <c r="G1055" s="2" t="s">
        <v>6137</v>
      </c>
      <c r="H1055" s="2" t="str">
        <f ca="1">IFERROR(__xludf.DUMMYFUNCTION("GOOGLETRANSLATE(A1055,""id"",""en"")"),"Min, buy UOB mbanking credit, come in. OK?")</f>
        <v>Min, buy UOB mbanking credit, come in. OK?</v>
      </c>
    </row>
    <row r="1056" spans="1:8" ht="15.75" customHeight="1" x14ac:dyDescent="0.25">
      <c r="A1056" s="2" t="s">
        <v>6138</v>
      </c>
      <c r="B1056" s="2" t="s">
        <v>6139</v>
      </c>
      <c r="C1056" s="2" t="s">
        <v>6140</v>
      </c>
      <c r="D1056" s="2" t="s">
        <v>6141</v>
      </c>
      <c r="E1056" s="2" t="s">
        <v>6142</v>
      </c>
      <c r="F1056" s="2" t="s">
        <v>6143</v>
      </c>
      <c r="G1056" s="2" t="s">
        <v>6144</v>
      </c>
      <c r="H1056" s="2" t="str">
        <f ca="1">IFERROR(__xludf.DUMMYFUNCTION("GOOGLETRANSLATE(A1056,""id"",""en"")"),"hello brother net quota, brother Darlan")</f>
        <v>hello brother net quota, brother Darlan</v>
      </c>
    </row>
    <row r="1057" spans="1:8" ht="15.75" customHeight="1" x14ac:dyDescent="0.25">
      <c r="A1057" s="2" t="s">
        <v>6145</v>
      </c>
      <c r="B1057" s="2" t="s">
        <v>6146</v>
      </c>
      <c r="C1057" s="2" t="s">
        <v>6147</v>
      </c>
      <c r="D1057" s="2" t="s">
        <v>6148</v>
      </c>
      <c r="E1057" s="2" t="s">
        <v>6149</v>
      </c>
      <c r="F1057" s="2" t="s">
        <v>6150</v>
      </c>
      <c r="G1057" s="2" t="s">
        <v>6151</v>
      </c>
      <c r="H1057" s="2" t="str">
        <f ca="1">IFERROR(__xludf.DUMMYFUNCTION("GOOGLETRANSLATE(A1057,""id"",""en"")"),"Brother's Telkomsel number, try telling me so that Kiano can help, Brother Kiano")</f>
        <v>Brother's Telkomsel number, try telling me so that Kiano can help, Brother Kiano</v>
      </c>
    </row>
    <row r="1058" spans="1:8" ht="15.75" customHeight="1" x14ac:dyDescent="0.25">
      <c r="A1058" s="2" t="s">
        <v>6152</v>
      </c>
      <c r="B1058" s="2" t="s">
        <v>6153</v>
      </c>
      <c r="C1058" s="2" t="s">
        <v>6154</v>
      </c>
      <c r="D1058" s="2" t="s">
        <v>6155</v>
      </c>
      <c r="E1058" s="2" t="s">
        <v>6156</v>
      </c>
      <c r="F1058" s="2" t="s">
        <v>6157</v>
      </c>
      <c r="G1058" s="2" t="s">
        <v>6158</v>
      </c>
      <c r="H1058" s="2" t="str">
        <f ca="1">IFERROR(__xludf.DUMMYFUNCTION("GOOGLETRANSLATE(A1058,""id"",""en"")"),"Afaaa bro, continue the message interaction, Darlan")</f>
        <v>Afaaa bro, continue the message interaction, Darlan</v>
      </c>
    </row>
    <row r="1059" spans="1:8" ht="15.75" customHeight="1" x14ac:dyDescent="0.25">
      <c r="A1059" s="2" t="s">
        <v>6159</v>
      </c>
      <c r="B1059" s="2" t="s">
        <v>6160</v>
      </c>
      <c r="C1059" s="2" t="s">
        <v>6161</v>
      </c>
      <c r="D1059" s="2" t="s">
        <v>6162</v>
      </c>
      <c r="E1059" s="2" t="s">
        <v>6163</v>
      </c>
      <c r="F1059" s="2" t="s">
        <v>6164</v>
      </c>
      <c r="G1059" s="2" t="s">
        <v>6164</v>
      </c>
      <c r="H1059" s="2" t="str">
        <f ca="1">IFERROR(__xludf.DUMMYFUNCTION("GOOGLETRANSLATE(A1059,""id"",""en"")"),"Brother is healthy, Darlan")</f>
        <v>Brother is healthy, Darlan</v>
      </c>
    </row>
    <row r="1060" spans="1:8" ht="15.75" customHeight="1" x14ac:dyDescent="0.25">
      <c r="A1060" s="2" t="s">
        <v>6165</v>
      </c>
      <c r="B1060" s="2" t="s">
        <v>6166</v>
      </c>
      <c r="C1060" s="2" t="s">
        <v>6167</v>
      </c>
      <c r="D1060" s="2" t="s">
        <v>6168</v>
      </c>
      <c r="E1060" s="2" t="s">
        <v>6169</v>
      </c>
      <c r="F1060" s="2" t="s">
        <v>6170</v>
      </c>
      <c r="G1060" s="2" t="s">
        <v>6170</v>
      </c>
      <c r="H1060" s="2" t="str">
        <f ca="1">IFERROR(__xludf.DUMMYFUNCTION("GOOGLETRANSLATE(A1060,""id"",""en"")"),"afaaa hello bro, please ask me a message bro")</f>
        <v>afaaa hello bro, please ask me a message bro</v>
      </c>
    </row>
    <row r="1061" spans="1:8" ht="15.75" customHeight="1" x14ac:dyDescent="0.25">
      <c r="A1061" s="2" t="s">
        <v>6171</v>
      </c>
      <c r="B1061" s="2" t="s">
        <v>6172</v>
      </c>
      <c r="C1061" s="2" t="s">
        <v>6173</v>
      </c>
      <c r="D1061" s="2" t="s">
        <v>6174</v>
      </c>
      <c r="E1061" s="2" t="s">
        <v>6175</v>
      </c>
      <c r="F1061" s="2" t="s">
        <v>6175</v>
      </c>
      <c r="G1061" s="2" t="s">
        <v>6175</v>
      </c>
      <c r="H1061" s="2" t="str">
        <f ca="1">IFERROR(__xludf.DUMMYFUNCTION("GOOGLETRANSLATE(A1061,""id"",""en"")"),"hooo okay thanks")</f>
        <v>hooo okay thanks</v>
      </c>
    </row>
    <row r="1062" spans="1:8" ht="15.75" customHeight="1" x14ac:dyDescent="0.25">
      <c r="A1062" s="2" t="s">
        <v>6176</v>
      </c>
      <c r="B1062" s="2" t="s">
        <v>6177</v>
      </c>
      <c r="C1062" s="2" t="s">
        <v>6178</v>
      </c>
      <c r="D1062" s="2" t="s">
        <v>6179</v>
      </c>
      <c r="E1062" s="2" t="s">
        <v>6180</v>
      </c>
      <c r="F1062" s="2" t="s">
        <v>6181</v>
      </c>
      <c r="G1062" s="2" t="s">
        <v>6182</v>
      </c>
      <c r="H1062" s="2" t="str">
        <f ca="1">IFERROR(__xludf.DUMMYFUNCTION("GOOGLETRANSLATE(A1062,""id"",""en"")"),"Calm down, Brother Kiano, help me so that Telkomsel's network runs smoothly, what location is Brother Kiano?")</f>
        <v>Calm down, Brother Kiano, help me so that Telkomsel's network runs smoothly, what location is Brother Kiano?</v>
      </c>
    </row>
    <row r="1063" spans="1:8" ht="15.75" customHeight="1" x14ac:dyDescent="0.25">
      <c r="A1063" s="2" t="s">
        <v>6183</v>
      </c>
      <c r="B1063" s="2" t="s">
        <v>6184</v>
      </c>
      <c r="C1063" s="2" t="s">
        <v>6185</v>
      </c>
      <c r="D1063" s="2" t="s">
        <v>6186</v>
      </c>
      <c r="E1063" s="2" t="s">
        <v>6187</v>
      </c>
      <c r="F1063" s="2" t="s">
        <v>6188</v>
      </c>
      <c r="G1063" s="2" t="s">
        <v>6189</v>
      </c>
      <c r="H1063" s="2" t="str">
        <f ca="1">IFERROR(__xludf.DUMMYFUNCTION("GOOGLETRANSLATE(A1063,""id"",""en"")"),"If you pay late for emergency packages, you will be fined, brother, activation of the emergency package for automatic credit refills is not enough, brother, credit, thank you, Zyad")</f>
        <v>If you pay late for emergency packages, you will be fined, brother, activation of the emergency package for automatic credit refills is not enough, brother, credit, thank you, Zyad</v>
      </c>
    </row>
    <row r="1064" spans="1:8" ht="15.75" customHeight="1" x14ac:dyDescent="0.25">
      <c r="A1064" s="2" t="s">
        <v>6190</v>
      </c>
      <c r="B1064" s="2" t="s">
        <v>6191</v>
      </c>
      <c r="C1064" s="2" t="s">
        <v>6192</v>
      </c>
      <c r="D1064" s="2" t="s">
        <v>6193</v>
      </c>
      <c r="E1064" s="2" t="s">
        <v>6194</v>
      </c>
      <c r="F1064" s="2" t="s">
        <v>6195</v>
      </c>
      <c r="G1064" s="2" t="s">
        <v>6196</v>
      </c>
      <c r="H1064" s="2" t="str">
        <f ca="1">IFERROR(__xludf.DUMMYFUNCTION("GOOGLETRANSLATE(A1064,""id"",""en"")"),"This is an error, bro, tell me in detail, come on, let Kiano help you, bro, Kiano")</f>
        <v>This is an error, bro, tell me in detail, come on, let Kiano help you, bro, Kiano</v>
      </c>
    </row>
    <row r="1065" spans="1:8" ht="15.75" customHeight="1" x14ac:dyDescent="0.25">
      <c r="A1065" s="2" t="s">
        <v>6197</v>
      </c>
      <c r="B1065" s="2" t="s">
        <v>6198</v>
      </c>
      <c r="C1065" s="2" t="s">
        <v>6199</v>
      </c>
      <c r="D1065" s="2" t="s">
        <v>6200</v>
      </c>
      <c r="E1065" s="2" t="s">
        <v>6200</v>
      </c>
      <c r="F1065" s="2" t="s">
        <v>6201</v>
      </c>
      <c r="G1065" s="2" t="s">
        <v>6202</v>
      </c>
      <c r="H1065" s="2" t="str">
        <f ca="1">IFERROR(__xludf.DUMMYFUNCTION("GOOGLETRANSLATE(A1065,""id"",""en"")"),"use Telkomsel representative")</f>
        <v>use Telkomsel representative</v>
      </c>
    </row>
    <row r="1066" spans="1:8" ht="15.75" customHeight="1" x14ac:dyDescent="0.25">
      <c r="A1066" s="2" t="s">
        <v>6203</v>
      </c>
      <c r="B1066" s="2" t="s">
        <v>6204</v>
      </c>
      <c r="C1066" s="2" t="s">
        <v>6205</v>
      </c>
      <c r="D1066" s="2" t="s">
        <v>6206</v>
      </c>
      <c r="E1066" s="2" t="s">
        <v>6207</v>
      </c>
      <c r="F1066" s="2" t="s">
        <v>6208</v>
      </c>
      <c r="G1066" s="2" t="s">
        <v>6209</v>
      </c>
      <c r="H1066" s="2" t="str">
        <f ca="1">IFERROR(__xludf.DUMMYFUNCTION("GOOGLETRANSLATE(A1066,""id"",""en"")"),"Min, borrow the Telkomsel emergency package using the fine payment system")</f>
        <v>Min, borrow the Telkomsel emergency package using the fine payment system</v>
      </c>
    </row>
    <row r="1067" spans="1:8" ht="15.75" customHeight="1" x14ac:dyDescent="0.25">
      <c r="A1067" s="2" t="s">
        <v>6210</v>
      </c>
      <c r="B1067" s="2" t="s">
        <v>6211</v>
      </c>
      <c r="C1067" s="2" t="s">
        <v>6212</v>
      </c>
      <c r="D1067" s="2" t="s">
        <v>6213</v>
      </c>
      <c r="E1067" s="2" t="s">
        <v>6214</v>
      </c>
      <c r="F1067" s="2" t="s">
        <v>6215</v>
      </c>
      <c r="G1067" s="2" t="s">
        <v>6215</v>
      </c>
      <c r="H1067" s="2" t="str">
        <f ca="1">IFERROR(__xludf.DUMMYFUNCTION("GOOGLETRANSLATE(A1067,""id"",""en"")"),"free premium nuker points Telkomsel know watch banana fish curfew")</f>
        <v>free premium nuker points Telkomsel know watch banana fish curfew</v>
      </c>
    </row>
    <row r="1068" spans="1:8" ht="15.75" customHeight="1" x14ac:dyDescent="0.25">
      <c r="A1068" s="2" t="s">
        <v>6216</v>
      </c>
      <c r="B1068" s="2" t="s">
        <v>6216</v>
      </c>
      <c r="C1068" s="2" t="s">
        <v>6216</v>
      </c>
      <c r="D1068" s="2" t="s">
        <v>6217</v>
      </c>
      <c r="E1068" s="2" t="s">
        <v>6217</v>
      </c>
      <c r="F1068" s="2" t="s">
        <v>6217</v>
      </c>
      <c r="G1068" s="2" t="s">
        <v>6217</v>
      </c>
      <c r="H1068" s="2" t="str">
        <f ca="1">IFERROR(__xludf.DUMMYFUNCTION("GOOGLETRANSLATE(A1068,""id"",""en"")"),"Telkomsel error cook")</f>
        <v>Telkomsel error cook</v>
      </c>
    </row>
    <row r="1069" spans="1:8" ht="15.75" customHeight="1" x14ac:dyDescent="0.25">
      <c r="A1069" s="2" t="s">
        <v>6218</v>
      </c>
      <c r="B1069" s="2" t="s">
        <v>6219</v>
      </c>
      <c r="C1069" s="2" t="s">
        <v>6220</v>
      </c>
      <c r="D1069" s="2" t="s">
        <v>6221</v>
      </c>
      <c r="E1069" s="2" t="s">
        <v>6222</v>
      </c>
      <c r="F1069" s="2" t="s">
        <v>6223</v>
      </c>
      <c r="G1069" s="2" t="s">
        <v>6224</v>
      </c>
      <c r="H1069" s="2" t="str">
        <f ca="1">IFERROR(__xludf.DUMMYFUNCTION("GOOGLETRANSLATE(A1069,""id"",""en"")"),"problem network, bro, yes, try to provide detailed location of city sub-district head, internet number, billing name, billing date, relation belonging to the message, so I can help you check data privacy.")</f>
        <v>problem network, bro, yes, try to provide detailed location of city sub-district head, internet number, billing name, billing date, relation belonging to the message, so I can help you check data privacy.</v>
      </c>
    </row>
    <row r="1070" spans="1:8" ht="15.75" customHeight="1" x14ac:dyDescent="0.25">
      <c r="A1070" s="2" t="s">
        <v>6225</v>
      </c>
      <c r="B1070" s="2" t="s">
        <v>6226</v>
      </c>
      <c r="C1070" s="2" t="s">
        <v>6227</v>
      </c>
      <c r="D1070" s="2" t="s">
        <v>6228</v>
      </c>
      <c r="E1070" s="2" t="s">
        <v>6229</v>
      </c>
      <c r="F1070" s="2" t="s">
        <v>6230</v>
      </c>
      <c r="G1070" s="2" t="s">
        <v>6230</v>
      </c>
      <c r="H1070" s="2" t="str">
        <f ca="1">IFERROR(__xludf.DUMMYFUNCTION("GOOGLETRANSLATE(A1070,""id"",""en"")"),"Apply to Telkomsel in your area, you know")</f>
        <v>Apply to Telkomsel in your area, you know</v>
      </c>
    </row>
    <row r="1071" spans="1:8" ht="15.75" customHeight="1" x14ac:dyDescent="0.25">
      <c r="A1071" s="2" t="s">
        <v>6231</v>
      </c>
      <c r="B1071" s="2" t="s">
        <v>6232</v>
      </c>
      <c r="C1071" s="2" t="s">
        <v>6233</v>
      </c>
      <c r="D1071" s="2" t="s">
        <v>6234</v>
      </c>
      <c r="E1071" s="2" t="s">
        <v>6235</v>
      </c>
      <c r="F1071" s="2" t="s">
        <v>6236</v>
      </c>
      <c r="G1071" s="2" t="s">
        <v>6237</v>
      </c>
      <c r="H1071" s="2" t="str">
        <f ca="1">IFERROR(__xludf.DUMMYFUNCTION("GOOGLETRANSLATE(A1071,""id"",""en"")"),"so that the signal is normal, wait for the message data to come in")</f>
        <v>so that the signal is normal, wait for the message data to come in</v>
      </c>
    </row>
    <row r="1072" spans="1:8" ht="15.75" customHeight="1" x14ac:dyDescent="0.25">
      <c r="A1072" s="2" t="s">
        <v>6238</v>
      </c>
      <c r="B1072" s="2" t="s">
        <v>6239</v>
      </c>
      <c r="C1072" s="2" t="s">
        <v>6238</v>
      </c>
      <c r="D1072" s="2" t="s">
        <v>6240</v>
      </c>
      <c r="E1072" s="2" t="s">
        <v>6240</v>
      </c>
      <c r="F1072" s="2" t="s">
        <v>6240</v>
      </c>
      <c r="G1072" s="2" t="s">
        <v>6240</v>
      </c>
      <c r="H1072" s="2" t="str">
        <f ca="1">IFERROR(__xludf.DUMMYFUNCTION("GOOGLETRANSLATE(A1072,""id"",""en"")"),"lazy")</f>
        <v>lazy</v>
      </c>
    </row>
    <row r="1073" spans="1:8" ht="15.75" customHeight="1" x14ac:dyDescent="0.25">
      <c r="A1073" s="2" t="s">
        <v>6241</v>
      </c>
      <c r="B1073" s="2" t="s">
        <v>6242</v>
      </c>
      <c r="C1073" s="2" t="s">
        <v>6243</v>
      </c>
      <c r="D1073" s="2" t="s">
        <v>6244</v>
      </c>
      <c r="E1073" s="2" t="s">
        <v>6245</v>
      </c>
      <c r="F1073" s="2" t="s">
        <v>6246</v>
      </c>
      <c r="G1073" s="2" t="s">
        <v>6247</v>
      </c>
      <c r="H1073" s="2" t="str">
        <f ca="1">IFERROR(__xludf.DUMMYFUNCTION("GOOGLETRANSLATE(A1073,""id"",""en"")"),"I'm sorry, Brother Ardi, I'm disturbing your activities so there's a signal problem, please help me, let's give you the Telkomsel number, order the info, so the complete location in Bandung, where the Telkomsel number is, there's a problem, wait for it to"&amp;" come.")</f>
        <v>I'm sorry, Brother Ardi, I'm disturbing your activities so there's a signal problem, please help me, let's give you the Telkomsel number, order the info, so the complete location in Bandung, where the Telkomsel number is, there's a problem, wait for it to come.</v>
      </c>
    </row>
    <row r="1074" spans="1:8" ht="15.75" customHeight="1" x14ac:dyDescent="0.25">
      <c r="A1074" s="2" t="s">
        <v>6248</v>
      </c>
      <c r="B1074" s="2" t="s">
        <v>6249</v>
      </c>
      <c r="C1074" s="2" t="s">
        <v>6248</v>
      </c>
      <c r="D1074" s="2" t="s">
        <v>6250</v>
      </c>
      <c r="E1074" s="2" t="s">
        <v>6250</v>
      </c>
      <c r="F1074" s="2" t="s">
        <v>6250</v>
      </c>
      <c r="G1074" s="2" t="s">
        <v>6250</v>
      </c>
      <c r="H1074" s="2" t="str">
        <f ca="1">IFERROR(__xludf.DUMMYFUNCTION("GOOGLETRANSLATE(A1074,""id"",""en"")"),"Telkomsel tower")</f>
        <v>Telkomsel tower</v>
      </c>
    </row>
    <row r="1075" spans="1:8" ht="15.75" customHeight="1" x14ac:dyDescent="0.25">
      <c r="A1075" s="2" t="s">
        <v>6251</v>
      </c>
      <c r="B1075" s="2" t="s">
        <v>6252</v>
      </c>
      <c r="C1075" s="2" t="s">
        <v>6251</v>
      </c>
      <c r="D1075" s="2" t="s">
        <v>6253</v>
      </c>
      <c r="E1075" s="2" t="s">
        <v>6253</v>
      </c>
      <c r="F1075" s="2" t="s">
        <v>6253</v>
      </c>
      <c r="G1075" s="2" t="s">
        <v>6253</v>
      </c>
      <c r="H1075" s="2" t="str">
        <f ca="1">IFERROR(__xludf.DUMMYFUNCTION("GOOGLETRANSLATE(A1075,""id"",""en"")"),"Bandung")</f>
        <v>Bandung</v>
      </c>
    </row>
    <row r="1076" spans="1:8" ht="15.75" customHeight="1" x14ac:dyDescent="0.25">
      <c r="A1076" s="2" t="s">
        <v>6254</v>
      </c>
      <c r="B1076" s="2" t="s">
        <v>6255</v>
      </c>
      <c r="C1076" s="2" t="s">
        <v>6256</v>
      </c>
      <c r="D1076" s="2" t="s">
        <v>6257</v>
      </c>
      <c r="E1076" s="2" t="s">
        <v>6257</v>
      </c>
      <c r="F1076" s="2" t="s">
        <v>6258</v>
      </c>
      <c r="G1076" s="2" t="s">
        <v>6259</v>
      </c>
      <c r="H1076" s="2" t="str">
        <f ca="1">IFERROR(__xludf.DUMMYFUNCTION("GOOGLETRANSLATE(A1076,""id"",""en"")"),"BTS exclusive service using Telkomsel registered area")</f>
        <v>BTS exclusive service using Telkomsel registered area</v>
      </c>
    </row>
    <row r="1077" spans="1:8" ht="15.75" customHeight="1" x14ac:dyDescent="0.25">
      <c r="A1077" s="2" t="s">
        <v>6260</v>
      </c>
      <c r="B1077" s="2" t="s">
        <v>6261</v>
      </c>
      <c r="C1077" s="2" t="s">
        <v>6262</v>
      </c>
      <c r="D1077" s="2" t="s">
        <v>6263</v>
      </c>
      <c r="E1077" s="2" t="s">
        <v>6264</v>
      </c>
      <c r="F1077" s="2" t="s">
        <v>6265</v>
      </c>
      <c r="G1077" s="2" t="s">
        <v>6266</v>
      </c>
      <c r="H1077" s="2" t="str">
        <f ca="1">IFERROR(__xludf.DUMMYFUNCTION("GOOGLETRANSLATE(A1077,""id"",""en"")"),"Zidane, check the message interactions, please, brother, data, so that the net can help Zidane")</f>
        <v>Zidane, check the message interactions, please, brother, data, so that the net can help Zidane</v>
      </c>
    </row>
    <row r="1078" spans="1:8" ht="15.75" customHeight="1" x14ac:dyDescent="0.25">
      <c r="A1078" s="2" t="s">
        <v>6267</v>
      </c>
      <c r="B1078" s="2" t="s">
        <v>6268</v>
      </c>
      <c r="C1078" s="2" t="s">
        <v>6269</v>
      </c>
      <c r="D1078" s="2" t="s">
        <v>6270</v>
      </c>
      <c r="E1078" s="2" t="s">
        <v>6271</v>
      </c>
      <c r="F1078" s="2" t="s">
        <v>6272</v>
      </c>
      <c r="G1078" s="2" t="s">
        <v>6273</v>
      </c>
      <c r="H1078" s="2" t="str">
        <f ca="1">IFERROR(__xludf.DUMMYFUNCTION("GOOGLETRANSLATE(A1078,""id"",""en"")"),"This is annoying, sister Fanny, detailed story with a good helping hand, brother Kiano")</f>
        <v>This is annoying, sister Fanny, detailed story with a good helping hand, brother Kiano</v>
      </c>
    </row>
    <row r="1079" spans="1:8" ht="15.75" customHeight="1" x14ac:dyDescent="0.25">
      <c r="A1079" s="2" t="s">
        <v>6274</v>
      </c>
      <c r="B1079" s="2" t="s">
        <v>6275</v>
      </c>
      <c r="C1079" s="2" t="s">
        <v>6276</v>
      </c>
      <c r="D1079" s="2" t="s">
        <v>6277</v>
      </c>
      <c r="E1079" s="2" t="s">
        <v>6278</v>
      </c>
      <c r="F1079" s="2" t="s">
        <v>6279</v>
      </c>
      <c r="G1079" s="2" t="s">
        <v>6280</v>
      </c>
      <c r="H1079" s="2" t="str">
        <f ca="1">IFERROR(__xludf.DUMMYFUNCTION("GOOGLETRANSLATE(A1079,""id"",""en"")"),"Please, Brother Iwan, help me hook up the Telkomsel service product, maybe Rai")</f>
        <v>Please, Brother Iwan, help me hook up the Telkomsel service product, maybe Rai</v>
      </c>
    </row>
    <row r="1080" spans="1:8" ht="15.75" customHeight="1" x14ac:dyDescent="0.25">
      <c r="A1080" s="2" t="s">
        <v>6281</v>
      </c>
      <c r="B1080" s="2" t="s">
        <v>6282</v>
      </c>
      <c r="C1080" s="2" t="s">
        <v>6283</v>
      </c>
      <c r="D1080" s="2" t="s">
        <v>6284</v>
      </c>
      <c r="E1080" s="2" t="s">
        <v>6285</v>
      </c>
      <c r="F1080" s="2" t="s">
        <v>6286</v>
      </c>
      <c r="G1080" s="2" t="s">
        <v>6287</v>
      </c>
      <c r="H1080" s="2" t="str">
        <f ca="1">IFERROR(__xludf.DUMMYFUNCTION("GOOGLETRANSLATE(A1080,""id"",""en"")"),"Brother Iwan complains about turning around Telkomsel service products, info, Zyad, let me help with the solution, brother, immediately confirm the message, thank you, Zyad")</f>
        <v>Brother Iwan complains about turning around Telkomsel service products, info, Zyad, let me help with the solution, brother, immediately confirm the message, thank you, Zyad</v>
      </c>
    </row>
    <row r="1081" spans="1:8" ht="15.75" customHeight="1" x14ac:dyDescent="0.25">
      <c r="A1081" s="2" t="s">
        <v>6288</v>
      </c>
      <c r="B1081" s="2" t="s">
        <v>6289</v>
      </c>
      <c r="C1081" s="2" t="s">
        <v>6290</v>
      </c>
      <c r="D1081" s="2" t="s">
        <v>6291</v>
      </c>
      <c r="E1081" s="2" t="s">
        <v>6292</v>
      </c>
      <c r="F1081" s="2" t="s">
        <v>6292</v>
      </c>
      <c r="G1081" s="2" t="s">
        <v>6293</v>
      </c>
      <c r="H1081" s="2" t="str">
        <f ca="1">IFERROR(__xludf.DUMMYFUNCTION("GOOGLETRANSLATE(A1081,""id"",""en"")"),"Just tag your account bro")</f>
        <v>Just tag your account bro</v>
      </c>
    </row>
    <row r="1082" spans="1:8" ht="15.75" customHeight="1" x14ac:dyDescent="0.25">
      <c r="A1082" s="2" t="s">
        <v>6294</v>
      </c>
      <c r="B1082" s="2" t="s">
        <v>6295</v>
      </c>
      <c r="C1082" s="2" t="s">
        <v>6296</v>
      </c>
      <c r="D1082" s="2" t="s">
        <v>6297</v>
      </c>
      <c r="E1082" s="2" t="s">
        <v>6298</v>
      </c>
      <c r="F1082" s="2" t="s">
        <v>6299</v>
      </c>
      <c r="G1082" s="2" t="s">
        <v>6300</v>
      </c>
      <c r="H1082" s="2" t="str">
        <f ca="1">IFERROR(__xludf.DUMMYFUNCTION("GOOGLETRANSLATE(A1082,""id"",""en"")"),"Just make sure the signal is correct, min, at least it's capable of turning around")</f>
        <v>Just make sure the signal is correct, min, at least it's capable of turning around</v>
      </c>
    </row>
    <row r="1083" spans="1:8" ht="15.75" customHeight="1" x14ac:dyDescent="0.25">
      <c r="A1083" s="2" t="s">
        <v>6301</v>
      </c>
      <c r="B1083" s="2" t="s">
        <v>6302</v>
      </c>
      <c r="C1083" s="2" t="s">
        <v>6303</v>
      </c>
      <c r="D1083" s="2" t="s">
        <v>6304</v>
      </c>
      <c r="E1083" s="2" t="s">
        <v>6304</v>
      </c>
      <c r="F1083" s="2" t="s">
        <v>6305</v>
      </c>
      <c r="G1083" s="2" t="s">
        <v>6305</v>
      </c>
      <c r="H1083" s="2" t="str">
        <f ca="1">IFERROR(__xludf.DUMMYFUNCTION("GOOGLETRANSLATE(A1083,""id"",""en"")"),"complete")</f>
        <v>complete</v>
      </c>
    </row>
    <row r="1084" spans="1:8" ht="15.75" customHeight="1" x14ac:dyDescent="0.25">
      <c r="A1084" s="2" t="s">
        <v>6306</v>
      </c>
      <c r="B1084" s="2" t="s">
        <v>6307</v>
      </c>
      <c r="C1084" s="2" t="s">
        <v>6308</v>
      </c>
      <c r="D1084" s="2" t="s">
        <v>6309</v>
      </c>
      <c r="E1084" s="2" t="s">
        <v>6309</v>
      </c>
      <c r="F1084" s="2" t="s">
        <v>6310</v>
      </c>
      <c r="G1084" s="2" t="s">
        <v>6310</v>
      </c>
      <c r="H1084" s="2" t="str">
        <f ca="1">IFERROR(__xludf.DUMMYFUNCTION("GOOGLETRANSLATE(A1084,""id"",""en"")"),"please contact Telkomsel")</f>
        <v>please contact Telkomsel</v>
      </c>
    </row>
    <row r="1085" spans="1:8" ht="15.75" customHeight="1" x14ac:dyDescent="0.25">
      <c r="A1085" s="2" t="s">
        <v>6311</v>
      </c>
      <c r="B1085" s="2" t="s">
        <v>6312</v>
      </c>
      <c r="C1085" s="2" t="s">
        <v>6313</v>
      </c>
      <c r="D1085" s="2" t="s">
        <v>6314</v>
      </c>
      <c r="E1085" s="2" t="s">
        <v>6315</v>
      </c>
      <c r="F1085" s="2" t="s">
        <v>6316</v>
      </c>
      <c r="G1085" s="2" t="s">
        <v>6317</v>
      </c>
      <c r="H1085" s="2" t="str">
        <f ca="1">IFERROR(__xludf.DUMMYFUNCTION("GOOGLETRANSLATE(A1085,""id"",""en"")"),"Sorry, bro, I'm waiting, wait a minute, Rai poke your friend's message so that Rai can respond competently")</f>
        <v>Sorry, bro, I'm waiting, wait a minute, Rai poke your friend's message so that Rai can respond competently</v>
      </c>
    </row>
    <row r="1086" spans="1:8" ht="15.75" customHeight="1" x14ac:dyDescent="0.25">
      <c r="A1086" s="2" t="s">
        <v>6318</v>
      </c>
      <c r="B1086" s="2" t="s">
        <v>6319</v>
      </c>
      <c r="C1086" s="2" t="s">
        <v>6320</v>
      </c>
      <c r="D1086" s="2" t="s">
        <v>6321</v>
      </c>
      <c r="E1086" s="2" t="s">
        <v>6322</v>
      </c>
      <c r="F1086" s="2" t="s">
        <v>6323</v>
      </c>
      <c r="G1086" s="2" t="s">
        <v>6324</v>
      </c>
      <c r="H1086" s="2" t="str">
        <f ca="1">IFERROR(__xludf.DUMMYFUNCTION("GOOGLETRANSLATE(A1086,""id"",""en"")"),"msib friends register compass dyandra map retail academy telkomsel scm bank bri bank bca transtv cnn talk plsss reply email not yet let's leave it for info fomooooo")</f>
        <v>msib friends register compass dyandra map retail academy telkomsel scm bank bri bank bca transtv cnn talk plsss reply email not yet let's leave it for info fomooooo</v>
      </c>
    </row>
    <row r="1087" spans="1:8" ht="15.75" customHeight="1" x14ac:dyDescent="0.25">
      <c r="A1087" s="2" t="s">
        <v>6325</v>
      </c>
      <c r="B1087" s="2" t="s">
        <v>6326</v>
      </c>
      <c r="C1087" s="2" t="s">
        <v>6327</v>
      </c>
      <c r="D1087" s="2" t="s">
        <v>6328</v>
      </c>
      <c r="E1087" s="2" t="s">
        <v>6329</v>
      </c>
      <c r="F1087" s="2" t="s">
        <v>6330</v>
      </c>
      <c r="G1087" s="2" t="s">
        <v>6331</v>
      </c>
      <c r="H1087" s="2" t="str">
        <f ca="1">IFERROR(__xludf.DUMMYFUNCTION("GOOGLETRANSLATE(A1087,""id"",""en"")"),"OK, Brother Zidane, help quickly so that your message will be answered quickly, wait for me, Zidane")</f>
        <v>OK, Brother Zidane, help quickly so that your message will be answered quickly, wait for me, Zidane</v>
      </c>
    </row>
    <row r="1088" spans="1:8" ht="15.75" customHeight="1" x14ac:dyDescent="0.25">
      <c r="A1088" s="2" t="s">
        <v>6332</v>
      </c>
      <c r="B1088" s="2" t="s">
        <v>6333</v>
      </c>
      <c r="C1088" s="2" t="s">
        <v>6334</v>
      </c>
      <c r="D1088" s="2" t="s">
        <v>6335</v>
      </c>
      <c r="E1088" s="2" t="s">
        <v>6336</v>
      </c>
      <c r="F1088" s="2" t="s">
        <v>6337</v>
      </c>
      <c r="G1088" s="2" t="s">
        <v>6338</v>
      </c>
      <c r="H1088" s="2" t="str">
        <f ca="1">IFERROR(__xludf.DUMMYFUNCTION("GOOGLETRANSLATE(A1088,""id"",""en"")"),"Come on, min, check the message, my quota has run out, Telkomsel didn't buy the package, just help me activate it, min")</f>
        <v>Come on, min, check the message, my quota has run out, Telkomsel didn't buy the package, just help me activate it, min</v>
      </c>
    </row>
    <row r="1089" spans="1:8" ht="15.75" customHeight="1" x14ac:dyDescent="0.25">
      <c r="A1089" s="2" t="s">
        <v>6339</v>
      </c>
      <c r="B1089" s="2" t="s">
        <v>6340</v>
      </c>
      <c r="C1089" s="2" t="s">
        <v>6341</v>
      </c>
      <c r="D1089" s="2" t="s">
        <v>6342</v>
      </c>
      <c r="E1089" s="2" t="s">
        <v>6343</v>
      </c>
      <c r="F1089" s="2" t="s">
        <v>6344</v>
      </c>
      <c r="G1089" s="2" t="s">
        <v>6344</v>
      </c>
      <c r="H1089" s="2" t="str">
        <f ca="1">IFERROR(__xludf.DUMMYFUNCTION("GOOGLETRANSLATE(A1089,""id"",""en"")"),"Brother, reply to urgent messages, please")</f>
        <v>Brother, reply to urgent messages, please</v>
      </c>
    </row>
    <row r="1090" spans="1:8" ht="15.75" customHeight="1" x14ac:dyDescent="0.25">
      <c r="A1090" s="2" t="s">
        <v>6345</v>
      </c>
      <c r="B1090" s="2" t="s">
        <v>6346</v>
      </c>
      <c r="C1090" s="2" t="s">
        <v>6347</v>
      </c>
      <c r="D1090" s="2" t="s">
        <v>6348</v>
      </c>
      <c r="E1090" s="2" t="s">
        <v>6349</v>
      </c>
      <c r="F1090" s="2" t="s">
        <v>6350</v>
      </c>
      <c r="G1090" s="2" t="s">
        <v>6351</v>
      </c>
      <c r="H1090" s="2" t="str">
        <f ca="1">IFERROR(__xludf.DUMMYFUNCTION("GOOGLETRANSLATE(A1090,""id"",""en"")"),"That's good, bro, try to provide details of the problems you're experiencing so that Kiano can help you feel comfortable using your Telkomsel number, bro, Kiano")</f>
        <v>That's good, bro, try to provide details of the problems you're experiencing so that Kiano can help you feel comfortable using your Telkomsel number, bro, Kiano</v>
      </c>
    </row>
    <row r="1091" spans="1:8" ht="15.75" customHeight="1" x14ac:dyDescent="0.25">
      <c r="A1091" s="2" t="s">
        <v>6352</v>
      </c>
      <c r="B1091" s="2" t="s">
        <v>6353</v>
      </c>
      <c r="C1091" s="2" t="s">
        <v>6354</v>
      </c>
      <c r="D1091" s="2" t="s">
        <v>6355</v>
      </c>
      <c r="E1091" s="2" t="s">
        <v>6356</v>
      </c>
      <c r="F1091" s="2" t="s">
        <v>6357</v>
      </c>
      <c r="G1091" s="2" t="s">
        <v>6358</v>
      </c>
      <c r="H1091" s="2" t="str">
        <f ca="1">IFERROR(__xludf.DUMMYFUNCTION("GOOGLETRANSLATE(A1091,""id"",""en"")"),"Where is the location, Brother Ardi? Let me know so that Kiano can help you get a smooth Telkomsel signal, Brother Kiano")</f>
        <v>Where is the location, Brother Ardi? Let me know so that Kiano can help you get a smooth Telkomsel signal, Brother Kiano</v>
      </c>
    </row>
    <row r="1092" spans="1:8" ht="15.75" customHeight="1" x14ac:dyDescent="0.25">
      <c r="A1092" s="2" t="s">
        <v>6359</v>
      </c>
      <c r="B1092" s="2" t="s">
        <v>6360</v>
      </c>
      <c r="C1092" s="2" t="s">
        <v>6361</v>
      </c>
      <c r="D1092" s="2" t="s">
        <v>6362</v>
      </c>
      <c r="E1092" s="2" t="s">
        <v>6363</v>
      </c>
      <c r="F1092" s="2" t="s">
        <v>6364</v>
      </c>
      <c r="G1092" s="2" t="s">
        <v>6365</v>
      </c>
      <c r="H1092" s="2" t="str">
        <f ca="1">IFERROR(__xludf.DUMMYFUNCTION("GOOGLETRANSLATE(A1092,""id"",""en"")"),"Rai, check your message, enter the queue, please wait for interaction with Brother Rai's message")</f>
        <v>Rai, check your message, enter the queue, please wait for interaction with Brother Rai's message</v>
      </c>
    </row>
    <row r="1093" spans="1:8" ht="15.75" customHeight="1" x14ac:dyDescent="0.25">
      <c r="A1093" s="2" t="s">
        <v>6366</v>
      </c>
      <c r="B1093" s="2" t="s">
        <v>6367</v>
      </c>
      <c r="C1093" s="2" t="s">
        <v>6368</v>
      </c>
      <c r="D1093" s="2" t="s">
        <v>6369</v>
      </c>
      <c r="E1093" s="2" t="s">
        <v>6370</v>
      </c>
      <c r="F1093" s="2" t="s">
        <v>6371</v>
      </c>
      <c r="G1093" s="2" t="s">
        <v>6372</v>
      </c>
      <c r="H1093" s="2" t="str">
        <f ca="1">IFERROR(__xludf.DUMMYFUNCTION("GOOGLETRANSLATE(A1093,""id"",""en"")"),"OK, bro, if you send data to a colleague's message to help with problems, please wait for interaction with Brother Rai's message")</f>
        <v>OK, bro, if you send data to a colleague's message to help with problems, please wait for interaction with Brother Rai's message</v>
      </c>
    </row>
    <row r="1094" spans="1:8" ht="15.75" customHeight="1" x14ac:dyDescent="0.25">
      <c r="A1094" s="2" t="s">
        <v>6373</v>
      </c>
      <c r="B1094" s="2" t="s">
        <v>6374</v>
      </c>
      <c r="C1094" s="2" t="s">
        <v>6375</v>
      </c>
      <c r="D1094" s="2" t="s">
        <v>6376</v>
      </c>
      <c r="E1094" s="2" t="s">
        <v>6377</v>
      </c>
      <c r="F1094" s="2" t="s">
        <v>6377</v>
      </c>
      <c r="G1094" s="2" t="s">
        <v>6377</v>
      </c>
      <c r="H1094" s="2" t="str">
        <f ca="1">IFERROR(__xludf.DUMMYFUNCTION("GOOGLETRANSLATE(A1094,""id"",""en"")"),"Min, check the message")</f>
        <v>Min, check the message</v>
      </c>
    </row>
    <row r="1095" spans="1:8" ht="15.75" customHeight="1" x14ac:dyDescent="0.25">
      <c r="A1095" s="2" t="s">
        <v>6378</v>
      </c>
      <c r="B1095" s="2" t="s">
        <v>6379</v>
      </c>
      <c r="C1095" s="2" t="s">
        <v>6380</v>
      </c>
      <c r="D1095" s="2" t="s">
        <v>6381</v>
      </c>
      <c r="E1095" s="2" t="s">
        <v>6382</v>
      </c>
      <c r="F1095" s="2" t="s">
        <v>6383</v>
      </c>
      <c r="G1095" s="2" t="s">
        <v>6384</v>
      </c>
      <c r="H1095" s="2" t="str">
        <f ca="1">IFERROR(__xludf.DUMMYFUNCTION("GOOGLETRANSLATE(A1095,""id"",""en"")"),"Show off, thank you, friends, exchange Telkomsel points for small change")</f>
        <v>Show off, thank you, friends, exchange Telkomsel points for small change</v>
      </c>
    </row>
    <row r="1096" spans="1:8" ht="15.75" customHeight="1" x14ac:dyDescent="0.25">
      <c r="A1096" s="2" t="s">
        <v>6385</v>
      </c>
      <c r="B1096" s="2" t="s">
        <v>6386</v>
      </c>
      <c r="C1096" s="2" t="s">
        <v>6386</v>
      </c>
      <c r="D1096" s="2" t="s">
        <v>6387</v>
      </c>
      <c r="E1096" s="2" t="s">
        <v>6388</v>
      </c>
      <c r="F1096" s="2" t="s">
        <v>6389</v>
      </c>
      <c r="G1096" s="2" t="s">
        <v>6389</v>
      </c>
      <c r="H1096" s="2" t="str">
        <f ca="1">IFERROR(__xludf.DUMMYFUNCTION("GOOGLETRANSLATE(A1096,""id"",""en"")"),"If the lights go out, Telkomsel likes to take responsibility for the bad signal")</f>
        <v>If the lights go out, Telkomsel likes to take responsibility for the bad signal</v>
      </c>
    </row>
    <row r="1097" spans="1:8" ht="15.75" customHeight="1" x14ac:dyDescent="0.25">
      <c r="B1097" s="2" t="s">
        <v>6390</v>
      </c>
      <c r="D1097" s="2" t="s">
        <v>5562</v>
      </c>
      <c r="E1097" s="2" t="s">
        <v>5562</v>
      </c>
      <c r="F1097" s="2" t="s">
        <v>5562</v>
      </c>
      <c r="G1097" s="2" t="s">
        <v>5562</v>
      </c>
      <c r="H1097" s="2" t="str">
        <f ca="1">IFERROR(__xludf.DUMMYFUNCTION("GOOGLETRANSLATE(A1096,""id"",""en"")"),"If the lights go out, Telkomsel likes to take responsibility for the bad signal")</f>
        <v>If the lights go out, Telkomsel likes to take responsibility for the bad signal</v>
      </c>
    </row>
    <row r="1098" spans="1:8" ht="15.75" customHeight="1" x14ac:dyDescent="0.25">
      <c r="A1098" s="2" t="s">
        <v>6391</v>
      </c>
      <c r="B1098" s="2" t="s">
        <v>6392</v>
      </c>
      <c r="C1098" s="2" t="s">
        <v>6393</v>
      </c>
      <c r="D1098" s="2" t="s">
        <v>6394</v>
      </c>
      <c r="E1098" s="2" t="s">
        <v>6395</v>
      </c>
      <c r="F1098" s="2" t="s">
        <v>6396</v>
      </c>
      <c r="G1098" s="2" t="s">
        <v>6396</v>
      </c>
      <c r="H1098" s="2" t="str">
        <f ca="1">IFERROR(__xludf.DUMMYFUNCTION("GOOGLETRANSLATE(A1098,""id"",""en"")"),"check messages")</f>
        <v>check messages</v>
      </c>
    </row>
    <row r="1099" spans="1:8" ht="15.75" customHeight="1" x14ac:dyDescent="0.25">
      <c r="A1099" s="2" t="s">
        <v>6397</v>
      </c>
      <c r="B1099" s="2" t="s">
        <v>6398</v>
      </c>
      <c r="C1099" s="2" t="s">
        <v>6399</v>
      </c>
      <c r="D1099" s="2" t="s">
        <v>6400</v>
      </c>
      <c r="E1099" s="2" t="s">
        <v>6401</v>
      </c>
      <c r="F1099" s="2" t="s">
        <v>6402</v>
      </c>
      <c r="G1099" s="2" t="s">
        <v>6403</v>
      </c>
      <c r="H1099" s="2" t="str">
        <f ca="1">IFERROR(__xludf.DUMMYFUNCTION("GOOGLETRANSLATE(A1099,""id"",""en"")"),"exchange points failed, sorry, bro, I'm having trouble exchanging Telkomsel points, failed, help me, please confirm your cellphone number, order yes, information, exchange capture, clear it failed, wait for Rai.")</f>
        <v>exchange points failed, sorry, bro, I'm having trouble exchanging Telkomsel points, failed, help me, please confirm your cellphone number, order yes, information, exchange capture, clear it failed, wait for Rai.</v>
      </c>
    </row>
    <row r="1100" spans="1:8" ht="15.75" customHeight="1" x14ac:dyDescent="0.25">
      <c r="A1100" s="2" t="s">
        <v>6404</v>
      </c>
      <c r="B1100" s="2" t="s">
        <v>6405</v>
      </c>
      <c r="C1100" s="2" t="s">
        <v>6406</v>
      </c>
      <c r="D1100" s="2" t="s">
        <v>6407</v>
      </c>
      <c r="E1100" s="2" t="s">
        <v>6408</v>
      </c>
      <c r="F1100" s="2" t="s">
        <v>6409</v>
      </c>
      <c r="G1100" s="2" t="s">
        <v>6410</v>
      </c>
      <c r="H1100" s="2" t="str">
        <f ca="1">IFERROR(__xludf.DUMMYFUNCTION("GOOGLETRANSLATE(A1100,""id"",""en"")"),"OK, bro, I need help, just confirm the message, thank you, be healthy, Brother Zyad")</f>
        <v>OK, bro, I need help, just confirm the message, thank you, be healthy, Brother Zyad</v>
      </c>
    </row>
    <row r="1101" spans="1:8" ht="15.75" customHeight="1" x14ac:dyDescent="0.25">
      <c r="A1101" s="2" t="s">
        <v>6411</v>
      </c>
      <c r="B1101" s="2" t="s">
        <v>6412</v>
      </c>
      <c r="C1101" s="2" t="s">
        <v>6413</v>
      </c>
      <c r="D1101" s="2" t="s">
        <v>6414</v>
      </c>
      <c r="E1101" s="2" t="s">
        <v>6415</v>
      </c>
      <c r="F1101" s="2" t="s">
        <v>6416</v>
      </c>
      <c r="G1101" s="2" t="s">
        <v>6416</v>
      </c>
      <c r="H1101" s="2" t="str">
        <f ca="1">IFERROR(__xludf.DUMMYFUNCTION("GOOGLETRANSLATE(A1101,""id"",""en"")"),"Duuuh, that's Garra's brother")</f>
        <v>Duuuh, that's Garra's brother</v>
      </c>
    </row>
    <row r="1102" spans="1:8" ht="15.75" customHeight="1" x14ac:dyDescent="0.25">
      <c r="A1102" s="2" t="s">
        <v>6417</v>
      </c>
      <c r="B1102" s="2" t="s">
        <v>6418</v>
      </c>
      <c r="C1102" s="2" t="s">
        <v>6419</v>
      </c>
      <c r="D1102" s="2" t="s">
        <v>6420</v>
      </c>
      <c r="E1102" s="2" t="s">
        <v>6421</v>
      </c>
      <c r="F1102" s="2" t="s">
        <v>6422</v>
      </c>
      <c r="G1102" s="2" t="s">
        <v>6423</v>
      </c>
      <c r="H1102" s="2" t="str">
        <f ca="1">IFERROR(__xludf.DUMMYFUNCTION("GOOGLETRANSLATE(A1102,""id"",""en"")"),"Telkomsel cheats CV Coin VOC Sunscreen cheat")</f>
        <v>Telkomsel cheats CV Coin VOC Sunscreen cheat</v>
      </c>
    </row>
    <row r="1103" spans="1:8" ht="15.75" customHeight="1" x14ac:dyDescent="0.25">
      <c r="A1103" s="2" t="s">
        <v>6424</v>
      </c>
      <c r="B1103" s="2" t="s">
        <v>6425</v>
      </c>
      <c r="C1103" s="2" t="s">
        <v>6426</v>
      </c>
      <c r="D1103" s="2" t="s">
        <v>6427</v>
      </c>
      <c r="E1103" s="2" t="s">
        <v>6428</v>
      </c>
      <c r="F1103" s="2" t="s">
        <v>6429</v>
      </c>
      <c r="G1103" s="2" t="s">
        <v>6430</v>
      </c>
      <c r="H1103" s="2" t="str">
        <f ca="1">IFERROR(__xludf.DUMMYFUNCTION("GOOGLETRANSLATE(A1103,""id"",""en"")"),"Brother Rara, wait, Rai, check your message, enter the queue, Rai")</f>
        <v>Brother Rara, wait, Rai, check your message, enter the queue, Rai</v>
      </c>
    </row>
    <row r="1104" spans="1:8" ht="15.75" customHeight="1" x14ac:dyDescent="0.25">
      <c r="A1104" s="2" t="s">
        <v>6431</v>
      </c>
      <c r="B1104" s="2" t="s">
        <v>6432</v>
      </c>
      <c r="C1104" s="2" t="s">
        <v>6433</v>
      </c>
      <c r="D1104" s="2" t="s">
        <v>6434</v>
      </c>
      <c r="E1104" s="2" t="s">
        <v>6435</v>
      </c>
      <c r="F1104" s="2" t="s">
        <v>6436</v>
      </c>
      <c r="G1104" s="2" t="s">
        <v>6437</v>
      </c>
      <c r="H1104" s="2" t="str">
        <f ca="1">IFERROR(__xludf.DUMMYFUNCTION("GOOGLETRANSLATE(A1104,""id"",""en"")"),"Calm down bro, Telkomsel internet packages, variations, activate internet packages, Mytelkomsel application is available, according to your needs, attractive offer, brother, get the Mytelkomsel application, Zyad")</f>
        <v>Calm down bro, Telkomsel internet packages, variations, activate internet packages, Mytelkomsel application is available, according to your needs, attractive offer, brother, get the Mytelkomsel application, Zyad</v>
      </c>
    </row>
    <row r="1105" spans="1:8" ht="15.75" customHeight="1" x14ac:dyDescent="0.25">
      <c r="A1105" s="2" t="s">
        <v>6438</v>
      </c>
      <c r="B1105" s="2" t="s">
        <v>6439</v>
      </c>
      <c r="C1105" s="2" t="s">
        <v>6439</v>
      </c>
      <c r="D1105" s="2" t="s">
        <v>6440</v>
      </c>
      <c r="E1105" s="2" t="s">
        <v>6440</v>
      </c>
      <c r="F1105" s="2" t="s">
        <v>6441</v>
      </c>
      <c r="G1105" s="2" t="s">
        <v>6442</v>
      </c>
      <c r="H1105" s="2" t="str">
        <f ca="1">IFERROR(__xludf.DUMMYFUNCTION("GOOGLETRANSLATE(A1105,""id"",""en"")"),"Indohome WiFi, Telkomsel's cellular network is down, I'm sorry")</f>
        <v>Indohome WiFi, Telkomsel's cellular network is down, I'm sorry</v>
      </c>
    </row>
    <row r="1106" spans="1:8" ht="15.75" customHeight="1" x14ac:dyDescent="0.25">
      <c r="A1106" s="2" t="s">
        <v>6443</v>
      </c>
      <c r="B1106" s="2" t="s">
        <v>6444</v>
      </c>
      <c r="C1106" s="2" t="s">
        <v>6445</v>
      </c>
      <c r="D1106" s="2" t="s">
        <v>6446</v>
      </c>
      <c r="E1106" s="2" t="s">
        <v>6447</v>
      </c>
      <c r="F1106" s="2" t="s">
        <v>6448</v>
      </c>
      <c r="G1106" s="2" t="s">
        <v>6449</v>
      </c>
      <c r="H1106" s="2" t="str">
        <f ca="1">IFERROR(__xludf.DUMMYFUNCTION("GOOGLETRANSLATE(A1106,""id"",""en"")"),"Telkomsel email friend, write and tell me to register Algobash, yes, you know, please reply, thank you")</f>
        <v>Telkomsel email friend, write and tell me to register Algobash, yes, you know, please reply, thank you</v>
      </c>
    </row>
    <row r="1107" spans="1:8" ht="15.75" customHeight="1" x14ac:dyDescent="0.25">
      <c r="A1107" s="2" t="s">
        <v>6450</v>
      </c>
      <c r="B1107" s="2" t="s">
        <v>6451</v>
      </c>
      <c r="C1107" s="2" t="s">
        <v>6452</v>
      </c>
      <c r="D1107" s="2" t="s">
        <v>6453</v>
      </c>
      <c r="E1107" s="2" t="s">
        <v>6454</v>
      </c>
      <c r="F1107" s="2" t="s">
        <v>6455</v>
      </c>
      <c r="G1107" s="2" t="s">
        <v>6456</v>
      </c>
      <c r="H1107" s="2" t="str">
        <f ca="1">IFERROR(__xludf.DUMMYFUNCTION("GOOGLETRANSLATE(A1107,""id"",""en"")"),"Let me give you your cell phone number, date, location, sub-district, district, Telkomsel number, problem with ordering, wait for Zyad data.")</f>
        <v>Let me give you your cell phone number, date, location, sub-district, district, Telkomsel number, problem with ordering, wait for Zyad data.</v>
      </c>
    </row>
    <row r="1108" spans="1:8" ht="15.75" customHeight="1" x14ac:dyDescent="0.25">
      <c r="A1108" s="2" t="s">
        <v>6457</v>
      </c>
      <c r="B1108" s="2" t="s">
        <v>6458</v>
      </c>
      <c r="C1108" s="2" t="s">
        <v>6459</v>
      </c>
      <c r="D1108" s="2" t="s">
        <v>6460</v>
      </c>
      <c r="E1108" s="2" t="s">
        <v>6461</v>
      </c>
      <c r="F1108" s="2" t="s">
        <v>6462</v>
      </c>
      <c r="G1108" s="2" t="s">
        <v>6463</v>
      </c>
      <c r="H1108" s="2" t="str">
        <f ca="1">IFERROR(__xludf.DUMMYFUNCTION("GOOGLETRANSLATE(A1108,""id"",""en"")"),"the results are over")</f>
        <v>the results are over</v>
      </c>
    </row>
    <row r="1109" spans="1:8" ht="15.75" customHeight="1" x14ac:dyDescent="0.25">
      <c r="A1109" s="2" t="s">
        <v>6464</v>
      </c>
      <c r="B1109" s="2" t="s">
        <v>6465</v>
      </c>
      <c r="C1109" s="2" t="s">
        <v>6466</v>
      </c>
      <c r="D1109" s="2" t="s">
        <v>6467</v>
      </c>
      <c r="E1109" s="2" t="s">
        <v>6468</v>
      </c>
      <c r="F1109" s="2" t="s">
        <v>6468</v>
      </c>
      <c r="G1109" s="2" t="s">
        <v>6468</v>
      </c>
      <c r="H1109" s="2" t="str">
        <f ca="1">IFERROR(__xludf.DUMMYFUNCTION("GOOGLETRANSLATE(A1109,""id"",""en"")"),"Min, check the message")</f>
        <v>Min, check the message</v>
      </c>
    </row>
    <row r="1110" spans="1:8" ht="15.75" customHeight="1" x14ac:dyDescent="0.25">
      <c r="A1110" s="2" t="s">
        <v>6469</v>
      </c>
      <c r="B1110" s="2" t="s">
        <v>6470</v>
      </c>
      <c r="C1110" s="2" t="s">
        <v>6470</v>
      </c>
      <c r="D1110" s="2" t="s">
        <v>6471</v>
      </c>
      <c r="E1110" s="2" t="s">
        <v>6472</v>
      </c>
      <c r="F1110" s="2" t="s">
        <v>6473</v>
      </c>
      <c r="G1110" s="2" t="s">
        <v>6473</v>
      </c>
      <c r="H1110" s="2" t="str">
        <f ca="1">IFERROR(__xludf.DUMMYFUNCTION("GOOGLETRANSLATE(A1110,""id"",""en"")"),"Telkomsel is expensive, its network is like Tai Mlu")</f>
        <v>Telkomsel is expensive, its network is like Tai Mlu</v>
      </c>
    </row>
    <row r="1111" spans="1:8" ht="15.75" customHeight="1" x14ac:dyDescent="0.25">
      <c r="A1111" s="2" t="s">
        <v>6474</v>
      </c>
      <c r="B1111" s="2" t="s">
        <v>6475</v>
      </c>
      <c r="C1111" s="2" t="s">
        <v>6476</v>
      </c>
      <c r="D1111" s="2" t="s">
        <v>6477</v>
      </c>
      <c r="E1111" s="2" t="s">
        <v>6478</v>
      </c>
      <c r="F1111" s="2" t="s">
        <v>6479</v>
      </c>
      <c r="G1111" s="2" t="s">
        <v>6480</v>
      </c>
      <c r="H1111" s="2" t="str">
        <f ca="1">IFERROR(__xludf.DUMMYFUNCTION("GOOGLETRANSLATE(A1111,""id"",""en"")"),"min quota package GB thousand")</f>
        <v>min quota package GB thousand</v>
      </c>
    </row>
    <row r="1112" spans="1:8" ht="15.75" customHeight="1" x14ac:dyDescent="0.25">
      <c r="A1112" s="2" t="s">
        <v>6481</v>
      </c>
      <c r="B1112" s="2" t="s">
        <v>6482</v>
      </c>
      <c r="C1112" s="2" t="s">
        <v>6483</v>
      </c>
      <c r="D1112" s="2" t="s">
        <v>6484</v>
      </c>
      <c r="E1112" s="2" t="s">
        <v>6485</v>
      </c>
      <c r="F1112" s="2" t="s">
        <v>6486</v>
      </c>
      <c r="G1112" s="2" t="s">
        <v>6487</v>
      </c>
      <c r="H1112" s="2" t="str">
        <f ca="1">IFERROR(__xludf.DUMMYFUNCTION("GOOGLETRANSLATE(A1112,""id"",""en"")"),"bro, where is your location, bro, Garra?")</f>
        <v>bro, where is your location, bro, Garra?</v>
      </c>
    </row>
    <row r="1113" spans="1:8" ht="15.75" customHeight="1" x14ac:dyDescent="0.25">
      <c r="A1113" s="2" t="s">
        <v>6488</v>
      </c>
      <c r="B1113" s="2" t="s">
        <v>6489</v>
      </c>
      <c r="C1113" s="2" t="s">
        <v>6490</v>
      </c>
      <c r="D1113" s="2" t="s">
        <v>6491</v>
      </c>
      <c r="E1113" s="2" t="s">
        <v>6492</v>
      </c>
      <c r="F1113" s="2" t="s">
        <v>6493</v>
      </c>
      <c r="G1113" s="2" t="s">
        <v>6494</v>
      </c>
      <c r="H1113" s="2" t="str">
        <f ca="1">IFERROR(__xludf.DUMMYFUNCTION("GOOGLETRANSLATE(A1113,""id"",""en"")"),"I'm worried, bro, the DM will be in line, Zidane will give you a poke at your work friend so that your message will be answered quickly, wait, Zidane.")</f>
        <v>I'm worried, bro, the DM will be in line, Zidane will give you a poke at your work friend so that your message will be answered quickly, wait, Zidane.</v>
      </c>
    </row>
    <row r="1114" spans="1:8" ht="15.75" customHeight="1" x14ac:dyDescent="0.25">
      <c r="A1114" s="2" t="s">
        <v>6495</v>
      </c>
      <c r="B1114" s="2" t="s">
        <v>6496</v>
      </c>
      <c r="C1114" s="2" t="s">
        <v>6497</v>
      </c>
      <c r="D1114" s="2" t="s">
        <v>6498</v>
      </c>
      <c r="E1114" s="2" t="s">
        <v>6499</v>
      </c>
      <c r="F1114" s="2" t="s">
        <v>6500</v>
      </c>
      <c r="G1114" s="2" t="s">
        <v>6500</v>
      </c>
      <c r="H1114" s="2" t="str">
        <f ca="1">IFERROR(__xludf.DUMMYFUNCTION("GOOGLETRANSLATE(A1114,""id"",""en"")"),"Brother Garra's error")</f>
        <v>Brother Garra's error</v>
      </c>
    </row>
    <row r="1115" spans="1:8" ht="15.75" customHeight="1" x14ac:dyDescent="0.25">
      <c r="A1115" s="2" t="s">
        <v>6501</v>
      </c>
      <c r="B1115" s="2" t="s">
        <v>6502</v>
      </c>
      <c r="C1115" s="2" t="s">
        <v>6501</v>
      </c>
      <c r="D1115" s="2" t="s">
        <v>6503</v>
      </c>
      <c r="E1115" s="2" t="s">
        <v>6503</v>
      </c>
      <c r="F1115" s="2" t="s">
        <v>6503</v>
      </c>
      <c r="G1115" s="2" t="s">
        <v>6503</v>
      </c>
      <c r="H1115" s="2" t="str">
        <f ca="1">IFERROR(__xludf.DUMMYFUNCTION("GOOGLETRANSLATE(A1115,""id"",""en"")"),"Aslinaaa rarungsing bosssquuhhh")</f>
        <v>Aslinaaa rarungsing bosssquuhhh</v>
      </c>
    </row>
    <row r="1116" spans="1:8" ht="15.75" customHeight="1" x14ac:dyDescent="0.25">
      <c r="A1116" s="2" t="s">
        <v>6504</v>
      </c>
      <c r="B1116" s="2" t="s">
        <v>6505</v>
      </c>
      <c r="C1116" s="2" t="s">
        <v>6506</v>
      </c>
      <c r="D1116" s="2" t="s">
        <v>6507</v>
      </c>
      <c r="E1116" s="2" t="s">
        <v>6508</v>
      </c>
      <c r="F1116" s="2" t="s">
        <v>6509</v>
      </c>
      <c r="G1116" s="2" t="s">
        <v>6510</v>
      </c>
      <c r="H1116" s="2" t="str">
        <f ca="1">IFERROR(__xludf.DUMMYFUNCTION("GOOGLETRANSLATE(A1116,""id"",""en"")"),"I really hate Telkomsel Pulsa cutting expensive packages, I can't help but think it's a waste of money to replace signals")</f>
        <v>I really hate Telkomsel Pulsa cutting expensive packages, I can't help but think it's a waste of money to replace signals</v>
      </c>
    </row>
    <row r="1117" spans="1:8" ht="15.75" customHeight="1" x14ac:dyDescent="0.25">
      <c r="A1117" s="2" t="s">
        <v>6511</v>
      </c>
      <c r="B1117" s="2" t="s">
        <v>6512</v>
      </c>
      <c r="C1117" s="2" t="s">
        <v>6513</v>
      </c>
      <c r="D1117" s="2" t="s">
        <v>6514</v>
      </c>
      <c r="E1117" s="2" t="s">
        <v>6515</v>
      </c>
      <c r="F1117" s="2" t="s">
        <v>6516</v>
      </c>
      <c r="G1117" s="2" t="s">
        <v>6517</v>
      </c>
      <c r="H1117" s="2" t="str">
        <f ca="1">IFERROR(__xludf.DUMMYFUNCTION("GOOGLETRANSLATE(A1117,""id"",""en"")"),"Brother, reply to your message, brother, hurry up and cut your credit to top up your quota")</f>
        <v>Brother, reply to your message, brother, hurry up and cut your credit to top up your quota</v>
      </c>
    </row>
    <row r="1118" spans="1:8" ht="15.75" customHeight="1" x14ac:dyDescent="0.25">
      <c r="A1118" s="2" t="s">
        <v>6518</v>
      </c>
      <c r="B1118" s="2" t="s">
        <v>6519</v>
      </c>
      <c r="C1118" s="2" t="s">
        <v>6520</v>
      </c>
      <c r="D1118" s="2" t="s">
        <v>6521</v>
      </c>
      <c r="E1118" s="2" t="s">
        <v>6522</v>
      </c>
      <c r="F1118" s="2" t="s">
        <v>6523</v>
      </c>
      <c r="G1118" s="2" t="s">
        <v>6523</v>
      </c>
      <c r="H1118" s="2" t="str">
        <f ca="1">IFERROR(__xludf.DUMMYFUNCTION("GOOGLETRANSLATE(A1118,""id"",""en"")"),"min yeah")</f>
        <v>min yeah</v>
      </c>
    </row>
    <row r="1119" spans="1:8" ht="15.75" customHeight="1" x14ac:dyDescent="0.25">
      <c r="A1119" s="2" t="s">
        <v>6524</v>
      </c>
      <c r="B1119" s="2" t="s">
        <v>6525</v>
      </c>
      <c r="C1119" s="2" t="s">
        <v>6526</v>
      </c>
      <c r="D1119" s="2" t="s">
        <v>6527</v>
      </c>
      <c r="E1119" s="2" t="s">
        <v>6528</v>
      </c>
      <c r="F1119" s="2" t="s">
        <v>6529</v>
      </c>
      <c r="G1119" s="2" t="s">
        <v>6529</v>
      </c>
      <c r="H1119" s="2" t="str">
        <f ca="1">IFERROR(__xludf.DUMMYFUNCTION("GOOGLETRANSLATE(A1119,""id"",""en"")"),"Jiakhhh lope lope Ms Hanna Telkomsel")</f>
        <v>Jiakhhh lope lope Ms Hanna Telkomsel</v>
      </c>
    </row>
    <row r="1120" spans="1:8" ht="15.75" customHeight="1" x14ac:dyDescent="0.25">
      <c r="A1120" s="2" t="s">
        <v>6530</v>
      </c>
      <c r="B1120" s="2" t="s">
        <v>6531</v>
      </c>
      <c r="C1120" s="2" t="s">
        <v>6532</v>
      </c>
      <c r="D1120" s="2" t="s">
        <v>6533</v>
      </c>
      <c r="E1120" s="2" t="s">
        <v>6534</v>
      </c>
      <c r="F1120" s="2" t="s">
        <v>6535</v>
      </c>
      <c r="G1120" s="2" t="s">
        <v>6535</v>
      </c>
      <c r="H1120" s="2" t="str">
        <f ca="1">IFERROR(__xludf.DUMMYFUNCTION("GOOGLETRANSLATE(A1120,""id"",""en"")"),"OK, Brother Torazi, wait for your reply, thank you, Zidane")</f>
        <v>OK, Brother Torazi, wait for your reply, thank you, Zidane</v>
      </c>
    </row>
    <row r="1121" spans="1:8" ht="15.75" customHeight="1" x14ac:dyDescent="0.25">
      <c r="A1121" s="2" t="s">
        <v>6536</v>
      </c>
      <c r="B1121" s="2" t="s">
        <v>6537</v>
      </c>
      <c r="C1121" s="2" t="s">
        <v>6538</v>
      </c>
      <c r="D1121" s="2" t="s">
        <v>6539</v>
      </c>
      <c r="E1121" s="2" t="s">
        <v>6540</v>
      </c>
      <c r="F1121" s="2" t="s">
        <v>6540</v>
      </c>
      <c r="G1121" s="2" t="s">
        <v>6540</v>
      </c>
      <c r="H1121" s="2" t="str">
        <f ca="1">IFERROR(__xludf.DUMMYFUNCTION("GOOGLETRANSLATE(A1121,""id"",""en"")"),"check your message bro")</f>
        <v>check your message bro</v>
      </c>
    </row>
    <row r="1122" spans="1:8" ht="15.75" customHeight="1" x14ac:dyDescent="0.25">
      <c r="A1122" s="2" t="s">
        <v>6541</v>
      </c>
      <c r="B1122" s="2" t="s">
        <v>6542</v>
      </c>
      <c r="C1122" s="2" t="s">
        <v>6543</v>
      </c>
      <c r="D1122" s="2" t="s">
        <v>6544</v>
      </c>
      <c r="E1122" s="2" t="s">
        <v>6545</v>
      </c>
      <c r="F1122" s="2" t="s">
        <v>6545</v>
      </c>
      <c r="G1122" s="2" t="s">
        <v>6546</v>
      </c>
      <c r="H1122" s="2" t="str">
        <f ca="1">IFERROR(__xludf.DUMMYFUNCTION("GOOGLETRANSLATE(A1122,""id"",""en"")"),"Yes, bro, wait for Jovan's reply to your message")</f>
        <v>Yes, bro, wait for Jovan's reply to your message</v>
      </c>
    </row>
    <row r="1123" spans="1:8" ht="15.75" customHeight="1" x14ac:dyDescent="0.25">
      <c r="A1123" s="2" t="s">
        <v>6547</v>
      </c>
      <c r="B1123" s="2" t="s">
        <v>6548</v>
      </c>
      <c r="C1123" s="2" t="s">
        <v>6549</v>
      </c>
      <c r="D1123" s="2" t="s">
        <v>6550</v>
      </c>
      <c r="E1123" s="2" t="s">
        <v>6551</v>
      </c>
      <c r="F1123" s="2" t="s">
        <v>6552</v>
      </c>
      <c r="G1123" s="2" t="s">
        <v>6553</v>
      </c>
      <c r="H1123" s="2" t="str">
        <f ca="1">IFERROR(__xludf.DUMMYFUNCTION("GOOGLETRANSLATE(A1123,""id"",""en"")"),"Indonesia July evening tomorrow July Telkomsel awards event")</f>
        <v>Indonesia July evening tomorrow July Telkomsel awards event</v>
      </c>
    </row>
    <row r="1124" spans="1:8" ht="15.75" customHeight="1" x14ac:dyDescent="0.25">
      <c r="A1124" s="2" t="s">
        <v>6554</v>
      </c>
      <c r="B1124" s="2" t="s">
        <v>6555</v>
      </c>
      <c r="C1124" s="2" t="s">
        <v>6556</v>
      </c>
      <c r="D1124" s="2" t="s">
        <v>6557</v>
      </c>
      <c r="E1124" s="2" t="s">
        <v>6558</v>
      </c>
      <c r="F1124" s="2" t="s">
        <v>6558</v>
      </c>
      <c r="G1124" s="2" t="s">
        <v>6558</v>
      </c>
      <c r="H1124" s="2" t="str">
        <f ca="1">IFERROR(__xludf.DUMMYFUNCTION("GOOGLETRANSLATE(A1124,""id"",""en"")"),"okay bro")</f>
        <v>okay bro</v>
      </c>
    </row>
    <row r="1125" spans="1:8" ht="15.75" customHeight="1" x14ac:dyDescent="0.25">
      <c r="A1125" s="2" t="s">
        <v>6559</v>
      </c>
      <c r="B1125" s="2" t="s">
        <v>6560</v>
      </c>
      <c r="C1125" s="2" t="s">
        <v>6561</v>
      </c>
      <c r="D1125" s="2" t="s">
        <v>6562</v>
      </c>
      <c r="E1125" s="2" t="s">
        <v>6563</v>
      </c>
      <c r="F1125" s="2" t="s">
        <v>6564</v>
      </c>
      <c r="G1125" s="2" t="s">
        <v>6565</v>
      </c>
      <c r="H1125" s="2" t="str">
        <f ca="1">IFERROR(__xludf.DUMMYFUNCTION("GOOGLETRANSLATE(A1125,""id"",""en"")"),"Incoming credit, bro, cusss, confirm the message on DM, info, cellphone number, capture transaction details, yes, let me help Kece Darlan")</f>
        <v>Incoming credit, bro, cusss, confirm the message on DM, info, cellphone number, capture transaction details, yes, let me help Kece Darlan</v>
      </c>
    </row>
    <row r="1126" spans="1:8" ht="15.75" customHeight="1" x14ac:dyDescent="0.25">
      <c r="A1126" s="2" t="s">
        <v>6566</v>
      </c>
      <c r="B1126" s="2" t="s">
        <v>6567</v>
      </c>
      <c r="C1126" s="2" t="s">
        <v>6568</v>
      </c>
      <c r="D1126" s="2" t="s">
        <v>6569</v>
      </c>
      <c r="E1126" s="2" t="s">
        <v>6570</v>
      </c>
      <c r="F1126" s="2" t="s">
        <v>6571</v>
      </c>
      <c r="G1126" s="2" t="s">
        <v>6572</v>
      </c>
      <c r="H1126" s="2" t="str">
        <f ca="1">IFERROR(__xludf.DUMMYFUNCTION("GOOGLETRANSLATE(A1126,""id"",""en"")"),"Yes, it's disrupting the signal activity, it's gone, come on bro, Torazi, give me your cell phone number, date, location, details of the city sub-district head, Telkomsel number, problems via message, let me help you with the signal, Zidane")</f>
        <v>Yes, it's disrupting the signal activity, it's gone, come on bro, Torazi, give me your cell phone number, date, location, details of the city sub-district head, Telkomsel number, problems via message, let me help you with the signal, Zidane</v>
      </c>
    </row>
    <row r="1127" spans="1:8" ht="15.75" customHeight="1" x14ac:dyDescent="0.25">
      <c r="A1127" s="2" t="s">
        <v>6573</v>
      </c>
      <c r="B1127" s="2" t="s">
        <v>6574</v>
      </c>
      <c r="C1127" s="2" t="s">
        <v>6575</v>
      </c>
      <c r="D1127" s="2" t="s">
        <v>6576</v>
      </c>
      <c r="E1127" s="2" t="s">
        <v>6577</v>
      </c>
      <c r="F1127" s="2" t="s">
        <v>6578</v>
      </c>
      <c r="G1127" s="2" t="s">
        <v>6579</v>
      </c>
      <c r="H1127" s="2" t="str">
        <f ca="1">IFERROR(__xludf.DUMMYFUNCTION("GOOGLETRANSLATE(A1127,""id"",""en"")"),"Brother Torazi, message, brother, enter the queue, wait for message interaction, thank you, be healthy, Zyad")</f>
        <v>Brother Torazi, message, brother, enter the queue, wait for message interaction, thank you, be healthy, Zyad</v>
      </c>
    </row>
    <row r="1128" spans="1:8" ht="15.75" customHeight="1" x14ac:dyDescent="0.25">
      <c r="A1128" s="2" t="s">
        <v>6580</v>
      </c>
      <c r="B1128" s="2" t="s">
        <v>6581</v>
      </c>
      <c r="C1128" s="2" t="s">
        <v>6582</v>
      </c>
      <c r="D1128" s="2" t="s">
        <v>6583</v>
      </c>
      <c r="E1128" s="2" t="s">
        <v>6584</v>
      </c>
      <c r="F1128" s="2" t="s">
        <v>6584</v>
      </c>
      <c r="G1128" s="2" t="s">
        <v>6584</v>
      </c>
      <c r="H1128" s="2" t="str">
        <f ca="1">IFERROR(__xludf.DUMMYFUNCTION("GOOGLETRANSLATE(A1128,""id"",""en"")"),"Min, reply urgently, Minnn")</f>
        <v>Min, reply urgently, Minnn</v>
      </c>
    </row>
    <row r="1129" spans="1:8" ht="15.75" customHeight="1" x14ac:dyDescent="0.25">
      <c r="A1129" s="2" t="s">
        <v>6585</v>
      </c>
      <c r="B1129" s="2" t="s">
        <v>6586</v>
      </c>
      <c r="C1129" s="2" t="s">
        <v>6587</v>
      </c>
      <c r="D1129" s="2" t="s">
        <v>6588</v>
      </c>
      <c r="E1129" s="2" t="s">
        <v>6589</v>
      </c>
      <c r="F1129" s="2" t="s">
        <v>6590</v>
      </c>
      <c r="G1129" s="2" t="s">
        <v>6591</v>
      </c>
      <c r="H1129" s="2" t="str">
        <f ca="1">IFERROR(__xludf.DUMMYFUNCTION("GOOGLETRANSLATE(A1129,""id"",""en"")"),"Sorry, bro, Nanda, regarding package activation, package results received, let's provide cellphone number, details of active package, clear capture of message package activation results, let me help check data privacy, take care, thank you, Zyad")</f>
        <v>Sorry, bro, Nanda, regarding package activation, package results received, let's provide cellphone number, details of active package, clear capture of message package activation results, let me help check data privacy, take care, thank you, Zyad</v>
      </c>
    </row>
    <row r="1130" spans="1:8" ht="15.75" customHeight="1" x14ac:dyDescent="0.25">
      <c r="A1130" s="2" t="s">
        <v>6592</v>
      </c>
      <c r="B1130" s="2" t="s">
        <v>6593</v>
      </c>
      <c r="C1130" s="2" t="s">
        <v>6594</v>
      </c>
      <c r="D1130" s="2" t="s">
        <v>6595</v>
      </c>
      <c r="E1130" s="2" t="s">
        <v>6596</v>
      </c>
      <c r="F1130" s="2" t="s">
        <v>6597</v>
      </c>
      <c r="G1130" s="2" t="s">
        <v>6597</v>
      </c>
      <c r="H1130" s="2" t="str">
        <f ca="1">IFERROR(__xludf.DUMMYFUNCTION("GOOGLETRANSLATE(A1130,""id"",""en"")"),"the lights go out using Telkomsel cellular data error huh")</f>
        <v>the lights go out using Telkomsel cellular data error huh</v>
      </c>
    </row>
    <row r="1131" spans="1:8" ht="15.75" customHeight="1" x14ac:dyDescent="0.25">
      <c r="A1131" s="2" t="s">
        <v>6598</v>
      </c>
      <c r="B1131" s="2" t="s">
        <v>6599</v>
      </c>
      <c r="C1131" s="2" t="s">
        <v>6600</v>
      </c>
      <c r="D1131" s="2" t="s">
        <v>6601</v>
      </c>
      <c r="E1131" s="2" t="s">
        <v>6602</v>
      </c>
      <c r="F1131" s="2" t="s">
        <v>6603</v>
      </c>
      <c r="G1131" s="2" t="s">
        <v>6604</v>
      </c>
      <c r="H1131" s="2" t="str">
        <f ca="1">IFERROR(__xludf.DUMMYFUNCTION("GOOGLETRANSLATE(A1131,""id"",""en"")"),"Minn credit goes in, minutes balance is deducted from BCA mbanking")</f>
        <v>Minn credit goes in, minutes balance is deducted from BCA mbanking</v>
      </c>
    </row>
    <row r="1132" spans="1:8" ht="15.75" customHeight="1" x14ac:dyDescent="0.25">
      <c r="A1132" s="2" t="s">
        <v>6605</v>
      </c>
      <c r="B1132" s="2" t="s">
        <v>6606</v>
      </c>
      <c r="C1132" s="2" t="s">
        <v>6607</v>
      </c>
      <c r="D1132" s="2" t="s">
        <v>6608</v>
      </c>
      <c r="E1132" s="2" t="s">
        <v>6609</v>
      </c>
      <c r="F1132" s="2" t="s">
        <v>6610</v>
      </c>
      <c r="G1132" s="2" t="s">
        <v>6611</v>
      </c>
      <c r="H1132" s="2" t="str">
        <f ca="1">IFERROR(__xludf.DUMMYFUNCTION("GOOGLETRANSLATE(A1132,""id"",""en"")"),"I'm tired of buying my Telkomsel pulse video package, cut the active CS gal package like a bot, just copy and paste")</f>
        <v>I'm tired of buying my Telkomsel pulse video package, cut the active CS gal package like a bot, just copy and paste</v>
      </c>
    </row>
    <row r="1133" spans="1:8" ht="15.75" customHeight="1" x14ac:dyDescent="0.25">
      <c r="A1133" s="2" t="s">
        <v>6612</v>
      </c>
      <c r="B1133" s="2" t="s">
        <v>6613</v>
      </c>
      <c r="C1133" s="2" t="s">
        <v>6612</v>
      </c>
      <c r="D1133" s="2" t="s">
        <v>6614</v>
      </c>
      <c r="E1133" s="2" t="s">
        <v>6614</v>
      </c>
      <c r="F1133" s="2" t="s">
        <v>6614</v>
      </c>
      <c r="G1133" s="2" t="s">
        <v>6614</v>
      </c>
      <c r="H1133" s="2" t="str">
        <f ca="1">IFERROR(__xludf.DUMMYFUNCTION("GOOGLETRANSLATE(A1133,""id"",""en"")"),"Same")</f>
        <v>Same</v>
      </c>
    </row>
    <row r="1134" spans="1:8" ht="15.75" customHeight="1" x14ac:dyDescent="0.25">
      <c r="A1134" s="2" t="s">
        <v>6615</v>
      </c>
      <c r="B1134" s="2" t="s">
        <v>6616</v>
      </c>
      <c r="C1134" s="2" t="s">
        <v>6617</v>
      </c>
      <c r="D1134" s="2" t="s">
        <v>6618</v>
      </c>
      <c r="E1134" s="2" t="s">
        <v>6619</v>
      </c>
      <c r="F1134" s="2" t="s">
        <v>6620</v>
      </c>
      <c r="G1134" s="2" t="s">
        <v>6620</v>
      </c>
      <c r="H1134" s="2" t="str">
        <f ca="1">IFERROR(__xludf.DUMMYFUNCTION("GOOGLETRANSLATE(A1134,""id"",""en"")"),"OK, Brother Devi, wait for your reply, thank you Zidane")</f>
        <v>OK, Brother Devi, wait for your reply, thank you Zidane</v>
      </c>
    </row>
    <row r="1135" spans="1:8" ht="15.75" customHeight="1" x14ac:dyDescent="0.25">
      <c r="A1135" s="2" t="s">
        <v>6621</v>
      </c>
      <c r="B1135" s="2" t="s">
        <v>6622</v>
      </c>
      <c r="C1135" s="2" t="s">
        <v>6623</v>
      </c>
      <c r="D1135" s="2" t="s">
        <v>6624</v>
      </c>
      <c r="E1135" s="2" t="s">
        <v>6625</v>
      </c>
      <c r="F1135" s="2" t="s">
        <v>6625</v>
      </c>
      <c r="G1135" s="2" t="s">
        <v>6626</v>
      </c>
      <c r="H1135" s="2" t="str">
        <f ca="1">IFERROR(__xludf.DUMMYFUNCTION("GOOGLETRANSLATE(A1135,""id"",""en"")"),"OK, bro, wait for Jovan's reply to your message")</f>
        <v>OK, bro, wait for Jovan's reply to your message</v>
      </c>
    </row>
    <row r="1136" spans="1:8" ht="15.75" customHeight="1" x14ac:dyDescent="0.25">
      <c r="A1136" s="2" t="s">
        <v>6627</v>
      </c>
      <c r="B1136" s="2" t="s">
        <v>6628</v>
      </c>
      <c r="C1136" s="2" t="s">
        <v>6629</v>
      </c>
      <c r="D1136" s="2" t="s">
        <v>6630</v>
      </c>
      <c r="E1136" s="2" t="s">
        <v>6631</v>
      </c>
      <c r="F1136" s="2" t="s">
        <v>6632</v>
      </c>
      <c r="G1136" s="2" t="s">
        <v>6633</v>
      </c>
      <c r="H1136" s="2" t="str">
        <f ca="1">IFERROR(__xludf.DUMMYFUNCTION("GOOGLETRANSLATE(A1136,""id"",""en"")"),"Bro's net is stable, sorry, I'm having trouble netting, bro's number, please let me know the Telkomsel number, let's order the info, so the complete location of the Telkomsel number is a problem, wait for it to come.")</f>
        <v>Bro's net is stable, sorry, I'm having trouble netting, bro's number, please let me know the Telkomsel number, let's order the info, so the complete location of the Telkomsel number is a problem, wait for it to come.</v>
      </c>
    </row>
    <row r="1137" spans="1:8" ht="15.75" customHeight="1" x14ac:dyDescent="0.25">
      <c r="A1137" s="2" t="s">
        <v>6634</v>
      </c>
      <c r="B1137" s="2" t="s">
        <v>6635</v>
      </c>
      <c r="C1137" s="2" t="s">
        <v>6636</v>
      </c>
      <c r="D1137" s="2" t="s">
        <v>6637</v>
      </c>
      <c r="E1137" s="2" t="s">
        <v>6637</v>
      </c>
      <c r="F1137" s="2" t="s">
        <v>6638</v>
      </c>
      <c r="G1137" s="2" t="s">
        <v>6638</v>
      </c>
      <c r="H1137" s="2" t="str">
        <f ca="1">IFERROR(__xludf.DUMMYFUNCTION("GOOGLETRANSLATE(A1137,""id"",""en"")"),"block Telkomsel Grapari card")</f>
        <v>block Telkomsel Grapari card</v>
      </c>
    </row>
    <row r="1138" spans="1:8" ht="15.75" customHeight="1" x14ac:dyDescent="0.25">
      <c r="A1138" s="2" t="s">
        <v>6639</v>
      </c>
      <c r="B1138" s="2" t="s">
        <v>6640</v>
      </c>
      <c r="C1138" s="2" t="s">
        <v>6641</v>
      </c>
      <c r="D1138" s="2" t="s">
        <v>6642</v>
      </c>
      <c r="E1138" s="2" t="s">
        <v>6643</v>
      </c>
      <c r="F1138" s="2" t="s">
        <v>6644</v>
      </c>
      <c r="G1138" s="2" t="s">
        <v>6644</v>
      </c>
      <c r="H1138" s="2" t="str">
        <f ca="1">IFERROR(__xludf.DUMMYFUNCTION("GOOGLETRANSLATE(A1138,""id"",""en"")"),"Yes, the Telkomsel number has a stable signal, cellphone number, message, please help check")</f>
        <v>Yes, the Telkomsel number has a stable signal, cellphone number, message, please help check</v>
      </c>
    </row>
    <row r="1139" spans="1:8" ht="15.75" customHeight="1" x14ac:dyDescent="0.25">
      <c r="A1139" s="2" t="s">
        <v>6645</v>
      </c>
      <c r="B1139" s="2" t="s">
        <v>6646</v>
      </c>
      <c r="C1139" s="2" t="s">
        <v>6647</v>
      </c>
      <c r="D1139" s="2" t="s">
        <v>6648</v>
      </c>
      <c r="E1139" s="2" t="s">
        <v>6648</v>
      </c>
      <c r="F1139" s="2" t="s">
        <v>6649</v>
      </c>
      <c r="G1139" s="2" t="s">
        <v>6650</v>
      </c>
      <c r="H1139" s="2" t="str">
        <f ca="1">IFERROR(__xludf.DUMMYFUNCTION("GOOGLETRANSLATE(A1139,""id"",""en"")"),"jewish price package price ferforma net damn beast system")</f>
        <v>jewish price package price ferforma net damn beast system</v>
      </c>
    </row>
    <row r="1140" spans="1:8" ht="15.75" customHeight="1" x14ac:dyDescent="0.25">
      <c r="A1140" s="2" t="s">
        <v>6651</v>
      </c>
      <c r="B1140" s="2" t="s">
        <v>6652</v>
      </c>
      <c r="C1140" s="2" t="s">
        <v>6653</v>
      </c>
      <c r="D1140" s="2" t="s">
        <v>6654</v>
      </c>
      <c r="E1140" s="2" t="s">
        <v>6655</v>
      </c>
      <c r="F1140" s="2" t="s">
        <v>6656</v>
      </c>
      <c r="G1140" s="2" t="s">
        <v>6657</v>
      </c>
      <c r="H1140" s="2" t="str">
        <f ca="1">IFERROR(__xludf.DUMMYFUNCTION("GOOGLETRANSLATE(A1140,""id"",""en"")"),"the signal is stable, sis Devi, sorry, btw, signal problems are experiencing, bro, telkomsel number, sis Devi, confirm your Telkomsel number, order me to help you well, wait for Rai")</f>
        <v>the signal is stable, sis Devi, sorry, btw, signal problems are experiencing, bro, telkomsel number, sis Devi, confirm your Telkomsel number, order me to help you well, wait for Rai</v>
      </c>
    </row>
    <row r="1141" spans="1:8" ht="15.75" customHeight="1" x14ac:dyDescent="0.25">
      <c r="A1141" s="2" t="s">
        <v>6658</v>
      </c>
      <c r="B1141" s="2" t="s">
        <v>6659</v>
      </c>
      <c r="C1141" s="2" t="s">
        <v>6660</v>
      </c>
      <c r="D1141" s="2" t="s">
        <v>6661</v>
      </c>
      <c r="E1141" s="2" t="s">
        <v>6662</v>
      </c>
      <c r="F1141" s="2" t="s">
        <v>6663</v>
      </c>
      <c r="G1141" s="2" t="s">
        <v>6664</v>
      </c>
      <c r="H1141" s="2" t="str">
        <f ca="1">IFERROR(__xludf.DUMMYFUNCTION("GOOGLETRANSLATE(A1141,""id"",""en"")"),"Sorry, please wait for a reply to the DM, bro, help me with Darlan's message")</f>
        <v>Sorry, please wait for a reply to the DM, bro, help me with Darlan's message</v>
      </c>
    </row>
    <row r="1142" spans="1:8" ht="15.75" customHeight="1" x14ac:dyDescent="0.25">
      <c r="A1142" s="2" t="s">
        <v>6665</v>
      </c>
      <c r="B1142" s="2" t="s">
        <v>6666</v>
      </c>
      <c r="C1142" s="2" t="s">
        <v>6667</v>
      </c>
      <c r="D1142" s="2" t="s">
        <v>6668</v>
      </c>
      <c r="E1142" s="2" t="s">
        <v>6669</v>
      </c>
      <c r="F1142" s="2" t="s">
        <v>6670</v>
      </c>
      <c r="G1142" s="2" t="s">
        <v>6671</v>
      </c>
      <c r="H1142" s="2" t="str">
        <f ca="1">IFERROR(__xludf.DUMMYFUNCTION("GOOGLETRANSLATE(A1142,""id"",""en"")"),"Sunday the sympathy signal for the Ciangsana Gunung Putri Bogor area was stable, yes")</f>
        <v>Sunday the sympathy signal for the Ciangsana Gunung Putri Bogor area was stable, yes</v>
      </c>
    </row>
    <row r="1143" spans="1:8" ht="15.75" customHeight="1" x14ac:dyDescent="0.25">
      <c r="A1143" s="2" t="s">
        <v>6672</v>
      </c>
      <c r="B1143" s="2" t="s">
        <v>6673</v>
      </c>
      <c r="C1143" s="2" t="s">
        <v>6674</v>
      </c>
      <c r="D1143" s="2" t="s">
        <v>6675</v>
      </c>
      <c r="E1143" s="2" t="s">
        <v>6676</v>
      </c>
      <c r="F1143" s="2" t="s">
        <v>6677</v>
      </c>
      <c r="G1143" s="2" t="s">
        <v>6677</v>
      </c>
      <c r="H1143" s="2" t="str">
        <f ca="1">IFERROR(__xludf.DUMMYFUNCTION("GOOGLETRANSLATE(A1143,""id"",""en"")"),"OK, I'll wait for your reply, thank you Zidane")</f>
        <v>OK, I'll wait for your reply, thank you Zidane</v>
      </c>
    </row>
    <row r="1144" spans="1:8" ht="15.75" customHeight="1" x14ac:dyDescent="0.25">
      <c r="A1144" s="2" t="s">
        <v>6678</v>
      </c>
      <c r="B1144" s="2" t="s">
        <v>6679</v>
      </c>
      <c r="C1144" s="2" t="s">
        <v>6680</v>
      </c>
      <c r="D1144" s="2" t="s">
        <v>6681</v>
      </c>
      <c r="E1144" s="2" t="s">
        <v>6682</v>
      </c>
      <c r="F1144" s="2" t="s">
        <v>6683</v>
      </c>
      <c r="G1144" s="2" t="s">
        <v>6683</v>
      </c>
      <c r="H1144" s="2" t="str">
        <f ca="1">IFERROR(__xludf.DUMMYFUNCTION("GOOGLETRANSLATE(A1144,""id"",""en"")"),"message")</f>
        <v>message</v>
      </c>
    </row>
    <row r="1145" spans="1:8" ht="15.75" customHeight="1" x14ac:dyDescent="0.25">
      <c r="A1145" s="2" t="s">
        <v>6684</v>
      </c>
      <c r="B1145" s="2" t="s">
        <v>6685</v>
      </c>
      <c r="C1145" s="2" t="s">
        <v>6686</v>
      </c>
      <c r="D1145" s="2" t="s">
        <v>6687</v>
      </c>
      <c r="E1145" s="2" t="s">
        <v>6688</v>
      </c>
      <c r="F1145" s="2" t="s">
        <v>6688</v>
      </c>
      <c r="G1145" s="2" t="s">
        <v>6689</v>
      </c>
      <c r="H1145" s="2" t="str">
        <f ca="1">IFERROR(__xludf.DUMMYFUNCTION("GOOGLETRANSLATE(A1145,""id"",""en"")"),"Thank you, bro, please wait for Darlan's reply")</f>
        <v>Thank you, bro, please wait for Darlan's reply</v>
      </c>
    </row>
    <row r="1146" spans="1:8" ht="15.75" customHeight="1" x14ac:dyDescent="0.25">
      <c r="A1146" s="2" t="s">
        <v>6690</v>
      </c>
      <c r="B1146" s="2" t="s">
        <v>6691</v>
      </c>
      <c r="C1146" s="2" t="s">
        <v>6692</v>
      </c>
      <c r="D1146" s="2" t="s">
        <v>6693</v>
      </c>
      <c r="E1146" s="2" t="s">
        <v>6694</v>
      </c>
      <c r="F1146" s="2" t="s">
        <v>6694</v>
      </c>
      <c r="G1146" s="2" t="s">
        <v>6695</v>
      </c>
      <c r="H1146" s="2" t="str">
        <f ca="1">IFERROR(__xludf.DUMMYFUNCTION("GOOGLETRANSLATE(A1146,""id"",""en"")"),"OK, bro, wait for Jovan's reply to your message")</f>
        <v>OK, bro, wait for Jovan's reply to your message</v>
      </c>
    </row>
    <row r="1147" spans="1:8" ht="15.75" customHeight="1" x14ac:dyDescent="0.25">
      <c r="B1147" s="2" t="s">
        <v>6696</v>
      </c>
      <c r="C1147" s="2" t="s">
        <v>6697</v>
      </c>
      <c r="D1147" s="2" t="s">
        <v>6698</v>
      </c>
      <c r="E1147" s="2" t="s">
        <v>6698</v>
      </c>
      <c r="F1147" s="2" t="s">
        <v>5562</v>
      </c>
      <c r="G1147" s="2" t="s">
        <v>5562</v>
      </c>
      <c r="H1147" s="2" t="str">
        <f ca="1">IFERROR(__xludf.DUMMYFUNCTION("GOOGLETRANSLATE(A1146,""id"",""en"")"),"OK, bro, wait for Jovan's reply to your message")</f>
        <v>OK, bro, wait for Jovan's reply to your message</v>
      </c>
    </row>
    <row r="1148" spans="1:8" ht="15.75" customHeight="1" x14ac:dyDescent="0.25">
      <c r="A1148" s="2" t="s">
        <v>6699</v>
      </c>
      <c r="B1148" s="2" t="s">
        <v>6700</v>
      </c>
      <c r="C1148" s="2" t="s">
        <v>6701</v>
      </c>
      <c r="D1148" s="2" t="s">
        <v>6702</v>
      </c>
      <c r="E1148" s="2" t="s">
        <v>6703</v>
      </c>
      <c r="F1148" s="2" t="s">
        <v>6704</v>
      </c>
      <c r="G1148" s="2" t="s">
        <v>6705</v>
      </c>
      <c r="H1148" s="2" t="str">
        <f ca="1">IFERROR(__xludf.DUMMYFUNCTION("GOOGLETRANSLATE(A1148,""id"",""en"")"),"Incoming credit, bro, sorry if the balance is cut, refund, Telkomsel number info, fill in the message, yes, fill in the credit nominal, fill in the transaction capture, wait for Rai.")</f>
        <v>Incoming credit, bro, sorry if the balance is cut, refund, Telkomsel number info, fill in the message, yes, fill in the credit nominal, fill in the transaction capture, wait for Rai.</v>
      </c>
    </row>
    <row r="1149" spans="1:8" ht="15.75" customHeight="1" x14ac:dyDescent="0.25">
      <c r="A1149" s="2" t="s">
        <v>6706</v>
      </c>
      <c r="B1149" s="2" t="s">
        <v>6707</v>
      </c>
      <c r="C1149" s="2" t="s">
        <v>6708</v>
      </c>
      <c r="D1149" s="2" t="s">
        <v>6709</v>
      </c>
      <c r="E1149" s="2" t="s">
        <v>6710</v>
      </c>
      <c r="F1149" s="2" t="s">
        <v>6711</v>
      </c>
      <c r="G1149" s="2" t="s">
        <v>6712</v>
      </c>
      <c r="H1149" s="2" t="str">
        <f ca="1">IFERROR(__xludf.DUMMYFUNCTION("GOOGLETRANSLATE(A1149,""id"",""en"")"),"Brother's message, wait in line, brother, reply to the message, thank you, Zyad")</f>
        <v>Brother's message, wait in line, brother, reply to the message, thank you, Zyad</v>
      </c>
    </row>
    <row r="1150" spans="1:8" ht="15.75" customHeight="1" x14ac:dyDescent="0.25">
      <c r="A1150" s="2" t="s">
        <v>6713</v>
      </c>
      <c r="B1150" s="2" t="s">
        <v>6714</v>
      </c>
      <c r="C1150" s="2" t="s">
        <v>6715</v>
      </c>
      <c r="D1150" s="2" t="s">
        <v>6716</v>
      </c>
      <c r="E1150" s="2" t="s">
        <v>6717</v>
      </c>
      <c r="F1150" s="2" t="s">
        <v>6717</v>
      </c>
      <c r="G1150" s="2" t="s">
        <v>6718</v>
      </c>
      <c r="H1150" s="2" t="str">
        <f ca="1">IFERROR(__xludf.DUMMYFUNCTION("GOOGLETRANSLATE(A1150,""id"",""en"")"),"Siaap, Sis Citra, wait for Jovan's reply to your message")</f>
        <v>Siaap, Sis Citra, wait for Jovan's reply to your message</v>
      </c>
    </row>
    <row r="1151" spans="1:8" ht="15.75" customHeight="1" x14ac:dyDescent="0.25">
      <c r="A1151" s="2" t="s">
        <v>6719</v>
      </c>
      <c r="B1151" s="2" t="s">
        <v>6720</v>
      </c>
      <c r="C1151" s="2" t="s">
        <v>6721</v>
      </c>
      <c r="D1151" s="2" t="s">
        <v>6722</v>
      </c>
      <c r="E1151" s="2" t="s">
        <v>6723</v>
      </c>
      <c r="F1151" s="2" t="s">
        <v>6724</v>
      </c>
      <c r="G1151" s="2" t="s">
        <v>6724</v>
      </c>
      <c r="H1151" s="2" t="str">
        <f ca="1">IFERROR(__xludf.DUMMYFUNCTION("GOOGLETRANSLATE(A1151,""id"",""en"")"),"bro, don't come in")</f>
        <v>bro, don't come in</v>
      </c>
    </row>
    <row r="1152" spans="1:8" ht="15.75" customHeight="1" x14ac:dyDescent="0.25">
      <c r="A1152" s="2" t="s">
        <v>6725</v>
      </c>
      <c r="B1152" s="2" t="s">
        <v>6726</v>
      </c>
      <c r="C1152" s="2" t="s">
        <v>6727</v>
      </c>
      <c r="D1152" s="2" t="s">
        <v>6728</v>
      </c>
      <c r="E1152" s="2" t="s">
        <v>6729</v>
      </c>
      <c r="F1152" s="2" t="s">
        <v>6730</v>
      </c>
      <c r="G1152" s="2" t="s">
        <v>6731</v>
      </c>
      <c r="H1152" s="2" t="str">
        <f ca="1">IFERROR(__xludf.DUMMYFUNCTION("GOOGLETRANSLATE(A1152,""id"",""en"")"),"buy quota via entering cut balance")</f>
        <v>buy quota via entering cut balance</v>
      </c>
    </row>
    <row r="1153" spans="1:8" ht="15.75" customHeight="1" x14ac:dyDescent="0.25">
      <c r="A1153" s="2" t="s">
        <v>6732</v>
      </c>
      <c r="B1153" s="2" t="s">
        <v>6733</v>
      </c>
      <c r="C1153" s="2" t="s">
        <v>6734</v>
      </c>
      <c r="D1153" s="2" t="s">
        <v>6735</v>
      </c>
      <c r="E1153" s="2" t="s">
        <v>6735</v>
      </c>
      <c r="F1153" s="2" t="s">
        <v>6736</v>
      </c>
      <c r="G1153" s="2" t="s">
        <v>6736</v>
      </c>
      <c r="H1153" s="2" t="str">
        <f ca="1">IFERROR(__xludf.DUMMYFUNCTION("GOOGLETRANSLATE(A1153,""id"",""en"")"),"come in, come in")</f>
        <v>come in, come in</v>
      </c>
    </row>
    <row r="1154" spans="1:8" ht="15.75" customHeight="1" x14ac:dyDescent="0.25">
      <c r="A1154" s="2" t="s">
        <v>6737</v>
      </c>
      <c r="B1154" s="2" t="s">
        <v>6738</v>
      </c>
      <c r="C1154" s="2" t="s">
        <v>6739</v>
      </c>
      <c r="D1154" s="2" t="s">
        <v>6740</v>
      </c>
      <c r="E1154" s="2" t="s">
        <v>6741</v>
      </c>
      <c r="F1154" s="2" t="s">
        <v>6742</v>
      </c>
      <c r="G1154" s="2" t="s">
        <v>6743</v>
      </c>
      <c r="H1154" s="2" t="str">
        <f ca="1">IFERROR(__xludf.DUMMYFUNCTION("GOOGLETRANSLATE(A1154,""id"",""en"")"),"Brother Lidaff Zyad, check message interactions, continue message interactions, brother, let me help, thank you Zyad")</f>
        <v>Brother Lidaff Zyad, check message interactions, continue message interactions, brother, let me help, thank you Zyad</v>
      </c>
    </row>
    <row r="1155" spans="1:8" ht="15.75" customHeight="1" x14ac:dyDescent="0.25">
      <c r="A1155" s="2" t="s">
        <v>6690</v>
      </c>
      <c r="B1155" s="2" t="s">
        <v>6744</v>
      </c>
      <c r="C1155" s="2" t="s">
        <v>6692</v>
      </c>
      <c r="D1155" s="2" t="s">
        <v>6693</v>
      </c>
      <c r="E1155" s="2" t="s">
        <v>6694</v>
      </c>
      <c r="F1155" s="2" t="s">
        <v>6694</v>
      </c>
      <c r="G1155" s="2" t="s">
        <v>6695</v>
      </c>
      <c r="H1155" s="2" t="str">
        <f ca="1">IFERROR(__xludf.DUMMYFUNCTION("GOOGLETRANSLATE(A1155,""id"",""en"")"),"OK, bro, wait for Jovan's reply to your message")</f>
        <v>OK, bro, wait for Jovan's reply to your message</v>
      </c>
    </row>
    <row r="1156" spans="1:8" ht="15.75" customHeight="1" x14ac:dyDescent="0.25">
      <c r="A1156" s="2" t="s">
        <v>6745</v>
      </c>
      <c r="B1156" s="2" t="s">
        <v>6746</v>
      </c>
      <c r="C1156" s="2" t="s">
        <v>6747</v>
      </c>
      <c r="D1156" s="2" t="s">
        <v>6748</v>
      </c>
      <c r="E1156" s="2" t="s">
        <v>6749</v>
      </c>
      <c r="F1156" s="2" t="s">
        <v>6750</v>
      </c>
      <c r="G1156" s="2" t="s">
        <v>6751</v>
      </c>
      <c r="H1156" s="2" t="str">
        <f ca="1">IFERROR(__xludf.DUMMYFUNCTION("GOOGLETRANSLATE(A1156,""id"",""en"")"),"Brother, wait for Jovan's reply to your message")</f>
        <v>Brother, wait for Jovan's reply to your message</v>
      </c>
    </row>
    <row r="1157" spans="1:8" ht="15.75" customHeight="1" x14ac:dyDescent="0.25">
      <c r="A1157" s="2" t="s">
        <v>6752</v>
      </c>
      <c r="B1157" s="2" t="s">
        <v>6753</v>
      </c>
      <c r="C1157" s="2" t="s">
        <v>6754</v>
      </c>
      <c r="D1157" s="2" t="s">
        <v>6755</v>
      </c>
      <c r="E1157" s="2" t="s">
        <v>6756</v>
      </c>
      <c r="F1157" s="2" t="s">
        <v>6757</v>
      </c>
      <c r="G1157" s="2" t="s">
        <v>6757</v>
      </c>
      <c r="H1157" s="2" t="str">
        <f ca="1">IFERROR(__xludf.DUMMYFUNCTION("GOOGLETRANSLATE(A1157,""id"",""en"")"),"The error is that the TF funds balance has been reduced by the TF person")</f>
        <v>The error is that the TF funds balance has been reduced by the TF person</v>
      </c>
    </row>
    <row r="1158" spans="1:8" ht="15.75" customHeight="1" x14ac:dyDescent="0.25">
      <c r="A1158" s="2" t="s">
        <v>6758</v>
      </c>
      <c r="B1158" s="2" t="s">
        <v>6759</v>
      </c>
      <c r="C1158" s="2" t="s">
        <v>6760</v>
      </c>
      <c r="D1158" s="2" t="s">
        <v>6761</v>
      </c>
      <c r="E1158" s="2" t="s">
        <v>6761</v>
      </c>
      <c r="F1158" s="2" t="s">
        <v>6762</v>
      </c>
      <c r="G1158" s="2" t="s">
        <v>6762</v>
      </c>
      <c r="H1158" s="2" t="str">
        <f ca="1">IFERROR(__xludf.DUMMYFUNCTION("GOOGLETRANSLATE(A1158,""id"",""en"")"),"come in come in")</f>
        <v>come in come in</v>
      </c>
    </row>
    <row r="1159" spans="1:8" ht="15.75" customHeight="1" x14ac:dyDescent="0.25">
      <c r="A1159" s="2" t="s">
        <v>6763</v>
      </c>
      <c r="B1159" s="2" t="s">
        <v>6764</v>
      </c>
      <c r="C1159" s="2" t="s">
        <v>6765</v>
      </c>
      <c r="D1159" s="2" t="s">
        <v>6766</v>
      </c>
      <c r="E1159" s="2" t="s">
        <v>6767</v>
      </c>
      <c r="F1159" s="2" t="s">
        <v>6768</v>
      </c>
      <c r="G1159" s="2" t="s">
        <v>6769</v>
      </c>
      <c r="H1159" s="2" t="str">
        <f ca="1">IFERROR(__xludf.DUMMYFUNCTION("GOOGLETRANSLATE(A1159,""id"",""en"")"),"Let me help you check Zyad's data information before ordering, let's wait for Zyad's data")</f>
        <v>Let me help you check Zyad's data information before ordering, let's wait for Zyad's data</v>
      </c>
    </row>
    <row r="1160" spans="1:8" ht="15.75" customHeight="1" x14ac:dyDescent="0.25">
      <c r="A1160" s="2" t="s">
        <v>6770</v>
      </c>
      <c r="B1160" s="2" t="s">
        <v>6771</v>
      </c>
      <c r="C1160" s="2" t="s">
        <v>6772</v>
      </c>
      <c r="D1160" s="2" t="s">
        <v>6773</v>
      </c>
      <c r="E1160" s="2" t="s">
        <v>6774</v>
      </c>
      <c r="F1160" s="2" t="s">
        <v>6775</v>
      </c>
      <c r="G1160" s="2" t="s">
        <v>6775</v>
      </c>
      <c r="H1160" s="2" t="str">
        <f ca="1">IFERROR(__xludf.DUMMYFUNCTION("GOOGLETRANSLATE(A1160,""id"",""en"")"),"Min, please check")</f>
        <v>Min, please check</v>
      </c>
    </row>
    <row r="1161" spans="1:8" ht="15.75" customHeight="1" x14ac:dyDescent="0.25">
      <c r="A1161" s="2" t="s">
        <v>6776</v>
      </c>
      <c r="B1161" s="2" t="s">
        <v>6777</v>
      </c>
      <c r="C1161" s="2" t="s">
        <v>6778</v>
      </c>
      <c r="D1161" s="2" t="s">
        <v>6779</v>
      </c>
      <c r="E1161" s="2" t="s">
        <v>6780</v>
      </c>
      <c r="F1161" s="2" t="s">
        <v>6781</v>
      </c>
      <c r="G1161" s="2" t="s">
        <v>6782</v>
      </c>
      <c r="H1161" s="2" t="str">
        <f ca="1">IFERROR(__xludf.DUMMYFUNCTION("GOOGLETRANSLATE(A1161,""id"",""en"")"),"Activate the package, bro, lidaff, thank you, bro, double check the benefits of the Mytelkomsel package, deduct the balance if the refund is automatic, try bro, give me your cellphone number, active package type, clear capture of activation results via me"&amp;"ssage, wait.")</f>
        <v>Activate the package, bro, lidaff, thank you, bro, double check the benefits of the Mytelkomsel package, deduct the balance if the refund is automatic, try bro, give me your cellphone number, active package type, clear capture of activation results via message, wait.</v>
      </c>
    </row>
    <row r="1162" spans="1:8" ht="15.75" customHeight="1" x14ac:dyDescent="0.25">
      <c r="A1162" s="2" t="s">
        <v>6783</v>
      </c>
      <c r="B1162" s="2" t="s">
        <v>6784</v>
      </c>
      <c r="C1162" s="2" t="s">
        <v>6785</v>
      </c>
      <c r="D1162" s="2" t="s">
        <v>6786</v>
      </c>
      <c r="E1162" s="2" t="s">
        <v>6787</v>
      </c>
      <c r="F1162" s="2" t="s">
        <v>6788</v>
      </c>
      <c r="G1162" s="2" t="s">
        <v>6789</v>
      </c>
      <c r="H1162" s="2" t="str">
        <f ca="1">IFERROR(__xludf.DUMMYFUNCTION("GOOGLETRANSLATE(A1162,""id"",""en"")"),"Brother, I'm worried, Rai, check, bro, confirm your message, friend, message, help with package activation problems, please wait for the reply to the message, Rai")</f>
        <v>Brother, I'm worried, Rai, check, bro, confirm your message, friend, message, help with package activation problems, please wait for the reply to the message, Rai</v>
      </c>
    </row>
    <row r="1163" spans="1:8" ht="15.75" customHeight="1" x14ac:dyDescent="0.25">
      <c r="A1163" s="2" t="s">
        <v>6790</v>
      </c>
      <c r="B1163" s="2" t="s">
        <v>6791</v>
      </c>
      <c r="C1163" s="2" t="s">
        <v>6792</v>
      </c>
      <c r="D1163" s="2" t="s">
        <v>6793</v>
      </c>
      <c r="E1163" s="2" t="s">
        <v>6794</v>
      </c>
      <c r="F1163" s="2" t="s">
        <v>6795</v>
      </c>
      <c r="G1163" s="2" t="s">
        <v>6796</v>
      </c>
      <c r="H1163" s="2" t="str">
        <f ca="1">IFERROR(__xludf.DUMMYFUNCTION("GOOGLETRANSLATE(A1163,""id"",""en"")"),"sorry for disturbing youupii brother's activities, try to provide your cell phone number, date, location of sub-district head, city sub-district head, Telkomsel number, problem with messages, help me check, Darlan")</f>
        <v>sorry for disturbing youupii brother's activities, try to provide your cell phone number, date, location of sub-district head, city sub-district head, Telkomsel number, problem with messages, help me check, Darlan</v>
      </c>
    </row>
    <row r="1164" spans="1:8" ht="15.75" customHeight="1" x14ac:dyDescent="0.25">
      <c r="A1164" s="2" t="s">
        <v>6797</v>
      </c>
      <c r="B1164" s="2" t="s">
        <v>6798</v>
      </c>
      <c r="C1164" s="2" t="s">
        <v>6799</v>
      </c>
      <c r="D1164" s="2" t="s">
        <v>6800</v>
      </c>
      <c r="E1164" s="2" t="s">
        <v>6801</v>
      </c>
      <c r="F1164" s="2" t="s">
        <v>6802</v>
      </c>
      <c r="G1164" s="2" t="s">
        <v>6803</v>
      </c>
      <c r="H1164" s="2" t="str">
        <f ca="1">IFERROR(__xludf.DUMMYFUNCTION("GOOGLETRANSLATE(A1164,""id"",""en"")"),"Yes, brother, thank you, loyal Telkomsel subscriber, I hope you are successful and healthy, Jovan")</f>
        <v>Yes, brother, thank you, loyal Telkomsel subscriber, I hope you are successful and healthy, Jovan</v>
      </c>
    </row>
    <row r="1165" spans="1:8" ht="15.75" customHeight="1" x14ac:dyDescent="0.25">
      <c r="A1165" s="2" t="s">
        <v>6804</v>
      </c>
      <c r="B1165" s="2" t="s">
        <v>6805</v>
      </c>
      <c r="C1165" s="2" t="s">
        <v>6806</v>
      </c>
      <c r="D1165" s="2" t="s">
        <v>6807</v>
      </c>
      <c r="E1165" s="2" t="s">
        <v>6808</v>
      </c>
      <c r="F1165" s="2" t="s">
        <v>6809</v>
      </c>
      <c r="G1165" s="2" t="s">
        <v>6810</v>
      </c>
      <c r="H1165" s="2" t="str">
        <f ca="1">IFERROR(__xludf.DUMMYFUNCTION("GOOGLETRANSLATE(A1165,""id"",""en"")"),"cusss the message is launching, please wait for the DM response, bro Darlan")</f>
        <v>cusss the message is launching, please wait for the DM response, bro Darlan</v>
      </c>
    </row>
    <row r="1166" spans="1:8" ht="15.75" customHeight="1" x14ac:dyDescent="0.25">
      <c r="A1166" s="2" t="s">
        <v>6811</v>
      </c>
      <c r="B1166" s="2" t="s">
        <v>6812</v>
      </c>
      <c r="C1166" s="2" t="s">
        <v>6813</v>
      </c>
      <c r="D1166" s="2" t="s">
        <v>6814</v>
      </c>
      <c r="E1166" s="2" t="s">
        <v>6815</v>
      </c>
      <c r="F1166" s="2" t="s">
        <v>6816</v>
      </c>
      <c r="G1166" s="2" t="s">
        <v>6817</v>
      </c>
      <c r="H1166" s="2" t="str">
        <f ca="1">IFERROR(__xludf.DUMMYFUNCTION("GOOGLETRANSLATE(A1166,""id"",""en"")"),"I'm sorry, bro, I'm disturbing your activities because the internet network is having problems. Come on, let's get the Telkomsel Indihome number, order the complete location information, so the Telkomsel number is having problems, wait for it to come.")</f>
        <v>I'm sorry, bro, I'm disturbing your activities because the internet network is having problems. Come on, let's get the Telkomsel Indihome number, order the complete location information, so the Telkomsel number is having problems, wait for it to come.</v>
      </c>
    </row>
    <row r="1167" spans="1:8" ht="15.75" customHeight="1" x14ac:dyDescent="0.25">
      <c r="A1167" s="2" t="s">
        <v>6818</v>
      </c>
      <c r="B1167" s="2" t="s">
        <v>6819</v>
      </c>
      <c r="C1167" s="2" t="s">
        <v>6820</v>
      </c>
      <c r="D1167" s="2" t="s">
        <v>6821</v>
      </c>
      <c r="E1167" s="2" t="s">
        <v>6822</v>
      </c>
      <c r="F1167" s="2" t="s">
        <v>6823</v>
      </c>
      <c r="G1167" s="2" t="s">
        <v>6824</v>
      </c>
      <c r="H1167" s="2" t="str">
        <f ca="1">IFERROR(__xludf.DUMMYFUNCTION("GOOGLETRANSLATE(A1167,""id"",""en"")"),"It's really great to change the edge watching YouTube ads directly on the edge playing games, pressing directly on the edge")</f>
        <v>It's really great to change the edge watching YouTube ads directly on the edge playing games, pressing directly on the edge</v>
      </c>
    </row>
    <row r="1168" spans="1:8" ht="15.75" customHeight="1" x14ac:dyDescent="0.25">
      <c r="A1168" s="2" t="s">
        <v>6825</v>
      </c>
      <c r="B1168" s="2" t="s">
        <v>6826</v>
      </c>
      <c r="C1168" s="2" t="s">
        <v>6827</v>
      </c>
      <c r="D1168" s="2" t="s">
        <v>6828</v>
      </c>
      <c r="E1168" s="2" t="s">
        <v>6829</v>
      </c>
      <c r="F1168" s="2" t="s">
        <v>6830</v>
      </c>
      <c r="G1168" s="2" t="s">
        <v>6831</v>
      </c>
      <c r="H1168" s="2" t="str">
        <f ca="1">IFERROR(__xludf.DUMMYFUNCTION("GOOGLETRANSLATE(A1168,""id"",""en"")"),"OK, bro, let me know the message straight away, Darlan")</f>
        <v>OK, bro, let me know the message straight away, Darlan</v>
      </c>
    </row>
    <row r="1169" spans="1:8" ht="15.75" customHeight="1" x14ac:dyDescent="0.25">
      <c r="A1169" s="2" t="s">
        <v>6832</v>
      </c>
      <c r="B1169" s="2" t="s">
        <v>6833</v>
      </c>
      <c r="C1169" s="2" t="s">
        <v>6834</v>
      </c>
      <c r="D1169" s="2" t="s">
        <v>6835</v>
      </c>
      <c r="E1169" s="2" t="s">
        <v>6836</v>
      </c>
      <c r="F1169" s="2" t="s">
        <v>6837</v>
      </c>
      <c r="G1169" s="2" t="s">
        <v>6838</v>
      </c>
      <c r="H1169" s="2" t="str">
        <f ca="1">IFERROR(__xludf.DUMMYFUNCTION("GOOGLETRANSLATE(A1169,""id"",""en"")"),"I've bought a super exciting data package, it's not included, it's a miracle, wed dec bus, it's a miracle, regarding the application quota, try bro, give me your cellphone number, capture data usage, order me, let me help you check data privacy, take care"&amp;", thank you, Zyad")</f>
        <v>I've bought a super exciting data package, it's not included, it's a miracle, wed dec bus, it's a miracle, regarding the application quota, try bro, give me your cellphone number, capture data usage, order me, let me help you check data privacy, take care, thank you, Zyad</v>
      </c>
    </row>
    <row r="1170" spans="1:8" ht="15.75" customHeight="1" x14ac:dyDescent="0.25">
      <c r="A1170" s="2" t="s">
        <v>6839</v>
      </c>
      <c r="B1170" s="2" t="s">
        <v>6840</v>
      </c>
      <c r="C1170" s="2" t="s">
        <v>6841</v>
      </c>
      <c r="D1170" s="2" t="s">
        <v>6842</v>
      </c>
      <c r="E1170" s="2" t="s">
        <v>6843</v>
      </c>
      <c r="F1170" s="2" t="s">
        <v>6844</v>
      </c>
      <c r="G1170" s="2" t="s">
        <v>6845</v>
      </c>
      <c r="H1170" s="2" t="str">
        <f ca="1">IFERROR(__xludf.DUMMYFUNCTION("GOOGLETRANSLATE(A1170,""id"",""en"")"),"I'm sorry, bro, I'm waiting in a busy queue. Sis, wait a moment, Rai, poke a friend with a message so that Rai can respond competently.")</f>
        <v>I'm sorry, bro, I'm waiting in a busy queue. Sis, wait a moment, Rai, poke a friend with a message so that Rai can respond competently.</v>
      </c>
    </row>
    <row r="1171" spans="1:8" ht="15.75" customHeight="1" x14ac:dyDescent="0.25">
      <c r="A1171" s="2" t="s">
        <v>6846</v>
      </c>
      <c r="B1171" s="2" t="s">
        <v>6847</v>
      </c>
      <c r="C1171" s="2" t="s">
        <v>6848</v>
      </c>
      <c r="D1171" s="2" t="s">
        <v>6849</v>
      </c>
      <c r="E1171" s="2" t="s">
        <v>6850</v>
      </c>
      <c r="F1171" s="2" t="s">
        <v>6850</v>
      </c>
      <c r="G1171" s="2" t="s">
        <v>6851</v>
      </c>
      <c r="H1171" s="2" t="str">
        <f ca="1">IFERROR(__xludf.DUMMYFUNCTION("GOOGLETRANSLATE(A1171,""id"",""en"")"),"OK, bro, wait, wait for Jovan's reply to your message")</f>
        <v>OK, bro, wait, wait for Jovan's reply to your message</v>
      </c>
    </row>
    <row r="1172" spans="1:8" ht="15.75" customHeight="1" x14ac:dyDescent="0.25">
      <c r="A1172" s="2" t="s">
        <v>6852</v>
      </c>
      <c r="B1172" s="2" t="s">
        <v>6853</v>
      </c>
      <c r="C1172" s="2" t="s">
        <v>6854</v>
      </c>
      <c r="D1172" s="2" t="s">
        <v>6855</v>
      </c>
      <c r="E1172" s="2" t="s">
        <v>6856</v>
      </c>
      <c r="F1172" s="2" t="s">
        <v>6857</v>
      </c>
      <c r="G1172" s="2" t="s">
        <v>6858</v>
      </c>
      <c r="H1172" s="2" t="str">
        <f ca="1">IFERROR(__xludf.DUMMYFUNCTION("GOOGLETRANSLATE(A1172,""id"",""en"")"),"neatly file, accidentally find the tcash number, if you open the number, buy Roxy's beautiful number, the price of the contactless tcash era first, okay?")</f>
        <v>neatly file, accidentally find the tcash number, if you open the number, buy Roxy's beautiful number, the price of the contactless tcash era first, okay?</v>
      </c>
    </row>
    <row r="1173" spans="1:8" ht="15.75" customHeight="1" x14ac:dyDescent="0.25">
      <c r="A1173" s="2" t="s">
        <v>6859</v>
      </c>
      <c r="B1173" s="2" t="s">
        <v>6860</v>
      </c>
      <c r="C1173" s="2" t="s">
        <v>6859</v>
      </c>
      <c r="D1173" s="2" t="s">
        <v>6861</v>
      </c>
      <c r="E1173" s="2" t="s">
        <v>6861</v>
      </c>
      <c r="F1173" s="2" t="s">
        <v>6861</v>
      </c>
      <c r="G1173" s="2" t="s">
        <v>6861</v>
      </c>
      <c r="H1173" s="2" t="str">
        <f ca="1">IFERROR(__xludf.DUMMYFUNCTION("GOOGLETRANSLATE(A1173,""id"",""en"")"),"OK, just a moment")</f>
        <v>OK, just a moment</v>
      </c>
    </row>
    <row r="1174" spans="1:8" ht="15.75" customHeight="1" x14ac:dyDescent="0.25">
      <c r="A1174" s="2" t="s">
        <v>6862</v>
      </c>
      <c r="B1174" s="2" t="s">
        <v>6863</v>
      </c>
      <c r="C1174" s="2" t="s">
        <v>6864</v>
      </c>
      <c r="D1174" s="2" t="s">
        <v>6865</v>
      </c>
      <c r="E1174" s="2" t="s">
        <v>6866</v>
      </c>
      <c r="F1174" s="2" t="s">
        <v>6867</v>
      </c>
      <c r="G1174" s="2" t="s">
        <v>6867</v>
      </c>
      <c r="H1174" s="2" t="str">
        <f ca="1">IFERROR(__xludf.DUMMYFUNCTION("GOOGLETRANSLATE(A1174,""id"",""en"")"),"Yeeayyy thank you, bro, Lave, who is loyal to using Telkomsel Garra")</f>
        <v>Yeeayyy thank you, bro, Lave, who is loyal to using Telkomsel Garra</v>
      </c>
    </row>
    <row r="1175" spans="1:8" ht="15.75" customHeight="1" x14ac:dyDescent="0.25">
      <c r="A1175" s="2" t="s">
        <v>6868</v>
      </c>
      <c r="B1175" s="2" t="s">
        <v>6869</v>
      </c>
      <c r="C1175" s="2" t="s">
        <v>6868</v>
      </c>
      <c r="D1175" s="2" t="s">
        <v>6870</v>
      </c>
      <c r="E1175" s="2" t="s">
        <v>6870</v>
      </c>
      <c r="F1175" s="2" t="s">
        <v>6870</v>
      </c>
      <c r="G1175" s="2" t="s">
        <v>6870</v>
      </c>
      <c r="H1175" s="2" t="str">
        <f ca="1">IFERROR(__xludf.DUMMYFUNCTION("GOOGLETRANSLATE(A1175,""id"",""en"")"),"East Jakarta")</f>
        <v>East Jakarta</v>
      </c>
    </row>
    <row r="1176" spans="1:8" ht="15.75" customHeight="1" x14ac:dyDescent="0.25">
      <c r="A1176" s="2" t="s">
        <v>6871</v>
      </c>
      <c r="B1176" s="2" t="s">
        <v>6872</v>
      </c>
      <c r="C1176" s="2" t="s">
        <v>6873</v>
      </c>
      <c r="D1176" s="2" t="s">
        <v>6874</v>
      </c>
      <c r="E1176" s="2" t="s">
        <v>6874</v>
      </c>
      <c r="F1176" s="2" t="s">
        <v>6875</v>
      </c>
      <c r="G1176" s="2" t="s">
        <v>6875</v>
      </c>
      <c r="H1176" s="2" t="str">
        <f ca="1">IFERROR(__xludf.DUMMYFUNCTION("GOOGLETRANSLATE(A1176,""id"",""en"")"),"snk beeb")</f>
        <v>snk beeb</v>
      </c>
    </row>
    <row r="1177" spans="1:8" ht="15.75" customHeight="1" x14ac:dyDescent="0.25">
      <c r="A1177" s="2" t="s">
        <v>6876</v>
      </c>
      <c r="B1177" s="2" t="s">
        <v>6877</v>
      </c>
      <c r="C1177" s="2" t="s">
        <v>6878</v>
      </c>
      <c r="D1177" s="2" t="s">
        <v>6879</v>
      </c>
      <c r="E1177" s="2" t="s">
        <v>6880</v>
      </c>
      <c r="F1177" s="2" t="s">
        <v>6881</v>
      </c>
      <c r="G1177" s="2" t="s">
        <v>6881</v>
      </c>
      <c r="H1177" s="2" t="str">
        <f ca="1">IFERROR(__xludf.DUMMYFUNCTION("GOOGLETRANSLATE(A1177,""id"",""en"")"),"Wow, this is the location, Brother Garra")</f>
        <v>Wow, this is the location, Brother Garra</v>
      </c>
    </row>
    <row r="1178" spans="1:8" ht="15.75" customHeight="1" x14ac:dyDescent="0.25">
      <c r="A1178" s="2" t="s">
        <v>6882</v>
      </c>
      <c r="B1178" s="2" t="s">
        <v>6883</v>
      </c>
      <c r="C1178" s="2" t="s">
        <v>6884</v>
      </c>
      <c r="D1178" s="2" t="s">
        <v>6885</v>
      </c>
      <c r="E1178" s="2" t="s">
        <v>6885</v>
      </c>
      <c r="F1178" s="2" t="s">
        <v>6885</v>
      </c>
      <c r="G1178" s="2" t="s">
        <v>6885</v>
      </c>
      <c r="H1178" s="2" t="str">
        <f ca="1">IFERROR(__xludf.DUMMYFUNCTION("GOOGLETRANSLATE(A1178,""id"",""en"")"),"sipp lov")</f>
        <v>sipp lov</v>
      </c>
    </row>
    <row r="1179" spans="1:8" ht="15.75" customHeight="1" x14ac:dyDescent="0.25">
      <c r="A1179" s="2" t="s">
        <v>6886</v>
      </c>
      <c r="B1179" s="2" t="s">
        <v>6887</v>
      </c>
      <c r="C1179" s="2" t="s">
        <v>6888</v>
      </c>
      <c r="D1179" s="2" t="s">
        <v>6889</v>
      </c>
      <c r="E1179" s="2" t="s">
        <v>6890</v>
      </c>
      <c r="F1179" s="2" t="s">
        <v>6891</v>
      </c>
      <c r="G1179" s="2" t="s">
        <v>6892</v>
      </c>
      <c r="H1179" s="2" t="str">
        <f ca="1">IFERROR(__xludf.DUMMYFUNCTION("GOOGLETRANSLATE(A1179,""id"",""en"")"),"Brother Ryan, where is the location, Brother Garra?")</f>
        <v>Brother Ryan, where is the location, Brother Garra?</v>
      </c>
    </row>
    <row r="1180" spans="1:8" ht="15.75" customHeight="1" x14ac:dyDescent="0.25">
      <c r="A1180" s="2" t="s">
        <v>6893</v>
      </c>
      <c r="B1180" s="2" t="s">
        <v>6894</v>
      </c>
      <c r="C1180" s="2" t="s">
        <v>6895</v>
      </c>
      <c r="D1180" s="2" t="s">
        <v>6896</v>
      </c>
      <c r="E1180" s="2" t="s">
        <v>6897</v>
      </c>
      <c r="F1180" s="2" t="s">
        <v>6898</v>
      </c>
      <c r="G1180" s="2" t="s">
        <v>6899</v>
      </c>
      <c r="H1180" s="2" t="str">
        <f ca="1">IFERROR(__xludf.DUMMYFUNCTION("GOOGLETRANSLATE(A1180,""id"",""en"")"),"OK, bro, please wait for the message interaction, Rai")</f>
        <v>OK, bro, please wait for the message interaction, Rai</v>
      </c>
    </row>
    <row r="1181" spans="1:8" ht="15.75" customHeight="1" x14ac:dyDescent="0.25">
      <c r="A1181" s="2" t="s">
        <v>6900</v>
      </c>
      <c r="B1181" s="2" t="s">
        <v>6901</v>
      </c>
      <c r="C1181" s="2" t="s">
        <v>6902</v>
      </c>
      <c r="D1181" s="2" t="s">
        <v>6903</v>
      </c>
      <c r="E1181" s="2" t="s">
        <v>6904</v>
      </c>
      <c r="F1181" s="2" t="s">
        <v>6905</v>
      </c>
      <c r="G1181" s="2" t="s">
        <v>6906</v>
      </c>
      <c r="H1181" s="2" t="str">
        <f ca="1">IFERROR(__xludf.DUMMYFUNCTION("GOOGLETRANSLATE(A1181,""id"",""en"")"),"It's not convenient, bro, double check the benefits of the Mytelkomsel package, cut the balance if the refund is automatic, try, bro, info on your cellphone number, type of active package, clear capture of activation results via message, wait for Zyad dat"&amp;"a")</f>
        <v>It's not convenient, bro, double check the benefits of the Mytelkomsel package, cut the balance if the refund is automatic, try, bro, info on your cellphone number, type of active package, clear capture of activation results via message, wait for Zyad data</v>
      </c>
    </row>
    <row r="1182" spans="1:8" ht="15.75" customHeight="1" x14ac:dyDescent="0.25">
      <c r="A1182" s="2" t="s">
        <v>6907</v>
      </c>
      <c r="B1182" s="2" t="s">
        <v>6908</v>
      </c>
      <c r="C1182" s="2" t="s">
        <v>6909</v>
      </c>
      <c r="D1182" s="2" t="s">
        <v>6910</v>
      </c>
      <c r="E1182" s="2" t="s">
        <v>6911</v>
      </c>
      <c r="F1182" s="2" t="s">
        <v>6912</v>
      </c>
      <c r="G1182" s="2" t="s">
        <v>6913</v>
      </c>
      <c r="H1182" s="2" t="str">
        <f ca="1">IFERROR(__xludf.DUMMYFUNCTION("GOOGLETRANSLATE(A1182,""id"",""en"")"),"Here, brother, come on, tell me if you have problems, let me help you, brother Garra")</f>
        <v>Here, brother, come on, tell me if you have problems, let me help you, brother Garra</v>
      </c>
    </row>
    <row r="1183" spans="1:8" ht="15.75" customHeight="1" x14ac:dyDescent="0.25">
      <c r="A1183" s="2" t="s">
        <v>6914</v>
      </c>
      <c r="B1183" s="2" t="s">
        <v>6915</v>
      </c>
      <c r="C1183" s="2" t="s">
        <v>6914</v>
      </c>
      <c r="D1183" s="2" t="s">
        <v>6916</v>
      </c>
      <c r="E1183" s="2" t="s">
        <v>6916</v>
      </c>
      <c r="F1183" s="2" t="s">
        <v>6916</v>
      </c>
      <c r="G1183" s="2" t="s">
        <v>6916</v>
      </c>
      <c r="H1183" s="2" t="str">
        <f ca="1">IFERROR(__xludf.DUMMYFUNCTION("GOOGLETRANSLATE(A1183,""id"",""en"")"),"How's Telkomsel?")</f>
        <v>How's Telkomsel?</v>
      </c>
    </row>
    <row r="1184" spans="1:8" ht="15.75" customHeight="1" x14ac:dyDescent="0.25">
      <c r="A1184" s="2" t="s">
        <v>6917</v>
      </c>
      <c r="B1184" s="2" t="s">
        <v>6918</v>
      </c>
      <c r="C1184" s="2" t="s">
        <v>6919</v>
      </c>
      <c r="D1184" s="2" t="s">
        <v>6920</v>
      </c>
      <c r="E1184" s="2" t="s">
        <v>6920</v>
      </c>
      <c r="F1184" s="2" t="s">
        <v>6921</v>
      </c>
      <c r="G1184" s="2" t="s">
        <v>6922</v>
      </c>
      <c r="H1184" s="2" t="str">
        <f ca="1">IFERROR(__xludf.DUMMYFUNCTION("GOOGLETRANSLATE(A1184,""id"",""en"")"),"OK, thank you, wait for the info")</f>
        <v>OK, thank you, wait for the info</v>
      </c>
    </row>
    <row r="1185" spans="1:8" ht="15.75" customHeight="1" x14ac:dyDescent="0.25">
      <c r="A1185" s="2" t="s">
        <v>6923</v>
      </c>
      <c r="B1185" s="2" t="s">
        <v>6924</v>
      </c>
      <c r="C1185" s="2" t="s">
        <v>6925</v>
      </c>
      <c r="D1185" s="2" t="s">
        <v>6926</v>
      </c>
      <c r="E1185" s="2" t="s">
        <v>6927</v>
      </c>
      <c r="F1185" s="2" t="s">
        <v>6928</v>
      </c>
      <c r="G1185" s="2" t="s">
        <v>6928</v>
      </c>
      <c r="H1185" s="2" t="str">
        <f ca="1">IFERROR(__xludf.DUMMYFUNCTION("GOOGLETRANSLATE(A1185,""id"",""en"")"),"Wow, thank you, brother, for faithfully using Telkomsel Garra products")</f>
        <v>Wow, thank you, brother, for faithfully using Telkomsel Garra products</v>
      </c>
    </row>
    <row r="1186" spans="1:8" ht="15.75" customHeight="1" x14ac:dyDescent="0.25">
      <c r="A1186" s="2" t="s">
        <v>6100</v>
      </c>
      <c r="B1186" s="2" t="s">
        <v>6101</v>
      </c>
      <c r="C1186" s="2" t="s">
        <v>6102</v>
      </c>
      <c r="D1186" s="2" t="s">
        <v>6103</v>
      </c>
      <c r="E1186" s="2" t="s">
        <v>6104</v>
      </c>
      <c r="F1186" s="2" t="s">
        <v>6104</v>
      </c>
      <c r="G1186" s="2" t="s">
        <v>6104</v>
      </c>
      <c r="H1186" s="2" t="str">
        <f ca="1">IFERROR(__xludf.DUMMYFUNCTION("GOOGLETRANSLATE(A1186,""id"",""en"")"),"check my message")</f>
        <v>check my message</v>
      </c>
    </row>
    <row r="1187" spans="1:8" ht="15.75" customHeight="1" x14ac:dyDescent="0.25">
      <c r="A1187" s="2" t="s">
        <v>6359</v>
      </c>
      <c r="B1187" s="2" t="s">
        <v>6929</v>
      </c>
      <c r="C1187" s="2" t="s">
        <v>6930</v>
      </c>
      <c r="D1187" s="2" t="s">
        <v>6362</v>
      </c>
      <c r="E1187" s="2" t="s">
        <v>6363</v>
      </c>
      <c r="F1187" s="2" t="s">
        <v>6364</v>
      </c>
      <c r="G1187" s="2" t="s">
        <v>6365</v>
      </c>
      <c r="H1187" s="2" t="str">
        <f ca="1">IFERROR(__xludf.DUMMYFUNCTION("GOOGLETRANSLATE(A1187,""id"",""en"")"),"Rai, check your message, enter the queue, please wait for interaction with Brother Rai's message")</f>
        <v>Rai, check your message, enter the queue, please wait for interaction with Brother Rai's message</v>
      </c>
    </row>
    <row r="1188" spans="1:8" ht="15.75" customHeight="1" x14ac:dyDescent="0.25">
      <c r="A1188" s="2" t="s">
        <v>6931</v>
      </c>
      <c r="B1188" s="2" t="s">
        <v>6932</v>
      </c>
      <c r="C1188" s="2" t="s">
        <v>6933</v>
      </c>
      <c r="D1188" s="2" t="s">
        <v>6934</v>
      </c>
      <c r="E1188" s="2" t="s">
        <v>6935</v>
      </c>
      <c r="F1188" s="2" t="s">
        <v>6936</v>
      </c>
      <c r="G1188" s="2" t="s">
        <v>6937</v>
      </c>
      <c r="H1188" s="2" t="str">
        <f ca="1">IFERROR(__xludf.DUMMYFUNCTION("GOOGLETRANSLATE(A1188,""id"",""en"")"),"Here, brother Achmad, there is a signal problem, bro, let me know the problem number, location, kec, district, district number, via message, let Zyad help check data privacy, please wait for Zyad's data.")</f>
        <v>Here, brother Achmad, there is a signal problem, bro, let me know the problem number, location, kec, district, district number, via message, let Zyad help check data privacy, please wait for Zyad's data.</v>
      </c>
    </row>
    <row r="1189" spans="1:8" ht="15.75" customHeight="1" x14ac:dyDescent="0.25">
      <c r="A1189" s="2" t="s">
        <v>6938</v>
      </c>
      <c r="B1189" s="2" t="s">
        <v>6939</v>
      </c>
      <c r="C1189" s="2" t="s">
        <v>6940</v>
      </c>
      <c r="D1189" s="2" t="s">
        <v>6941</v>
      </c>
      <c r="E1189" s="2" t="s">
        <v>6942</v>
      </c>
      <c r="F1189" s="2" t="s">
        <v>6943</v>
      </c>
      <c r="G1189" s="2" t="s">
        <v>6944</v>
      </c>
      <c r="H1189" s="2" t="str">
        <f ca="1">IFERROR(__xludf.DUMMYFUNCTION("GOOGLETRANSLATE(A1189,""id"",""en"")"),"the internet network is running smoothly, bro, sorry, so the network is running smoothly, let's inform you about the Telkomsel number, order the info, so the Telkomsel number is a problem, wait for it to come.")</f>
        <v>the internet network is running smoothly, bro, sorry, so the network is running smoothly, let's inform you about the Telkomsel number, order the info, so the Telkomsel number is a problem, wait for it to come.</v>
      </c>
    </row>
    <row r="1190" spans="1:8" ht="15.75" customHeight="1" x14ac:dyDescent="0.25">
      <c r="A1190" s="2" t="s">
        <v>6945</v>
      </c>
      <c r="B1190" s="2" t="s">
        <v>6946</v>
      </c>
      <c r="C1190" s="2" t="s">
        <v>6947</v>
      </c>
      <c r="D1190" s="2" t="s">
        <v>6948</v>
      </c>
      <c r="E1190" s="2" t="s">
        <v>6949</v>
      </c>
      <c r="F1190" s="2" t="s">
        <v>6950</v>
      </c>
      <c r="G1190" s="2" t="s">
        <v>6950</v>
      </c>
      <c r="H1190" s="2" t="str">
        <f ca="1">IFERROR(__xludf.DUMMYFUNCTION("GOOGLETRANSLATE(A1190,""id"",""en"")"),"just buy a quota package")</f>
        <v>just buy a quota package</v>
      </c>
    </row>
    <row r="1191" spans="1:8" ht="15.75" customHeight="1" x14ac:dyDescent="0.25">
      <c r="A1191" s="2" t="s">
        <v>6951</v>
      </c>
      <c r="B1191" s="2" t="s">
        <v>6952</v>
      </c>
      <c r="C1191" s="2" t="s">
        <v>6953</v>
      </c>
      <c r="D1191" s="2" t="s">
        <v>6954</v>
      </c>
      <c r="E1191" s="2" t="s">
        <v>6955</v>
      </c>
      <c r="F1191" s="2" t="s">
        <v>6956</v>
      </c>
      <c r="G1191" s="2" t="s">
        <v>6957</v>
      </c>
      <c r="H1191" s="2" t="str">
        <f ca="1">IFERROR(__xludf.DUMMYFUNCTION("GOOGLETRANSLATE(A1191,""id"",""en"")"),"Dad, bro, is the image of the net stable? I'm sorry, so the net runs smoothly, let's get the Telkomsel number, order the info, so the complete location of the Telkomsel number is a problem, wait for it to come.")</f>
        <v>Dad, bro, is the image of the net stable? I'm sorry, so the net runs smoothly, let's get the Telkomsel number, order the info, so the complete location of the Telkomsel number is a problem, wait for it to come.</v>
      </c>
    </row>
    <row r="1192" spans="1:8" ht="15.75" customHeight="1" x14ac:dyDescent="0.25">
      <c r="A1192" s="2" t="s">
        <v>6958</v>
      </c>
      <c r="B1192" s="2" t="s">
        <v>6959</v>
      </c>
      <c r="C1192" s="2" t="s">
        <v>6960</v>
      </c>
      <c r="D1192" s="2" t="s">
        <v>6961</v>
      </c>
      <c r="E1192" s="2" t="s">
        <v>6962</v>
      </c>
      <c r="F1192" s="2" t="s">
        <v>6963</v>
      </c>
      <c r="G1192" s="2" t="s">
        <v>6964</v>
      </c>
      <c r="H1192" s="2" t="str">
        <f ca="1">IFERROR(__xludf.DUMMYFUNCTION("GOOGLETRANSLATE(A1192,""id"",""en"")"),"use expensive dotted nets")</f>
        <v>use expensive dotted nets</v>
      </c>
    </row>
    <row r="1193" spans="1:8" ht="15.75" customHeight="1" x14ac:dyDescent="0.25">
      <c r="A1193" s="2" t="s">
        <v>6965</v>
      </c>
      <c r="B1193" s="2" t="s">
        <v>6966</v>
      </c>
      <c r="C1193" s="2" t="s">
        <v>6967</v>
      </c>
      <c r="D1193" s="2" t="s">
        <v>6968</v>
      </c>
      <c r="E1193" s="2" t="s">
        <v>6968</v>
      </c>
      <c r="F1193" s="2" t="s">
        <v>6969</v>
      </c>
      <c r="G1193" s="2" t="s">
        <v>6970</v>
      </c>
      <c r="H1193" s="2" t="str">
        <f ca="1">IFERROR(__xludf.DUMMYFUNCTION("GOOGLETRANSLATE(A1193,""id"",""en"")"),"Yes, buy the package, the balance doesn't come in, the balance doesn't come in, the balance doesn't come in")</f>
        <v>Yes, buy the package, the balance doesn't come in, the balance doesn't come in, the balance doesn't come in</v>
      </c>
    </row>
    <row r="1194" spans="1:8" ht="15.75" customHeight="1" x14ac:dyDescent="0.25">
      <c r="A1194" s="2" t="s">
        <v>6971</v>
      </c>
      <c r="B1194" s="2" t="s">
        <v>6972</v>
      </c>
      <c r="C1194" s="2" t="s">
        <v>6971</v>
      </c>
      <c r="D1194" s="2" t="s">
        <v>6973</v>
      </c>
      <c r="E1194" s="2" t="s">
        <v>6973</v>
      </c>
      <c r="F1194" s="2" t="s">
        <v>6973</v>
      </c>
      <c r="G1194" s="2" t="s">
        <v>6973</v>
      </c>
      <c r="H1194" s="2" t="str">
        <f ca="1">IFERROR(__xludf.DUMMYFUNCTION("GOOGLETRANSLATE(A1194,""id"",""en"")"),"okay")</f>
        <v>okay</v>
      </c>
    </row>
    <row r="1195" spans="1:8" ht="15.75" customHeight="1" x14ac:dyDescent="0.25">
      <c r="A1195" s="2" t="s">
        <v>4582</v>
      </c>
      <c r="B1195" s="2" t="s">
        <v>4583</v>
      </c>
      <c r="C1195" s="2" t="s">
        <v>4584</v>
      </c>
      <c r="D1195" s="2" t="s">
        <v>4585</v>
      </c>
      <c r="E1195" s="2" t="s">
        <v>4585</v>
      </c>
      <c r="F1195" s="2" t="s">
        <v>4586</v>
      </c>
      <c r="G1195" s="2" t="s">
        <v>4586</v>
      </c>
      <c r="H1195" s="2" t="str">
        <f ca="1">IFERROR(__xludf.DUMMYFUNCTION("GOOGLETRANSLATE(A1195,""id"",""en"")"),"min")</f>
        <v>min</v>
      </c>
    </row>
    <row r="1196" spans="1:8" ht="15.75" customHeight="1" x14ac:dyDescent="0.25">
      <c r="A1196" s="2" t="s">
        <v>6974</v>
      </c>
      <c r="B1196" s="2" t="s">
        <v>6975</v>
      </c>
      <c r="C1196" s="2" t="s">
        <v>6976</v>
      </c>
      <c r="D1196" s="2" t="s">
        <v>6977</v>
      </c>
      <c r="E1196" s="2" t="s">
        <v>6978</v>
      </c>
      <c r="F1196" s="2" t="s">
        <v>6979</v>
      </c>
      <c r="G1196" s="2" t="s">
        <v>6980</v>
      </c>
      <c r="H1196" s="2" t="str">
        <f ca="1">IFERROR(__xludf.DUMMYFUNCTION("GOOGLETRANSLATE(A1196,""id"",""en"")"),"calm down bro, bargain, withdraw bro, get the Mytelkomsel application, various Telkomsel internet packages, bro, activate the package according to your needs, thank you, be healthy, Zyad")</f>
        <v>calm down bro, bargain, withdraw bro, get the Mytelkomsel application, various Telkomsel internet packages, bro, activate the package according to your needs, thank you, be healthy, Zyad</v>
      </c>
    </row>
    <row r="1197" spans="1:8" ht="15.75" customHeight="1" x14ac:dyDescent="0.25">
      <c r="A1197" s="2" t="s">
        <v>6981</v>
      </c>
      <c r="B1197" s="2" t="s">
        <v>6982</v>
      </c>
      <c r="C1197" s="2" t="s">
        <v>6983</v>
      </c>
      <c r="D1197" s="2" t="s">
        <v>6984</v>
      </c>
      <c r="E1197" s="2" t="s">
        <v>6985</v>
      </c>
      <c r="F1197" s="2" t="s">
        <v>6986</v>
      </c>
      <c r="G1197" s="2" t="s">
        <v>6987</v>
      </c>
      <c r="H1197" s="2" t="str">
        <f ca="1">IFERROR(__xludf.DUMMYFUNCTION("GOOGLETRANSLATE(A1197,""id"",""en"")"),"OK, Brother Rai, check the message and enter the queue, please wait for Brother Rai's message interaction")</f>
        <v>OK, Brother Rai, check the message and enter the queue, please wait for Brother Rai's message interaction</v>
      </c>
    </row>
    <row r="1198" spans="1:8" ht="15.75" customHeight="1" x14ac:dyDescent="0.25">
      <c r="A1198" s="2" t="s">
        <v>6988</v>
      </c>
      <c r="B1198" s="2" t="s">
        <v>6989</v>
      </c>
      <c r="C1198" s="2" t="s">
        <v>6990</v>
      </c>
      <c r="D1198" s="2" t="s">
        <v>6991</v>
      </c>
      <c r="E1198" s="2" t="s">
        <v>6992</v>
      </c>
      <c r="F1198" s="2" t="s">
        <v>6993</v>
      </c>
      <c r="G1198" s="2" t="s">
        <v>6994</v>
      </c>
      <c r="H1198" s="2" t="str">
        <f ca="1">IFERROR(__xludf.DUMMYFUNCTION("GOOGLETRANSLATE(A1198,""id"",""en"")"),"I'm sorry bro, Nuna disturbed my activities, btw, I'm having a slow internet connection, my Telkomsel number, bro, please give me your Telkomsel number, order me so I can help you, let me know the complete location, so where are you waiting?")</f>
        <v>I'm sorry bro, Nuna disturbed my activities, btw, I'm having a slow internet connection, my Telkomsel number, bro, please give me your Telkomsel number, order me so I can help you, let me know the complete location, so where are you waiting?</v>
      </c>
    </row>
    <row r="1199" spans="1:8" ht="15.75" customHeight="1" x14ac:dyDescent="0.25">
      <c r="A1199" s="2" t="s">
        <v>6995</v>
      </c>
      <c r="B1199" s="2" t="s">
        <v>6996</v>
      </c>
      <c r="C1199" s="2" t="s">
        <v>6997</v>
      </c>
      <c r="D1199" s="2" t="s">
        <v>6998</v>
      </c>
      <c r="E1199" s="2" t="s">
        <v>6999</v>
      </c>
      <c r="F1199" s="2" t="s">
        <v>7000</v>
      </c>
      <c r="G1199" s="2" t="s">
        <v>7000</v>
      </c>
      <c r="H1199" s="2" t="str">
        <f ca="1">IFERROR(__xludf.DUMMYFUNCTION("GOOGLETRANSLATE(A1199,""id"",""en"")"),"fuck shemale signal")</f>
        <v>fuck shemale signal</v>
      </c>
    </row>
    <row r="1200" spans="1:8" ht="15.75" customHeight="1" x14ac:dyDescent="0.25">
      <c r="A1200" s="2" t="s">
        <v>7001</v>
      </c>
      <c r="B1200" s="2" t="s">
        <v>7002</v>
      </c>
      <c r="C1200" s="2" t="s">
        <v>7003</v>
      </c>
      <c r="D1200" s="2" t="s">
        <v>7004</v>
      </c>
      <c r="E1200" s="2" t="s">
        <v>7005</v>
      </c>
      <c r="F1200" s="2" t="s">
        <v>7006</v>
      </c>
      <c r="G1200" s="2" t="s">
        <v>7007</v>
      </c>
      <c r="H1200" s="2" t="str">
        <f ca="1">IFERROR(__xludf.DUMMYFUNCTION("GOOGLETRANSLATE(A1200,""id"",""en"")"),"the credit is coming in, bro, double check mytelkomsel credit, deduct the balance if the refund is automatic, try bro, give me your cellphone number, date, so capture proof of transaction via message, let Zyad help you check, wait for Zyad's data")</f>
        <v>the credit is coming in, bro, double check mytelkomsel credit, deduct the balance if the refund is automatic, try bro, give me your cellphone number, date, so capture proof of transaction via message, let Zyad help you check, wait for Zyad's data</v>
      </c>
    </row>
    <row r="1201" spans="1:8" ht="15.75" customHeight="1" x14ac:dyDescent="0.25">
      <c r="A1201" s="2" t="s">
        <v>7008</v>
      </c>
      <c r="B1201" s="2" t="s">
        <v>7009</v>
      </c>
      <c r="C1201" s="2" t="s">
        <v>7009</v>
      </c>
      <c r="D1201" s="2" t="s">
        <v>7010</v>
      </c>
      <c r="E1201" s="2" t="s">
        <v>7011</v>
      </c>
      <c r="F1201" s="2" t="s">
        <v>7012</v>
      </c>
      <c r="G1201" s="2" t="s">
        <v>7013</v>
      </c>
      <c r="H1201" s="2" t="str">
        <f ca="1">IFERROR(__xludf.DUMMYFUNCTION("GOOGLETRANSLATE(A1201,""id"",""en"")"),"Telkomsel signal is great")</f>
        <v>Telkomsel signal is great</v>
      </c>
    </row>
    <row r="1202" spans="1:8" ht="15.75" customHeight="1" x14ac:dyDescent="0.25">
      <c r="A1202" s="2" t="s">
        <v>7014</v>
      </c>
      <c r="B1202" s="2" t="s">
        <v>7015</v>
      </c>
      <c r="C1202" s="2" t="s">
        <v>7016</v>
      </c>
      <c r="D1202" s="2" t="s">
        <v>7017</v>
      </c>
      <c r="E1202" s="2" t="s">
        <v>7018</v>
      </c>
      <c r="F1202" s="2" t="s">
        <v>7019</v>
      </c>
      <c r="G1202" s="2" t="s">
        <v>7020</v>
      </c>
      <c r="H1202" s="2" t="str">
        <f ca="1">IFERROR(__xludf.DUMMYFUNCTION("GOOGLETRANSLATE(A1202,""id"",""en"")"),"Yes, sorry, bro, there are problems exchanging Telkomsel points, please confirm the cellphone number for the message so I can help you check, Rai")</f>
        <v>Yes, sorry, bro, there are problems exchanging Telkomsel points, please confirm the cellphone number for the message so I can help you check, Rai</v>
      </c>
    </row>
    <row r="1203" spans="1:8" ht="15.75" customHeight="1" x14ac:dyDescent="0.25">
      <c r="A1203" s="2" t="s">
        <v>7021</v>
      </c>
      <c r="B1203" s="2" t="s">
        <v>7022</v>
      </c>
      <c r="C1203" s="2" t="s">
        <v>7023</v>
      </c>
      <c r="D1203" s="2" t="s">
        <v>7024</v>
      </c>
      <c r="E1203" s="2" t="s">
        <v>7025</v>
      </c>
      <c r="F1203" s="2" t="s">
        <v>7026</v>
      </c>
      <c r="G1203" s="2" t="s">
        <v>7026</v>
      </c>
      <c r="H1203" s="2" t="str">
        <f ca="1">IFERROR(__xludf.DUMMYFUNCTION("GOOGLETRANSLATE(A1203,""id"",""en"")"),"enter panic")</f>
        <v>enter panic</v>
      </c>
    </row>
    <row r="1204" spans="1:8" ht="15.75" customHeight="1" x14ac:dyDescent="0.25">
      <c r="A1204" s="2" t="s">
        <v>7027</v>
      </c>
      <c r="B1204" s="2" t="s">
        <v>7028</v>
      </c>
      <c r="C1204" s="2" t="s">
        <v>7029</v>
      </c>
      <c r="D1204" s="2" t="s">
        <v>7030</v>
      </c>
      <c r="E1204" s="2" t="s">
        <v>7031</v>
      </c>
      <c r="F1204" s="2" t="s">
        <v>7031</v>
      </c>
      <c r="G1204" s="2" t="s">
        <v>7031</v>
      </c>
      <c r="H1204" s="2" t="str">
        <f ca="1">IFERROR(__xludf.DUMMYFUNCTION("GOOGLETRANSLATE(A1204,""id"",""en"")"),"check the message")</f>
        <v>check the message</v>
      </c>
    </row>
    <row r="1205" spans="1:8" ht="15.75" customHeight="1" x14ac:dyDescent="0.25">
      <c r="A1205" s="2" t="s">
        <v>7032</v>
      </c>
      <c r="B1205" s="2" t="s">
        <v>7033</v>
      </c>
      <c r="C1205" s="2" t="s">
        <v>7034</v>
      </c>
      <c r="D1205" s="2" t="s">
        <v>7035</v>
      </c>
      <c r="E1205" s="2" t="s">
        <v>7036</v>
      </c>
      <c r="F1205" s="2" t="s">
        <v>7037</v>
      </c>
      <c r="G1205" s="2" t="s">
        <v>7038</v>
      </c>
      <c r="H1205" s="2" t="str">
        <f ca="1">IFERROR(__xludf.DUMMYFUNCTION("GOOGLETRANSLATE(A1205,""id"",""en"")"),"the hoed hoed is not comfortable, brother, Anto, just calm down, zyad, check confirmation, brother, message interaction, message, brother, let me help, thank you, zyad")</f>
        <v>the hoed hoed is not comfortable, brother, Anto, just calm down, zyad, check confirmation, brother, message interaction, message, brother, let me help, thank you, zyad</v>
      </c>
    </row>
    <row r="1206" spans="1:8" ht="15.75" customHeight="1" x14ac:dyDescent="0.25">
      <c r="A1206" s="2" t="s">
        <v>7039</v>
      </c>
      <c r="B1206" s="2" t="s">
        <v>7040</v>
      </c>
      <c r="C1206" s="2" t="s">
        <v>7041</v>
      </c>
      <c r="D1206" s="2" t="s">
        <v>7042</v>
      </c>
      <c r="E1206" s="2" t="s">
        <v>7043</v>
      </c>
      <c r="F1206" s="2" t="s">
        <v>7044</v>
      </c>
      <c r="G1206" s="2" t="s">
        <v>7045</v>
      </c>
      <c r="H1206" s="2" t="str">
        <f ca="1">IFERROR(__xludf.DUMMYFUNCTION("GOOGLETRANSLATE(A1206,""id"",""en"")"),"Just give me a bonus, bro, subscribe")</f>
        <v>Just give me a bonus, bro, subscribe</v>
      </c>
    </row>
    <row r="1207" spans="1:8" ht="15.75" customHeight="1" x14ac:dyDescent="0.25">
      <c r="A1207" s="2" t="s">
        <v>7046</v>
      </c>
      <c r="B1207" s="2" t="s">
        <v>7047</v>
      </c>
      <c r="C1207" s="2" t="s">
        <v>7048</v>
      </c>
      <c r="D1207" s="2" t="s">
        <v>7049</v>
      </c>
      <c r="E1207" s="2" t="s">
        <v>7050</v>
      </c>
      <c r="F1207" s="2" t="s">
        <v>7051</v>
      </c>
      <c r="G1207" s="2" t="s">
        <v>7052</v>
      </c>
      <c r="H1207" s="2" t="str">
        <f ca="1">IFERROR(__xludf.DUMMYFUNCTION("GOOGLETRANSLATE(A1207,""id"",""en"")"),"The package is active, bro. Yes, just give me your cellphone number. Capture it and order transactions will help you check, Darlan")</f>
        <v>The package is active, bro. Yes, just give me your cellphone number. Capture it and order transactions will help you check, Darlan</v>
      </c>
    </row>
    <row r="1208" spans="1:8" ht="15.75" customHeight="1" x14ac:dyDescent="0.25">
      <c r="A1208" s="2" t="s">
        <v>7053</v>
      </c>
      <c r="B1208" s="2" t="s">
        <v>7054</v>
      </c>
      <c r="C1208" s="2" t="s">
        <v>7055</v>
      </c>
      <c r="D1208" s="2" t="s">
        <v>7056</v>
      </c>
      <c r="E1208" s="2" t="s">
        <v>7057</v>
      </c>
      <c r="F1208" s="2" t="s">
        <v>7058</v>
      </c>
      <c r="G1208" s="2" t="s">
        <v>7058</v>
      </c>
      <c r="H1208" s="2" t="str">
        <f ca="1">IFERROR(__xludf.DUMMYFUNCTION("GOOGLETRANSLATE(A1208,""id"",""en"")"),"Yesterday")</f>
        <v>Yesterday</v>
      </c>
    </row>
    <row r="1209" spans="1:8" ht="15.75" customHeight="1" x14ac:dyDescent="0.25">
      <c r="A1209" s="2" t="s">
        <v>7059</v>
      </c>
      <c r="B1209" s="2" t="s">
        <v>7060</v>
      </c>
      <c r="C1209" s="2" t="s">
        <v>7061</v>
      </c>
      <c r="D1209" s="2" t="s">
        <v>7062</v>
      </c>
      <c r="E1209" s="2" t="s">
        <v>7063</v>
      </c>
      <c r="F1209" s="2" t="s">
        <v>7064</v>
      </c>
      <c r="G1209" s="2" t="s">
        <v>7065</v>
      </c>
      <c r="H1209" s="2" t="str">
        <f ca="1">IFERROR(__xludf.DUMMYFUNCTION("GOOGLETRANSLATE(A1209,""id"",""en"")"),"Yes, top up my Telkomsel credit, the balance of funds is lacking in incoming credit")</f>
        <v>Yes, top up my Telkomsel credit, the balance of funds is lacking in incoming credit</v>
      </c>
    </row>
    <row r="1210" spans="1:8" ht="15.75" customHeight="1" x14ac:dyDescent="0.25">
      <c r="A1210" s="2" t="s">
        <v>7066</v>
      </c>
      <c r="B1210" s="2" t="s">
        <v>7067</v>
      </c>
      <c r="C1210" s="2" t="s">
        <v>7068</v>
      </c>
      <c r="D1210" s="2" t="s">
        <v>7069</v>
      </c>
      <c r="E1210" s="2" t="s">
        <v>7069</v>
      </c>
      <c r="F1210" s="2" t="s">
        <v>7070</v>
      </c>
      <c r="G1210" s="2" t="s">
        <v>7071</v>
      </c>
      <c r="H1210" s="2" t="str">
        <f ca="1">IFERROR(__xludf.DUMMYFUNCTION("GOOGLETRANSLATE(A1210,""id"",""en"")"),"please exchange the points results")</f>
        <v>please exchange the points results</v>
      </c>
    </row>
    <row r="1211" spans="1:8" ht="15.75" customHeight="1" x14ac:dyDescent="0.25">
      <c r="A1211" s="2" t="s">
        <v>7072</v>
      </c>
      <c r="B1211" s="2" t="s">
        <v>7073</v>
      </c>
      <c r="C1211" s="2" t="s">
        <v>7074</v>
      </c>
      <c r="D1211" s="2" t="s">
        <v>7075</v>
      </c>
      <c r="E1211" s="2" t="s">
        <v>7076</v>
      </c>
      <c r="F1211" s="2" t="s">
        <v>7077</v>
      </c>
      <c r="G1211" s="2" t="s">
        <v>7078</v>
      </c>
      <c r="H1211" s="2" t="str">
        <f ca="1">IFERROR(__xludf.DUMMYFUNCTION("GOOGLETRANSLATE(A1211,""id"",""en"")"),"Glad the package came in, please confirm the Telkomsel product, brother Darlan")</f>
        <v>Glad the package came in, please confirm the Telkomsel product, brother Darlan</v>
      </c>
    </row>
    <row r="1212" spans="1:8" ht="15.75" customHeight="1" x14ac:dyDescent="0.25">
      <c r="A1212" s="2" t="s">
        <v>7079</v>
      </c>
      <c r="B1212" s="2" t="s">
        <v>7080</v>
      </c>
      <c r="C1212" s="2" t="s">
        <v>7081</v>
      </c>
      <c r="D1212" s="2" t="s">
        <v>7082</v>
      </c>
      <c r="E1212" s="2" t="s">
        <v>7083</v>
      </c>
      <c r="F1212" s="2" t="s">
        <v>7084</v>
      </c>
      <c r="G1212" s="2" t="s">
        <v>7085</v>
      </c>
      <c r="H1212" s="2" t="str">
        <f ca="1">IFERROR(__xludf.DUMMYFUNCTION("GOOGLETRANSLATE(A1212,""id"",""en"")"),"Tell me where the problem is, bro")</f>
        <v>Tell me where the problem is, bro</v>
      </c>
    </row>
    <row r="1213" spans="1:8" ht="15.75" customHeight="1" x14ac:dyDescent="0.25">
      <c r="A1213" s="2" t="s">
        <v>7086</v>
      </c>
      <c r="B1213" s="2" t="s">
        <v>7087</v>
      </c>
      <c r="C1213" s="2" t="s">
        <v>7088</v>
      </c>
      <c r="D1213" s="2" t="s">
        <v>7089</v>
      </c>
      <c r="E1213" s="2" t="s">
        <v>7090</v>
      </c>
      <c r="F1213" s="2" t="s">
        <v>7091</v>
      </c>
      <c r="G1213" s="2" t="s">
        <v>7092</v>
      </c>
      <c r="H1213" s="2" t="str">
        <f ca="1">IFERROR(__xludf.DUMMYFUNCTION("GOOGLETRANSLATE(A1213,""id"",""en"")"),"I'm sorry, bro, I'm disturbing your activities because you're having problems with your hand signals. Come on, let's get the Telkomsel number. Order the info. So the Telkomsel number is having problems, so wait for it to come.")</f>
        <v>I'm sorry, bro, I'm disturbing your activities because you're having problems with your hand signals. Come on, let's get the Telkomsel number. Order the info. So the Telkomsel number is having problems, so wait for it to come.</v>
      </c>
    </row>
    <row r="1214" spans="1:8" ht="15.75" customHeight="1" x14ac:dyDescent="0.25">
      <c r="A1214" s="2" t="s">
        <v>7093</v>
      </c>
      <c r="B1214" s="2" t="s">
        <v>7094</v>
      </c>
      <c r="C1214" s="2" t="s">
        <v>7095</v>
      </c>
      <c r="D1214" s="2" t="s">
        <v>7096</v>
      </c>
      <c r="E1214" s="2" t="s">
        <v>7097</v>
      </c>
      <c r="F1214" s="2" t="s">
        <v>7098</v>
      </c>
      <c r="G1214" s="2" t="s">
        <v>7099</v>
      </c>
      <c r="H1214" s="2" t="str">
        <f ca="1">IFERROR(__xludf.DUMMYFUNCTION("GOOGLETRANSLATE(A1214,""id"",""en"")"),"Didm help find a solution, bro, Ian, continue the message interaction, Darlan")</f>
        <v>Didm help find a solution, bro, Ian, continue the message interaction, Darlan</v>
      </c>
    </row>
    <row r="1215" spans="1:8" ht="15.75" customHeight="1" x14ac:dyDescent="0.25">
      <c r="A1215" s="2" t="s">
        <v>7100</v>
      </c>
      <c r="B1215" s="2" t="s">
        <v>7101</v>
      </c>
      <c r="C1215" s="2" t="s">
        <v>7102</v>
      </c>
      <c r="D1215" s="2" t="s">
        <v>7103</v>
      </c>
      <c r="E1215" s="2" t="s">
        <v>7104</v>
      </c>
      <c r="F1215" s="2" t="s">
        <v>7105</v>
      </c>
      <c r="G1215" s="2" t="s">
        <v>7106</v>
      </c>
      <c r="H1215" s="2" t="str">
        <f ca="1">IFERROR(__xludf.DUMMYFUNCTION("GOOGLETRANSLATE(A1215,""id"",""en"")"),"Calm down, Brother Genta, Kiano, help me so that your internet access runs smoothly, what location is it, Brother Kiano?")</f>
        <v>Calm down, Brother Genta, Kiano, help me so that your internet access runs smoothly, what location is it, Brother Kiano?</v>
      </c>
    </row>
    <row r="1216" spans="1:8" ht="15.75" customHeight="1" x14ac:dyDescent="0.25">
      <c r="A1216" s="2" t="s">
        <v>7107</v>
      </c>
      <c r="B1216" s="2" t="s">
        <v>7108</v>
      </c>
      <c r="C1216" s="2" t="s">
        <v>7109</v>
      </c>
      <c r="D1216" s="2" t="s">
        <v>7110</v>
      </c>
      <c r="E1216" s="2" t="s">
        <v>7111</v>
      </c>
      <c r="F1216" s="2" t="s">
        <v>7112</v>
      </c>
      <c r="G1216" s="2" t="s">
        <v>7112</v>
      </c>
      <c r="H1216" s="2" t="str">
        <f ca="1">IFERROR(__xludf.DUMMYFUNCTION("GOOGLETRANSLATE(A1216,""id"",""en"")"),"hoed hoed okay bro, wait for the reply to your message, thank you Zidane")</f>
        <v>hoed hoed okay bro, wait for the reply to your message, thank you Zidane</v>
      </c>
    </row>
    <row r="1217" spans="1:8" ht="15.75" customHeight="1" x14ac:dyDescent="0.25">
      <c r="A1217" s="2" t="s">
        <v>7113</v>
      </c>
      <c r="B1217" s="2" t="s">
        <v>7114</v>
      </c>
      <c r="C1217" s="2" t="s">
        <v>7115</v>
      </c>
      <c r="D1217" s="2" t="s">
        <v>7116</v>
      </c>
      <c r="E1217" s="2" t="s">
        <v>7117</v>
      </c>
      <c r="F1217" s="2" t="s">
        <v>7118</v>
      </c>
      <c r="G1217" s="2" t="s">
        <v>7119</v>
      </c>
      <c r="H1217" s="2" t="str">
        <f ca="1">IFERROR(__xludf.DUMMYFUNCTION("GOOGLETRANSLATE(A1217,""id"",""en"")"),"Brother entered the fund, thank you brother")</f>
        <v>Brother entered the fund, thank you brother</v>
      </c>
    </row>
    <row r="1218" spans="1:8" ht="15.75" customHeight="1" x14ac:dyDescent="0.25">
      <c r="A1218" s="2" t="s">
        <v>7120</v>
      </c>
      <c r="B1218" s="2" t="s">
        <v>7121</v>
      </c>
      <c r="C1218" s="2" t="s">
        <v>7122</v>
      </c>
      <c r="D1218" s="2" t="s">
        <v>7123</v>
      </c>
      <c r="E1218" s="2" t="s">
        <v>7124</v>
      </c>
      <c r="F1218" s="2" t="s">
        <v>7125</v>
      </c>
      <c r="G1218" s="2" t="s">
        <v>7126</v>
      </c>
      <c r="H1218" s="2" t="str">
        <f ca="1">IFERROR(__xludf.DUMMYFUNCTION("GOOGLETRANSLATE(A1218,""id"",""en"")"),"It's a miracle, bro, I can't access the internet using the regular quota, bro, there's a problem, bro, Kiano")</f>
        <v>It's a miracle, bro, I can't access the internet using the regular quota, bro, there's a problem, bro, Kiano</v>
      </c>
    </row>
    <row r="1219" spans="1:8" ht="15.75" customHeight="1" x14ac:dyDescent="0.25">
      <c r="A1219" s="2" t="s">
        <v>7127</v>
      </c>
      <c r="B1219" s="2" t="s">
        <v>7128</v>
      </c>
      <c r="C1219" s="2" t="s">
        <v>7129</v>
      </c>
      <c r="D1219" s="2" t="s">
        <v>7130</v>
      </c>
      <c r="E1219" s="2" t="s">
        <v>7130</v>
      </c>
      <c r="F1219" s="2" t="s">
        <v>7131</v>
      </c>
      <c r="G1219" s="2" t="s">
        <v>7132</v>
      </c>
      <c r="H1219" s="2" t="str">
        <f ca="1">IFERROR(__xludf.DUMMYFUNCTION("GOOGLETRANSLATE(A1219,""id"",""en"")"),"Yesterday you redeemed problem points")</f>
        <v>Yesterday you redeemed problem points</v>
      </c>
    </row>
    <row r="1220" spans="1:8" ht="15.75" customHeight="1" x14ac:dyDescent="0.25">
      <c r="A1220" s="2" t="s">
        <v>7133</v>
      </c>
      <c r="B1220" s="2" t="s">
        <v>7134</v>
      </c>
      <c r="C1220" s="2" t="s">
        <v>7135</v>
      </c>
      <c r="D1220" s="2" t="s">
        <v>7136</v>
      </c>
      <c r="E1220" s="2" t="s">
        <v>7137</v>
      </c>
      <c r="F1220" s="2" t="s">
        <v>7138</v>
      </c>
      <c r="G1220" s="2" t="s">
        <v>7138</v>
      </c>
      <c r="H1220" s="2" t="str">
        <f ca="1">IFERROR(__xludf.DUMMYFUNCTION("GOOGLETRANSLATE(A1220,""id"",""en"")"),"Brother, activate the package, Brother Kiano")</f>
        <v>Brother, activate the package, Brother Kiano</v>
      </c>
    </row>
    <row r="1221" spans="1:8" ht="15.75" customHeight="1" x14ac:dyDescent="0.25">
      <c r="A1221" s="2" t="s">
        <v>7139</v>
      </c>
      <c r="B1221" s="2" t="s">
        <v>7140</v>
      </c>
      <c r="C1221" s="2" t="s">
        <v>7141</v>
      </c>
      <c r="D1221" s="2" t="s">
        <v>7142</v>
      </c>
      <c r="E1221" s="2" t="s">
        <v>7143</v>
      </c>
      <c r="F1221" s="2" t="s">
        <v>7144</v>
      </c>
      <c r="G1221" s="2" t="s">
        <v>7145</v>
      </c>
      <c r="H1221" s="2" t="str">
        <f ca="1">IFERROR(__xludf.DUMMYFUNCTION("GOOGLETRANSLATE(A1221,""id"",""en"")"),"Please wait, bro, Rai, check your message, enter the queue, reply to the message, Rai says")</f>
        <v>Please wait, bro, Rai, check your message, enter the queue, reply to the message, Rai says</v>
      </c>
    </row>
    <row r="1222" spans="1:8" ht="15.75" customHeight="1" x14ac:dyDescent="0.25">
      <c r="A1222" s="2" t="s">
        <v>6612</v>
      </c>
      <c r="B1222" s="2" t="s">
        <v>7146</v>
      </c>
      <c r="C1222" s="2" t="s">
        <v>6612</v>
      </c>
      <c r="D1222" s="2" t="s">
        <v>6614</v>
      </c>
      <c r="E1222" s="2" t="s">
        <v>6614</v>
      </c>
      <c r="F1222" s="2" t="s">
        <v>6614</v>
      </c>
      <c r="G1222" s="2" t="s">
        <v>6614</v>
      </c>
      <c r="H1222" s="2" t="str">
        <f ca="1">IFERROR(__xludf.DUMMYFUNCTION("GOOGLETRANSLATE(A1222,""id"",""en"")"),"Same")</f>
        <v>Same</v>
      </c>
    </row>
    <row r="1223" spans="1:8" ht="15.75" customHeight="1" x14ac:dyDescent="0.25">
      <c r="A1223" s="2" t="s">
        <v>7147</v>
      </c>
      <c r="B1223" s="2" t="s">
        <v>7148</v>
      </c>
      <c r="C1223" s="2" t="s">
        <v>7149</v>
      </c>
      <c r="D1223" s="2" t="s">
        <v>7150</v>
      </c>
      <c r="E1223" s="2" t="s">
        <v>7151</v>
      </c>
      <c r="F1223" s="2" t="s">
        <v>7152</v>
      </c>
      <c r="G1223" s="2" t="s">
        <v>7152</v>
      </c>
      <c r="H1223" s="2" t="str">
        <f ca="1">IFERROR(__xludf.DUMMYFUNCTION("GOOGLETRANSLATE(A1223,""id"",""en"")"),"appear")</f>
        <v>appear</v>
      </c>
    </row>
    <row r="1224" spans="1:8" ht="15.75" customHeight="1" x14ac:dyDescent="0.25">
      <c r="A1224" s="2" t="s">
        <v>6893</v>
      </c>
      <c r="B1224" s="2" t="s">
        <v>7153</v>
      </c>
      <c r="C1224" s="2" t="s">
        <v>6895</v>
      </c>
      <c r="D1224" s="2" t="s">
        <v>6896</v>
      </c>
      <c r="E1224" s="2" t="s">
        <v>6897</v>
      </c>
      <c r="F1224" s="2" t="s">
        <v>6898</v>
      </c>
      <c r="G1224" s="2" t="s">
        <v>6899</v>
      </c>
      <c r="H1224" s="2" t="str">
        <f ca="1">IFERROR(__xludf.DUMMYFUNCTION("GOOGLETRANSLATE(A1224,""id"",""en"")"),"OK, bro, please wait for the message interaction, Rai")</f>
        <v>OK, bro, please wait for the message interaction, Rai</v>
      </c>
    </row>
    <row r="1225" spans="1:8" ht="15.75" customHeight="1" x14ac:dyDescent="0.25">
      <c r="A1225" s="2" t="s">
        <v>7154</v>
      </c>
      <c r="B1225" s="2" t="s">
        <v>7155</v>
      </c>
      <c r="C1225" s="2" t="s">
        <v>7156</v>
      </c>
      <c r="D1225" s="2" t="s">
        <v>7157</v>
      </c>
      <c r="E1225" s="2" t="s">
        <v>7158</v>
      </c>
      <c r="F1225" s="2" t="s">
        <v>7159</v>
      </c>
      <c r="G1225" s="2" t="s">
        <v>7160</v>
      </c>
      <c r="H1225" s="2" t="str">
        <f ca="1">IFERROR(__xludf.DUMMYFUNCTION("GOOGLETRANSLATE(A1225,""id"",""en"")"),"Siti's message is queued and waiting for a reply, thank you Zidane")</f>
        <v>Siti's message is queued and waiting for a reply, thank you Zidane</v>
      </c>
    </row>
    <row r="1226" spans="1:8" ht="15.75" customHeight="1" x14ac:dyDescent="0.25">
      <c r="A1226" s="2" t="s">
        <v>7161</v>
      </c>
      <c r="B1226" s="2" t="s">
        <v>7162</v>
      </c>
      <c r="C1226" s="2" t="s">
        <v>7163</v>
      </c>
      <c r="D1226" s="2" t="s">
        <v>7164</v>
      </c>
      <c r="E1226" s="2" t="s">
        <v>7164</v>
      </c>
      <c r="F1226" s="2" t="s">
        <v>7165</v>
      </c>
      <c r="G1226" s="2" t="s">
        <v>7165</v>
      </c>
      <c r="H1226" s="2" t="str">
        <f ca="1">IFERROR(__xludf.DUMMYFUNCTION("GOOGLETRANSLATE(A1226,""id"",""en"")"),"hahaha, just like a solution")</f>
        <v>hahaha, just like a solution</v>
      </c>
    </row>
    <row r="1227" spans="1:8" ht="15.75" customHeight="1" x14ac:dyDescent="0.25">
      <c r="A1227" s="2" t="s">
        <v>7166</v>
      </c>
      <c r="B1227" s="2" t="s">
        <v>7167</v>
      </c>
      <c r="C1227" s="2" t="s">
        <v>7168</v>
      </c>
      <c r="D1227" s="2" t="s">
        <v>7169</v>
      </c>
      <c r="E1227" s="2" t="s">
        <v>7170</v>
      </c>
      <c r="F1227" s="2" t="s">
        <v>7170</v>
      </c>
      <c r="G1227" s="2" t="s">
        <v>7170</v>
      </c>
      <c r="H1227" s="2" t="str">
        <f ca="1">IFERROR(__xludf.DUMMYFUNCTION("GOOGLETRANSLATE(A1227,""id"",""en"")"),"read the message")</f>
        <v>read the message</v>
      </c>
    </row>
    <row r="1228" spans="1:8" ht="15.75" customHeight="1" x14ac:dyDescent="0.25">
      <c r="A1228" s="2" t="s">
        <v>7171</v>
      </c>
      <c r="B1228" s="2" t="s">
        <v>7172</v>
      </c>
      <c r="C1228" s="2" t="s">
        <v>7173</v>
      </c>
      <c r="D1228" s="2" t="s">
        <v>7174</v>
      </c>
      <c r="E1228" s="2" t="s">
        <v>7175</v>
      </c>
      <c r="F1228" s="2" t="s">
        <v>7176</v>
      </c>
      <c r="G1228" s="2" t="s">
        <v>7177</v>
      </c>
      <c r="H1228" s="2" t="str">
        <f ca="1">IFERROR(__xludf.DUMMYFUNCTION("GOOGLETRANSLATE(A1228,""id"",""en"")"),"Serpong min sim card read restart straight back and forth restart shutdown no signal")</f>
        <v>Serpong min sim card read restart straight back and forth restart shutdown no signal</v>
      </c>
    </row>
    <row r="1229" spans="1:8" ht="15.75" customHeight="1" x14ac:dyDescent="0.25">
      <c r="A1229" s="2" t="s">
        <v>7178</v>
      </c>
      <c r="B1229" s="2" t="s">
        <v>7179</v>
      </c>
      <c r="C1229" s="2" t="s">
        <v>7180</v>
      </c>
      <c r="D1229" s="2" t="s">
        <v>7181</v>
      </c>
      <c r="E1229" s="2" t="s">
        <v>7182</v>
      </c>
      <c r="F1229" s="2" t="s">
        <v>7183</v>
      </c>
      <c r="G1229" s="2" t="s">
        <v>7184</v>
      </c>
      <c r="H1229" s="2" t="str">
        <f ca="1">IFERROR(__xludf.DUMMYFUNCTION("GOOGLETRANSLATE(A1229,""id"",""en"")"),"Sorry, Brother Ian, there is a problem with the incompatibility of using the YouTube quota. Brother, confirm the message, friend Fadel, message, wait for confirmation, Brother Rai")</f>
        <v>Sorry, Brother Ian, there is a problem with the incompatibility of using the YouTube quota. Brother, confirm the message, friend Fadel, message, wait for confirmation, Brother Rai</v>
      </c>
    </row>
    <row r="1230" spans="1:8" ht="15.75" customHeight="1" x14ac:dyDescent="0.25">
      <c r="A1230" s="2" t="s">
        <v>7185</v>
      </c>
      <c r="B1230" s="2" t="s">
        <v>7186</v>
      </c>
      <c r="C1230" s="2" t="s">
        <v>7187</v>
      </c>
      <c r="D1230" s="2" t="s">
        <v>7188</v>
      </c>
      <c r="E1230" s="2" t="s">
        <v>7189</v>
      </c>
      <c r="F1230" s="2" t="s">
        <v>7190</v>
      </c>
      <c r="G1230" s="2" t="s">
        <v>7191</v>
      </c>
      <c r="H1230" s="2" t="str">
        <f ca="1">IFERROR(__xludf.DUMMYFUNCTION("GOOGLETRANSLATE(A1230,""id"",""en"")"),"Show it there, fuck, just make suuzon, min")</f>
        <v>Show it there, fuck, just make suuzon, min</v>
      </c>
    </row>
    <row r="1231" spans="1:8" ht="15.75" customHeight="1" x14ac:dyDescent="0.25">
      <c r="A1231" s="2" t="s">
        <v>7192</v>
      </c>
      <c r="B1231" s="2" t="s">
        <v>7193</v>
      </c>
      <c r="C1231" s="2" t="s">
        <v>7194</v>
      </c>
      <c r="D1231" s="2" t="s">
        <v>7195</v>
      </c>
      <c r="E1231" s="2" t="s">
        <v>7196</v>
      </c>
      <c r="F1231" s="2" t="s">
        <v>7197</v>
      </c>
      <c r="G1231" s="2" t="s">
        <v>7198</v>
      </c>
      <c r="H1231" s="2" t="str">
        <f ca="1">IFERROR(__xludf.DUMMYFUNCTION("GOOGLETRANSLATE(A1231,""id"",""en"")"),"ve ve wokay brother avifah zyad check your message brother queue wait for a reply to your message thank you zyad")</f>
        <v>ve ve wokay brother avifah zyad check your message brother queue wait for a reply to your message thank you zyad</v>
      </c>
    </row>
    <row r="1232" spans="1:8" ht="15.75" customHeight="1" x14ac:dyDescent="0.25">
      <c r="A1232" s="2" t="s">
        <v>7199</v>
      </c>
      <c r="B1232" s="2" t="s">
        <v>7200</v>
      </c>
      <c r="C1232" s="2" t="s">
        <v>7201</v>
      </c>
      <c r="D1232" s="2" t="s">
        <v>7202</v>
      </c>
      <c r="E1232" s="2" t="s">
        <v>7203</v>
      </c>
      <c r="F1232" s="2" t="s">
        <v>7204</v>
      </c>
      <c r="G1232" s="2" t="s">
        <v>7205</v>
      </c>
      <c r="H1232" s="2" t="str">
        <f ca="1">IFERROR(__xludf.DUMMYFUNCTION("GOOGLETRANSLATE(A1232,""id"",""en"")"),"Yes, your signal is stable, try giving me your cell phone number, location, details, date, Telkomsel number, problem via message, let me help you, Zidane.")</f>
        <v>Yes, your signal is stable, try giving me your cell phone number, location, details, date, Telkomsel number, problem via message, let me help you, Zidane.</v>
      </c>
    </row>
    <row r="1233" spans="1:8" ht="15.75" customHeight="1" x14ac:dyDescent="0.25">
      <c r="A1233" s="2" t="s">
        <v>7206</v>
      </c>
      <c r="B1233" s="2" t="s">
        <v>7207</v>
      </c>
      <c r="C1233" s="2" t="s">
        <v>7208</v>
      </c>
      <c r="D1233" s="2" t="s">
        <v>7209</v>
      </c>
      <c r="E1233" s="2" t="s">
        <v>7210</v>
      </c>
      <c r="F1233" s="2" t="s">
        <v>7211</v>
      </c>
      <c r="G1233" s="2" t="s">
        <v>7211</v>
      </c>
      <c r="H1233" s="2" t="str">
        <f ca="1">IFERROR(__xludf.DUMMYFUNCTION("GOOGLETRANSLATE(A1233,""id"",""en"")"),"replied")</f>
        <v>replied</v>
      </c>
    </row>
    <row r="1234" spans="1:8" ht="15.75" customHeight="1" x14ac:dyDescent="0.25">
      <c r="A1234" s="2" t="s">
        <v>7212</v>
      </c>
      <c r="B1234" s="2" t="s">
        <v>7213</v>
      </c>
      <c r="C1234" s="2" t="s">
        <v>7214</v>
      </c>
      <c r="D1234" s="2" t="s">
        <v>7215</v>
      </c>
      <c r="E1234" s="2" t="s">
        <v>7216</v>
      </c>
      <c r="F1234" s="2" t="s">
        <v>7217</v>
      </c>
      <c r="G1234" s="2" t="s">
        <v>7218</v>
      </c>
      <c r="H1234" s="2" t="str">
        <f ca="1">IFERROR(__xludf.DUMMYFUNCTION("GOOGLETRANSLATE(A1234,""id"",""en"")"),"Telkomsel still has lots of nets at night")</f>
        <v>Telkomsel still has lots of nets at night</v>
      </c>
    </row>
    <row r="1235" spans="1:8" ht="15.75" customHeight="1" x14ac:dyDescent="0.25">
      <c r="A1235" s="2" t="s">
        <v>7219</v>
      </c>
      <c r="B1235" s="2" t="s">
        <v>7220</v>
      </c>
      <c r="C1235" s="2" t="s">
        <v>7221</v>
      </c>
      <c r="D1235" s="2" t="s">
        <v>7222</v>
      </c>
      <c r="E1235" s="2" t="s">
        <v>7223</v>
      </c>
      <c r="F1235" s="2" t="s">
        <v>7223</v>
      </c>
      <c r="G1235" s="2" t="s">
        <v>7224</v>
      </c>
      <c r="H1235" s="2" t="str">
        <f ca="1">IFERROR(__xludf.DUMMYFUNCTION("GOOGLETRANSLATE(A1235,""id"",""en"")"),"Telkomsel is like a child")</f>
        <v>Telkomsel is like a child</v>
      </c>
    </row>
    <row r="1236" spans="1:8" ht="15.75" customHeight="1" x14ac:dyDescent="0.25">
      <c r="A1236" s="2" t="s">
        <v>7225</v>
      </c>
      <c r="B1236" s="2" t="s">
        <v>7226</v>
      </c>
      <c r="C1236" s="2" t="s">
        <v>7227</v>
      </c>
      <c r="D1236" s="2" t="s">
        <v>7228</v>
      </c>
      <c r="E1236" s="2" t="s">
        <v>7229</v>
      </c>
      <c r="F1236" s="2" t="s">
        <v>7230</v>
      </c>
      <c r="G1236" s="2" t="s">
        <v>7231</v>
      </c>
      <c r="H1236" s="2" t="str">
        <f ca="1">IFERROR(__xludf.DUMMYFUNCTION("GOOGLETRANSLATE(A1236,""id"",""en"")"),"I'm sorry bro, Nisa disturbed my activities so there were problems with hand netting. Come on, let me know the Telkomsel number. Order the info so the Telkomsel number is a problem, wait for it to come.")</f>
        <v>I'm sorry bro, Nisa disturbed my activities so there were problems with hand netting. Come on, let me know the Telkomsel number. Order the info so the Telkomsel number is a problem, wait for it to come.</v>
      </c>
    </row>
    <row r="1237" spans="1:8" ht="15.75" customHeight="1" x14ac:dyDescent="0.25">
      <c r="A1237" s="2" t="s">
        <v>7232</v>
      </c>
      <c r="B1237" s="2" t="s">
        <v>7233</v>
      </c>
      <c r="C1237" s="2" t="s">
        <v>7234</v>
      </c>
      <c r="D1237" s="2" t="s">
        <v>7235</v>
      </c>
      <c r="E1237" s="2" t="s">
        <v>7236</v>
      </c>
      <c r="F1237" s="2" t="s">
        <v>7237</v>
      </c>
      <c r="G1237" s="2" t="s">
        <v>7238</v>
      </c>
      <c r="H1237" s="2" t="str">
        <f ca="1">IFERROR(__xludf.DUMMYFUNCTION("GOOGLETRANSLATE(A1237,""id"",""en"")"),"okay, brother, Zyad, check your message, queue up, wait for message interaction, thank you, Zyad")</f>
        <v>okay, brother, Zyad, check your message, queue up, wait for message interaction, thank you, Zyad</v>
      </c>
    </row>
    <row r="1238" spans="1:8" ht="15.75" customHeight="1" x14ac:dyDescent="0.25">
      <c r="A1238" s="2" t="s">
        <v>7239</v>
      </c>
      <c r="B1238" s="2" t="s">
        <v>7240</v>
      </c>
      <c r="C1238" s="2" t="s">
        <v>7241</v>
      </c>
      <c r="D1238" s="2" t="s">
        <v>7242</v>
      </c>
      <c r="E1238" s="2" t="s">
        <v>7243</v>
      </c>
      <c r="F1238" s="2" t="s">
        <v>7244</v>
      </c>
      <c r="G1238" s="2" t="s">
        <v>7245</v>
      </c>
      <c r="H1238" s="2" t="str">
        <f ca="1">IFERROR(__xludf.DUMMYFUNCTION("GOOGLETRANSLATE(A1238,""id"",""en"")"),"the transaction, bro, bought the transaction, confused about reporting it")</f>
        <v>the transaction, bro, bought the transaction, confused about reporting it</v>
      </c>
    </row>
    <row r="1239" spans="1:8" ht="15.75" customHeight="1" x14ac:dyDescent="0.25">
      <c r="A1239" s="2" t="s">
        <v>7246</v>
      </c>
      <c r="B1239" s="2" t="s">
        <v>7247</v>
      </c>
      <c r="C1239" s="2" t="s">
        <v>7248</v>
      </c>
      <c r="D1239" s="2" t="s">
        <v>7249</v>
      </c>
      <c r="E1239" s="2" t="s">
        <v>7250</v>
      </c>
      <c r="F1239" s="2" t="s">
        <v>7251</v>
      </c>
      <c r="G1239" s="2" t="s">
        <v>7252</v>
      </c>
      <c r="H1239" s="2" t="str">
        <f ca="1">IFERROR(__xludf.DUMMYFUNCTION("GOOGLETRANSLATE(A1239,""id"",""en"")"),"Brother, the total MBhari's YouTube quota matches GB's new YouTube quota today, hope it helps Zidane")</f>
        <v>Brother, the total MBhari's YouTube quota matches GB's new YouTube quota today, hope it helps Zidane</v>
      </c>
    </row>
    <row r="1240" spans="1:8" ht="15.75" customHeight="1" x14ac:dyDescent="0.25">
      <c r="A1240" s="2" t="s">
        <v>7253</v>
      </c>
      <c r="B1240" s="2" t="s">
        <v>7254</v>
      </c>
      <c r="C1240" s="2" t="s">
        <v>7255</v>
      </c>
      <c r="D1240" s="2" t="s">
        <v>7256</v>
      </c>
      <c r="E1240" s="2" t="s">
        <v>7257</v>
      </c>
      <c r="F1240" s="2" t="s">
        <v>7258</v>
      </c>
      <c r="G1240" s="2" t="s">
        <v>7258</v>
      </c>
      <c r="H1240" s="2" t="str">
        <f ca="1">IFERROR(__xludf.DUMMYFUNCTION("GOOGLETRANSLATE(A1240,""id"",""en"")"),"message brother")</f>
        <v>message brother</v>
      </c>
    </row>
    <row r="1241" spans="1:8" ht="15.75" customHeight="1" x14ac:dyDescent="0.25">
      <c r="A1241" s="2" t="s">
        <v>7259</v>
      </c>
      <c r="B1241" s="2" t="s">
        <v>7260</v>
      </c>
      <c r="C1241" s="2" t="s">
        <v>7261</v>
      </c>
      <c r="D1241" s="2" t="s">
        <v>7262</v>
      </c>
      <c r="E1241" s="2" t="s">
        <v>7263</v>
      </c>
      <c r="F1241" s="2" t="s">
        <v>7263</v>
      </c>
      <c r="G1241" s="2" t="s">
        <v>7263</v>
      </c>
      <c r="H1241" s="2" t="str">
        <f ca="1">IFERROR(__xludf.DUMMYFUNCTION("GOOGLETRANSLATE(A1241,""id"",""en"")"),"reply to my message")</f>
        <v>reply to my message</v>
      </c>
    </row>
    <row r="1242" spans="1:8" ht="15.75" customHeight="1" x14ac:dyDescent="0.25">
      <c r="A1242" s="2" t="s">
        <v>7264</v>
      </c>
      <c r="B1242" s="2" t="s">
        <v>7265</v>
      </c>
      <c r="C1242" s="2" t="s">
        <v>7266</v>
      </c>
      <c r="D1242" s="2" t="s">
        <v>7267</v>
      </c>
      <c r="E1242" s="2" t="s">
        <v>7268</v>
      </c>
      <c r="F1242" s="2" t="s">
        <v>7269</v>
      </c>
      <c r="G1242" s="2" t="s">
        <v>7270</v>
      </c>
      <c r="H1242" s="2" t="str">
        <f ca="1">IFERROR(__xludf.DUMMYFUNCTION("GOOGLETRANSLATE(A1242,""id"",""en"")"),"cheating to fill up your YouTube quota, YouTube quota is missing the main quota yesterday, bought a YouTube quota package today, YouTube is missing the main quota, tai")</f>
        <v>cheating to fill up your YouTube quota, YouTube quota is missing the main quota yesterday, bought a YouTube quota package today, YouTube is missing the main quota, tai</v>
      </c>
    </row>
    <row r="1243" spans="1:8" ht="15.75" customHeight="1" x14ac:dyDescent="0.25">
      <c r="A1243" s="2" t="s">
        <v>7271</v>
      </c>
      <c r="B1243" s="2" t="s">
        <v>7272</v>
      </c>
      <c r="C1243" s="2" t="s">
        <v>7273</v>
      </c>
      <c r="D1243" s="2" t="s">
        <v>7274</v>
      </c>
      <c r="E1243" s="2" t="s">
        <v>7275</v>
      </c>
      <c r="F1243" s="2" t="s">
        <v>7276</v>
      </c>
      <c r="G1243" s="2" t="s">
        <v>7277</v>
      </c>
      <c r="H1243" s="2" t="str">
        <f ca="1">IFERROR(__xludf.DUMMYFUNCTION("GOOGLETRANSLATE(A1243,""id"",""en"")"),"hoed hoed sorry bro, Anto, claim the gift stamp, try telling me the number, order Jovan")</f>
        <v>hoed hoed sorry bro, Anto, claim the gift stamp, try telling me the number, order Jovan</v>
      </c>
    </row>
    <row r="1244" spans="1:8" ht="15.75" customHeight="1" x14ac:dyDescent="0.25">
      <c r="A1244" s="2" t="s">
        <v>6678</v>
      </c>
      <c r="B1244" s="2" t="s">
        <v>7278</v>
      </c>
      <c r="C1244" s="2" t="s">
        <v>7279</v>
      </c>
      <c r="D1244" s="2" t="s">
        <v>7280</v>
      </c>
      <c r="E1244" s="2" t="s">
        <v>7281</v>
      </c>
      <c r="F1244" s="2" t="s">
        <v>6683</v>
      </c>
      <c r="G1244" s="2" t="s">
        <v>6683</v>
      </c>
      <c r="H1244" s="2" t="str">
        <f ca="1">IFERROR(__xludf.DUMMYFUNCTION("GOOGLETRANSLATE(A1244,""id"",""en"")"),"message")</f>
        <v>message</v>
      </c>
    </row>
    <row r="1245" spans="1:8" ht="15.75" customHeight="1" x14ac:dyDescent="0.25">
      <c r="A1245" s="2" t="s">
        <v>7282</v>
      </c>
      <c r="B1245" s="2" t="s">
        <v>7283</v>
      </c>
      <c r="C1245" s="2" t="s">
        <v>7284</v>
      </c>
      <c r="D1245" s="2" t="s">
        <v>7285</v>
      </c>
      <c r="E1245" s="2" t="s">
        <v>7286</v>
      </c>
      <c r="F1245" s="2" t="s">
        <v>7286</v>
      </c>
      <c r="G1245" s="2" t="s">
        <v>7286</v>
      </c>
      <c r="H1245" s="2" t="str">
        <f ca="1">IFERROR(__xludf.DUMMYFUNCTION("GOOGLETRANSLATE(A1245,""id"",""en"")"),"okay thanks")</f>
        <v>okay thanks</v>
      </c>
    </row>
    <row r="1246" spans="1:8" ht="15.75" customHeight="1" x14ac:dyDescent="0.25">
      <c r="A1246" s="2" t="s">
        <v>7287</v>
      </c>
      <c r="B1246" s="2" t="s">
        <v>7288</v>
      </c>
      <c r="C1246" s="2" t="s">
        <v>7289</v>
      </c>
      <c r="D1246" s="2" t="s">
        <v>7290</v>
      </c>
      <c r="E1246" s="2" t="s">
        <v>7291</v>
      </c>
      <c r="F1246" s="2" t="s">
        <v>7292</v>
      </c>
      <c r="G1246" s="2" t="s">
        <v>7292</v>
      </c>
      <c r="H1246" s="2" t="str">
        <f ca="1">IFERROR(__xludf.DUMMYFUNCTION("GOOGLETRANSLATE(A1246,""id"",""en"")"),"the signal is just expensive")</f>
        <v>the signal is just expensive</v>
      </c>
    </row>
    <row r="1247" spans="1:8" ht="15.75" customHeight="1" x14ac:dyDescent="0.25">
      <c r="A1247" s="2" t="s">
        <v>7293</v>
      </c>
      <c r="B1247" s="2" t="s">
        <v>7294</v>
      </c>
      <c r="C1247" s="2" t="s">
        <v>7295</v>
      </c>
      <c r="D1247" s="2" t="s">
        <v>7296</v>
      </c>
      <c r="E1247" s="2" t="s">
        <v>7297</v>
      </c>
      <c r="F1247" s="2" t="s">
        <v>7298</v>
      </c>
      <c r="G1247" s="2" t="s">
        <v>7299</v>
      </c>
      <c r="H1247" s="2" t="str">
        <f ca="1">IFERROR(__xludf.DUMMYFUNCTION("GOOGLETRANSLATE(A1247,""id"",""en"")"),"viu month using Telkomsel Indihome")</f>
        <v>viu month using Telkomsel Indihome</v>
      </c>
    </row>
    <row r="1248" spans="1:8" ht="15.75" customHeight="1" x14ac:dyDescent="0.25">
      <c r="A1248" s="2" t="s">
        <v>7300</v>
      </c>
      <c r="B1248" s="2" t="s">
        <v>7301</v>
      </c>
      <c r="C1248" s="2" t="s">
        <v>7302</v>
      </c>
      <c r="D1248" s="2" t="s">
        <v>7303</v>
      </c>
      <c r="E1248" s="2" t="s">
        <v>7304</v>
      </c>
      <c r="F1248" s="2" t="s">
        <v>7305</v>
      </c>
      <c r="G1248" s="2" t="s">
        <v>7306</v>
      </c>
      <c r="H1248" s="2" t="str">
        <f ca="1">IFERROR(__xludf.DUMMYFUNCTION("GOOGLETRANSLATE(A1248,""id"",""en"")"),"OK, bro, please wait for the message interaction, Rai")</f>
        <v>OK, bro, please wait for the message interaction, Rai</v>
      </c>
    </row>
    <row r="1249" spans="1:8" ht="15.75" customHeight="1" x14ac:dyDescent="0.25">
      <c r="A1249" s="2" t="s">
        <v>6100</v>
      </c>
      <c r="B1249" s="2" t="s">
        <v>6101</v>
      </c>
      <c r="C1249" s="2" t="s">
        <v>6102</v>
      </c>
      <c r="D1249" s="2" t="s">
        <v>6103</v>
      </c>
      <c r="E1249" s="2" t="s">
        <v>6104</v>
      </c>
      <c r="F1249" s="2" t="s">
        <v>6104</v>
      </c>
      <c r="G1249" s="2" t="s">
        <v>6104</v>
      </c>
      <c r="H1249" s="2" t="str">
        <f ca="1">IFERROR(__xludf.DUMMYFUNCTION("GOOGLETRANSLATE(A1249,""id"",""en"")"),"check my message")</f>
        <v>check my message</v>
      </c>
    </row>
    <row r="1250" spans="1:8" ht="15.75" customHeight="1" x14ac:dyDescent="0.25">
      <c r="A1250" s="2" t="s">
        <v>7307</v>
      </c>
      <c r="B1250" s="2" t="s">
        <v>7308</v>
      </c>
      <c r="C1250" s="2" t="s">
        <v>7309</v>
      </c>
      <c r="D1250" s="2" t="s">
        <v>7310</v>
      </c>
      <c r="E1250" s="2" t="s">
        <v>7311</v>
      </c>
      <c r="F1250" s="2" t="s">
        <v>7312</v>
      </c>
      <c r="G1250" s="2" t="s">
        <v>7313</v>
      </c>
      <c r="H1250" s="2" t="str">
        <f ca="1">IFERROR(__xludf.DUMMYFUNCTION("GOOGLETRANSLATE(A1250,""id"",""en"")"),"Please try restarting your cellphone, clear cache, update the new version of the Mytelkomsel application, Brother Heri, try telling me your cellphone number, location, date details, via message, let me help you, Zidane")</f>
        <v>Please try restarting your cellphone, clear cache, update the new version of the Mytelkomsel application, Brother Heri, try telling me your cellphone number, location, date details, via message, let me help you, Zidane</v>
      </c>
    </row>
    <row r="1251" spans="1:8" ht="15.75" customHeight="1" x14ac:dyDescent="0.25">
      <c r="A1251" s="2" t="s">
        <v>7314</v>
      </c>
      <c r="B1251" s="2" t="s">
        <v>7315</v>
      </c>
      <c r="C1251" s="2" t="s">
        <v>7316</v>
      </c>
      <c r="D1251" s="2" t="s">
        <v>7317</v>
      </c>
      <c r="E1251" s="2" t="s">
        <v>7318</v>
      </c>
      <c r="F1251" s="2" t="s">
        <v>7319</v>
      </c>
      <c r="G1251" s="2" t="s">
        <v>7319</v>
      </c>
      <c r="H1251" s="2" t="str">
        <f ca="1">IFERROR(__xludf.DUMMYFUNCTION("GOOGLETRANSLATE(A1251,""id"",""en"")"),"BTW, Brother Kiano is calling Dino's girlfriend")</f>
        <v>BTW, Brother Kiano is calling Dino's girlfriend</v>
      </c>
    </row>
    <row r="1252" spans="1:8" ht="15.75" customHeight="1" x14ac:dyDescent="0.25">
      <c r="A1252" s="2" t="s">
        <v>7320</v>
      </c>
      <c r="B1252" s="2" t="s">
        <v>7321</v>
      </c>
      <c r="C1252" s="2" t="s">
        <v>7322</v>
      </c>
      <c r="D1252" s="2" t="s">
        <v>7323</v>
      </c>
      <c r="E1252" s="2" t="s">
        <v>7324</v>
      </c>
      <c r="F1252" s="2" t="s">
        <v>7325</v>
      </c>
      <c r="G1252" s="2" t="s">
        <v>7326</v>
      </c>
      <c r="H1252" s="2" t="str">
        <f ca="1">IFERROR(__xludf.DUMMYFUNCTION("GOOGLETRANSLATE(A1252,""id"",""en"")"),"Sis Nisa, where is the location, bro, let me know so Kiano can help you access the internet smoothly, bro Kiano")</f>
        <v>Sis Nisa, where is the location, bro, let me know so Kiano can help you access the internet smoothly, bro Kiano</v>
      </c>
    </row>
    <row r="1253" spans="1:8" ht="15.75" customHeight="1" x14ac:dyDescent="0.25">
      <c r="A1253" s="2" t="s">
        <v>7327</v>
      </c>
      <c r="B1253" s="2" t="s">
        <v>7328</v>
      </c>
      <c r="C1253" s="2" t="s">
        <v>7329</v>
      </c>
      <c r="D1253" s="2" t="s">
        <v>7330</v>
      </c>
      <c r="E1253" s="2" t="s">
        <v>7331</v>
      </c>
      <c r="F1253" s="2" t="s">
        <v>7332</v>
      </c>
      <c r="G1253" s="2" t="s">
        <v>7333</v>
      </c>
      <c r="H1253" s="2" t="str">
        <f ca="1">IFERROR(__xludf.DUMMYFUNCTION("GOOGLETRANSLATE(A1253,""id"",""en"")"),"Damn Telkomsel, buy separate APK internet quota packages, if the APK quota runs out, the internet quota doesn't use subtle tricks.")</f>
        <v>Damn Telkomsel, buy separate APK internet quota packages, if the APK quota runs out, the internet quota doesn't use subtle tricks.</v>
      </c>
    </row>
    <row r="1254" spans="1:8" ht="15.75" customHeight="1" x14ac:dyDescent="0.25">
      <c r="A1254" s="2" t="s">
        <v>7334</v>
      </c>
      <c r="B1254" s="2" t="s">
        <v>7335</v>
      </c>
      <c r="C1254" s="2" t="s">
        <v>7336</v>
      </c>
      <c r="D1254" s="2" t="s">
        <v>7337</v>
      </c>
      <c r="E1254" s="2" t="s">
        <v>7338</v>
      </c>
      <c r="F1254" s="2" t="s">
        <v>7339</v>
      </c>
      <c r="G1254" s="2" t="s">
        <v>7340</v>
      </c>
      <c r="H1254" s="2" t="str">
        <f ca="1">IFERROR(__xludf.DUMMYFUNCTION("GOOGLETRANSLATE(A1254,""id"",""en"")"),"Is the signal stable, sorry bro, Farah, btw, signal problems are experiencing Telkomsel number, bro, please confirm your Telkomsel number, order to help well, and it's a complete location, wait for Rai.")</f>
        <v>Is the signal stable, sorry bro, Farah, btw, signal problems are experiencing Telkomsel number, bro, please confirm your Telkomsel number, order to help well, and it's a complete location, wait for Rai.</v>
      </c>
    </row>
    <row r="1255" spans="1:8" ht="15.75" customHeight="1" x14ac:dyDescent="0.25">
      <c r="A1255" s="2" t="s">
        <v>7341</v>
      </c>
      <c r="B1255" s="2" t="s">
        <v>7342</v>
      </c>
      <c r="C1255" s="2" t="s">
        <v>7343</v>
      </c>
      <c r="D1255" s="2" t="s">
        <v>7344</v>
      </c>
      <c r="E1255" s="2" t="s">
        <v>7345</v>
      </c>
      <c r="F1255" s="2" t="s">
        <v>7346</v>
      </c>
      <c r="G1255" s="2" t="s">
        <v>7347</v>
      </c>
      <c r="H1255" s="2" t="str">
        <f ca="1">IFERROR(__xludf.DUMMYFUNCTION("GOOGLETRANSLATE(A1255,""id"",""en"")"),"Where is the location, bro? Come on, let me know, Kiano, help me so that Telkomsel's network is good, bro, Kiano")</f>
        <v>Where is the location, bro? Come on, let me know, Kiano, help me so that Telkomsel's network is good, bro, Kiano</v>
      </c>
    </row>
    <row r="1256" spans="1:8" ht="15.75" customHeight="1" x14ac:dyDescent="0.25">
      <c r="A1256" s="2" t="s">
        <v>7348</v>
      </c>
      <c r="B1256" s="2" t="s">
        <v>7349</v>
      </c>
      <c r="C1256" s="2" t="s">
        <v>7350</v>
      </c>
      <c r="D1256" s="2" t="s">
        <v>7351</v>
      </c>
      <c r="E1256" s="2" t="s">
        <v>7352</v>
      </c>
      <c r="F1256" s="2" t="s">
        <v>7353</v>
      </c>
      <c r="G1256" s="2" t="s">
        <v>7354</v>
      </c>
      <c r="H1256" s="2" t="str">
        <f ca="1">IFERROR(__xludf.DUMMYFUNCTION("GOOGLETRANSLATE(A1256,""id"",""en"")"),"My message is already in the queue, waiting for your reply, thank you, Zidane")</f>
        <v>My message is already in the queue, waiting for your reply, thank you, Zidane</v>
      </c>
    </row>
    <row r="1257" spans="1:8" ht="15.75" customHeight="1" x14ac:dyDescent="0.25">
      <c r="A1257" s="2" t="s">
        <v>7355</v>
      </c>
      <c r="B1257" s="2" t="s">
        <v>7356</v>
      </c>
      <c r="C1257" s="2" t="s">
        <v>7357</v>
      </c>
      <c r="D1257" s="2" t="s">
        <v>7358</v>
      </c>
      <c r="E1257" s="2" t="s">
        <v>7359</v>
      </c>
      <c r="F1257" s="2" t="s">
        <v>7360</v>
      </c>
      <c r="G1257" s="2" t="s">
        <v>7360</v>
      </c>
      <c r="H1257" s="2" t="str">
        <f ca="1">IFERROR(__xludf.DUMMYFUNCTION("GOOGLETRANSLATE(A1257,""id"",""en"")"),"Thank you, brother, for being loyal to using Telkomsel, Garra")</f>
        <v>Thank you, brother, for being loyal to using Telkomsel, Garra</v>
      </c>
    </row>
    <row r="1258" spans="1:8" ht="15.75" customHeight="1" x14ac:dyDescent="0.25">
      <c r="A1258" s="2" t="s">
        <v>7361</v>
      </c>
      <c r="B1258" s="2" t="s">
        <v>7362</v>
      </c>
      <c r="C1258" s="2" t="s">
        <v>7361</v>
      </c>
      <c r="D1258" s="2" t="s">
        <v>7363</v>
      </c>
      <c r="E1258" s="2" t="s">
        <v>7363</v>
      </c>
      <c r="F1258" s="2" t="s">
        <v>7363</v>
      </c>
      <c r="G1258" s="2" t="s">
        <v>7363</v>
      </c>
      <c r="H1258" s="2" t="str">
        <f ca="1">IFERROR(__xludf.DUMMYFUNCTION("GOOGLETRANSLATE(A1258,""id"",""en"")"),"be patient bro")</f>
        <v>be patient bro</v>
      </c>
    </row>
    <row r="1259" spans="1:8" ht="15.75" customHeight="1" x14ac:dyDescent="0.25">
      <c r="A1259" s="2" t="s">
        <v>7364</v>
      </c>
      <c r="B1259" s="2" t="s">
        <v>7365</v>
      </c>
      <c r="C1259" s="2" t="s">
        <v>7366</v>
      </c>
      <c r="D1259" s="2" t="s">
        <v>7367</v>
      </c>
      <c r="E1259" s="2" t="s">
        <v>7368</v>
      </c>
      <c r="F1259" s="2" t="s">
        <v>7368</v>
      </c>
      <c r="G1259" s="2" t="s">
        <v>7368</v>
      </c>
      <c r="H1259" s="2" t="str">
        <f ca="1">IFERROR(__xludf.DUMMYFUNCTION("GOOGLETRANSLATE(A1259,""id"",""en"")"),"please check the message, thank you")</f>
        <v>please check the message, thank you</v>
      </c>
    </row>
    <row r="1260" spans="1:8" ht="15.75" customHeight="1" x14ac:dyDescent="0.25">
      <c r="A1260" s="2" t="s">
        <v>7369</v>
      </c>
      <c r="B1260" s="2" t="s">
        <v>7370</v>
      </c>
      <c r="C1260" s="2" t="s">
        <v>7371</v>
      </c>
      <c r="D1260" s="2" t="s">
        <v>7372</v>
      </c>
      <c r="E1260" s="2" t="s">
        <v>7373</v>
      </c>
      <c r="F1260" s="2" t="s">
        <v>7374</v>
      </c>
      <c r="G1260" s="2" t="s">
        <v>7375</v>
      </c>
      <c r="H1260" s="2" t="str">
        <f ca="1">IFERROR(__xludf.DUMMYFUNCTION("GOOGLETRANSLATE(A1260,""id"",""en"")"),"ve ve sorry, bro, disturbing activity, share message data, please message Rai colleagues to help the net so that Rai runs smoothly")</f>
        <v>ve ve sorry, bro, disturbing activity, share message data, please message Rai colleagues to help the net so that Rai runs smoothly</v>
      </c>
    </row>
    <row r="1261" spans="1:8" ht="15.75" customHeight="1" x14ac:dyDescent="0.25">
      <c r="A1261" s="2" t="s">
        <v>7376</v>
      </c>
      <c r="B1261" s="2" t="s">
        <v>7377</v>
      </c>
      <c r="C1261" s="2" t="s">
        <v>7377</v>
      </c>
      <c r="D1261" s="2" t="s">
        <v>7378</v>
      </c>
      <c r="E1261" s="2" t="s">
        <v>7378</v>
      </c>
      <c r="F1261" s="2" t="s">
        <v>7378</v>
      </c>
      <c r="G1261" s="2" t="s">
        <v>7379</v>
      </c>
      <c r="H1261" s="2" t="str">
        <f ca="1">IFERROR(__xludf.DUMMYFUNCTION("GOOGLETRANSLATE(A1261,""id"",""en"")"),"Telkomsel lot poll")</f>
        <v>Telkomsel lot poll</v>
      </c>
    </row>
    <row r="1262" spans="1:8" ht="15.75" customHeight="1" x14ac:dyDescent="0.25">
      <c r="A1262" s="2" t="s">
        <v>7380</v>
      </c>
      <c r="B1262" s="2" t="s">
        <v>7381</v>
      </c>
      <c r="C1262" s="2" t="s">
        <v>7382</v>
      </c>
      <c r="D1262" s="2" t="s">
        <v>7383</v>
      </c>
      <c r="E1262" s="2" t="s">
        <v>7383</v>
      </c>
      <c r="F1262" s="2" t="s">
        <v>7384</v>
      </c>
      <c r="G1262" s="2" t="s">
        <v>7385</v>
      </c>
      <c r="H1262" s="2" t="str">
        <f ca="1">IFERROR(__xludf.DUMMYFUNCTION("GOOGLETRANSLATE(A1262,""id"",""en"")"),"The donation column is empty")</f>
        <v>The donation column is empty</v>
      </c>
    </row>
    <row r="1263" spans="1:8" ht="15.75" customHeight="1" x14ac:dyDescent="0.25">
      <c r="A1263" s="2" t="s">
        <v>7386</v>
      </c>
      <c r="B1263" s="2" t="s">
        <v>7387</v>
      </c>
      <c r="C1263" s="2" t="s">
        <v>7388</v>
      </c>
      <c r="D1263" s="2" t="s">
        <v>7389</v>
      </c>
      <c r="E1263" s="2" t="s">
        <v>7389</v>
      </c>
      <c r="F1263" s="2" t="s">
        <v>7390</v>
      </c>
      <c r="G1263" s="2" t="s">
        <v>7391</v>
      </c>
      <c r="H1263" s="2" t="str">
        <f ca="1">IFERROR(__xludf.DUMMYFUNCTION("GOOGLETRANSLATE(A1263,""id"",""en"")"),"hello yes the signal is bad and good")</f>
        <v>hello yes the signal is bad and good</v>
      </c>
    </row>
    <row r="1264" spans="1:8" ht="15.75" customHeight="1" x14ac:dyDescent="0.25">
      <c r="A1264" s="2" t="s">
        <v>7392</v>
      </c>
      <c r="B1264" s="2" t="s">
        <v>7393</v>
      </c>
      <c r="C1264" s="2" t="s">
        <v>7392</v>
      </c>
      <c r="D1264" s="2" t="s">
        <v>7394</v>
      </c>
      <c r="E1264" s="2" t="s">
        <v>7394</v>
      </c>
      <c r="F1264" s="2" t="s">
        <v>7394</v>
      </c>
      <c r="G1264" s="2" t="s">
        <v>7394</v>
      </c>
      <c r="H1264" s="2" t="str">
        <f ca="1">IFERROR(__xludf.DUMMYFUNCTION("GOOGLETRANSLATE(A1264,""id"",""en"")"),"never mind, no replyyyyyyyyyyyyy")</f>
        <v>never mind, no replyyyyyyyyyyyyy</v>
      </c>
    </row>
    <row r="1265" spans="1:8" ht="15.75" customHeight="1" x14ac:dyDescent="0.25">
      <c r="A1265" s="2" t="s">
        <v>7395</v>
      </c>
      <c r="B1265" s="2" t="s">
        <v>7396</v>
      </c>
      <c r="C1265" s="2" t="s">
        <v>7397</v>
      </c>
      <c r="D1265" s="2" t="s">
        <v>7398</v>
      </c>
      <c r="E1265" s="2" t="s">
        <v>7399</v>
      </c>
      <c r="F1265" s="2" t="s">
        <v>7400</v>
      </c>
      <c r="G1265" s="2" t="s">
        <v>7401</v>
      </c>
      <c r="H1265" s="2" t="str">
        <f ca="1">IFERROR(__xludf.DUMMYFUNCTION("GOOGLETRANSLATE(A1265,""id"",""en"")"),"Check it, thank you for the info, Ricci, reply from Telkomsel admin")</f>
        <v>Check it, thank you for the info, Ricci, reply from Telkomsel admin</v>
      </c>
    </row>
    <row r="1266" spans="1:8" ht="15.75" customHeight="1" x14ac:dyDescent="0.25">
      <c r="A1266" s="2" t="s">
        <v>7402</v>
      </c>
      <c r="B1266" s="2" t="s">
        <v>7403</v>
      </c>
      <c r="C1266" s="2" t="s">
        <v>7404</v>
      </c>
      <c r="D1266" s="2" t="s">
        <v>7405</v>
      </c>
      <c r="E1266" s="2" t="s">
        <v>7406</v>
      </c>
      <c r="F1266" s="2" t="s">
        <v>7407</v>
      </c>
      <c r="G1266" s="2" t="s">
        <v>7408</v>
      </c>
      <c r="H1266" s="2" t="str">
        <f ca="1">IFERROR(__xludf.DUMMYFUNCTION("GOOGLETRANSLATE(A1266,""id"",""en"")"),"Min, so just bring your cellphone into the room")</f>
        <v>Min, so just bring your cellphone into the room</v>
      </c>
    </row>
    <row r="1267" spans="1:8" ht="15.75" customHeight="1" x14ac:dyDescent="0.25">
      <c r="A1267" s="2" t="s">
        <v>7409</v>
      </c>
      <c r="B1267" s="2" t="s">
        <v>7410</v>
      </c>
      <c r="C1267" s="2" t="s">
        <v>7411</v>
      </c>
      <c r="D1267" s="2" t="s">
        <v>7412</v>
      </c>
      <c r="E1267" s="2" t="s">
        <v>7413</v>
      </c>
      <c r="F1267" s="2" t="s">
        <v>7414</v>
      </c>
      <c r="G1267" s="2" t="s">
        <v>7415</v>
      </c>
      <c r="H1267" s="2" t="str">
        <f ca="1">IFERROR(__xludf.DUMMYFUNCTION("GOOGLETRANSLATE(A1267,""id"",""en"")"),"hrst hrst Telkomsel transfer points, brother, Heri, brother, donate to Independence, yes, the Mytelkomsel application is one of the points for donating Papuan children's shoes, Jovan")</f>
        <v>hrst hrst Telkomsel transfer points, brother, Heri, brother, donate to Independence, yes, the Mytelkomsel application is one of the points for donating Papuan children's shoes, Jovan</v>
      </c>
    </row>
    <row r="1268" spans="1:8" ht="15.75" customHeight="1" x14ac:dyDescent="0.25">
      <c r="A1268" s="2" t="s">
        <v>7416</v>
      </c>
      <c r="B1268" s="2" t="s">
        <v>7417</v>
      </c>
      <c r="C1268" s="2" t="s">
        <v>7418</v>
      </c>
      <c r="D1268" s="2" t="s">
        <v>7419</v>
      </c>
      <c r="E1268" s="2" t="s">
        <v>7420</v>
      </c>
      <c r="F1268" s="2" t="s">
        <v>7421</v>
      </c>
      <c r="G1268" s="2" t="s">
        <v>7422</v>
      </c>
      <c r="H1268" s="2" t="str">
        <f ca="1">IFERROR(__xludf.DUMMYFUNCTION("GOOGLETRANSLATE(A1268,""id"",""en"")"),"the package is active, bro, cusss, confirm the message on DM, info, cellphone number, capture clear transaction, yes, let me help Kece Darlan")</f>
        <v>the package is active, bro, cusss, confirm the message on DM, info, cellphone number, capture clear transaction, yes, let me help Kece Darlan</v>
      </c>
    </row>
    <row r="1269" spans="1:8" ht="15.75" customHeight="1" x14ac:dyDescent="0.25">
      <c r="A1269" s="2" t="s">
        <v>6672</v>
      </c>
      <c r="B1269" s="2" t="s">
        <v>7423</v>
      </c>
      <c r="C1269" s="2" t="s">
        <v>6674</v>
      </c>
      <c r="D1269" s="2" t="s">
        <v>6675</v>
      </c>
      <c r="E1269" s="2" t="s">
        <v>6676</v>
      </c>
      <c r="F1269" s="2" t="s">
        <v>6677</v>
      </c>
      <c r="G1269" s="2" t="s">
        <v>6677</v>
      </c>
      <c r="H1269" s="2" t="str">
        <f ca="1">IFERROR(__xludf.DUMMYFUNCTION("GOOGLETRANSLATE(A1269,""id"",""en"")"),"OK, I'll wait for your reply, thank you Zidane")</f>
        <v>OK, I'll wait for your reply, thank you Zidane</v>
      </c>
    </row>
    <row r="1270" spans="1:8" ht="15.75" customHeight="1" x14ac:dyDescent="0.25">
      <c r="A1270" s="2" t="s">
        <v>7424</v>
      </c>
      <c r="B1270" s="2" t="s">
        <v>7425</v>
      </c>
      <c r="C1270" s="2" t="s">
        <v>7426</v>
      </c>
      <c r="D1270" s="2" t="s">
        <v>7427</v>
      </c>
      <c r="E1270" s="2" t="s">
        <v>7428</v>
      </c>
      <c r="F1270" s="2" t="s">
        <v>7429</v>
      </c>
      <c r="G1270" s="2" t="s">
        <v>7430</v>
      </c>
      <c r="H1270" s="2" t="str">
        <f ca="1">IFERROR(__xludf.DUMMYFUNCTION("GOOGLETRANSLATE(A1270,""id"",""en"")"),"OK Sis, please wait for the message interaction, Rai")</f>
        <v>OK Sis, please wait for the message interaction, Rai</v>
      </c>
    </row>
    <row r="1271" spans="1:8" ht="15.75" customHeight="1" x14ac:dyDescent="0.25">
      <c r="A1271" s="2" t="s">
        <v>7431</v>
      </c>
      <c r="B1271" s="2" t="s">
        <v>7432</v>
      </c>
      <c r="C1271" s="2" t="s">
        <v>7433</v>
      </c>
      <c r="D1271" s="2" t="s">
        <v>7434</v>
      </c>
      <c r="E1271" s="2" t="s">
        <v>7435</v>
      </c>
      <c r="F1271" s="2" t="s">
        <v>7436</v>
      </c>
      <c r="G1271" s="2" t="s">
        <v>7437</v>
      </c>
      <c r="H1271" s="2" t="str">
        <f ca="1">IFERROR(__xludf.DUMMYFUNCTION("GOOGLETRANSLATE(A1271,""id"",""en"")"),"okay bro, Inyo Zyad, check your message, enter the queue, wait for message interaction, thank you, Zyad")</f>
        <v>okay bro, Inyo Zyad, check your message, enter the queue, wait for message interaction, thank you, Zyad</v>
      </c>
    </row>
    <row r="1272" spans="1:8" ht="15.75" customHeight="1" x14ac:dyDescent="0.25">
      <c r="A1272" s="2" t="s">
        <v>7438</v>
      </c>
      <c r="B1272" s="2" t="s">
        <v>7439</v>
      </c>
      <c r="C1272" s="2" t="s">
        <v>7440</v>
      </c>
      <c r="D1272" s="2" t="s">
        <v>7441</v>
      </c>
      <c r="E1272" s="2" t="s">
        <v>7442</v>
      </c>
      <c r="F1272" s="2" t="s">
        <v>7443</v>
      </c>
      <c r="G1272" s="2" t="s">
        <v>7444</v>
      </c>
      <c r="H1272" s="2" t="str">
        <f ca="1">IFERROR(__xludf.DUMMYFUNCTION("GOOGLETRANSLATE(A1272,""id"",""en"")"),"Sorry, bro, the activity is disturbing, btw, there are signal problems, Telkomsel number, bro, let me know your Telkomsel number, order me to help you, let me know the complete location, wait for Rai.")</f>
        <v>Sorry, bro, the activity is disturbing, btw, there are signal problems, Telkomsel number, bro, let me know your Telkomsel number, order me to help you, let me know the complete location, wait for Rai.</v>
      </c>
    </row>
    <row r="1273" spans="1:8" ht="15.75" customHeight="1" x14ac:dyDescent="0.25">
      <c r="A1273" s="2" t="s">
        <v>7445</v>
      </c>
      <c r="B1273" s="2" t="s">
        <v>7446</v>
      </c>
      <c r="C1273" s="2" t="s">
        <v>7447</v>
      </c>
      <c r="D1273" s="2" t="s">
        <v>7448</v>
      </c>
      <c r="E1273" s="2" t="s">
        <v>7449</v>
      </c>
      <c r="F1273" s="2" t="s">
        <v>7450</v>
      </c>
      <c r="G1273" s="2" t="s">
        <v>7451</v>
      </c>
      <c r="H1273" s="2" t="str">
        <f ca="1">IFERROR(__xludf.DUMMYFUNCTION("GOOGLETRANSLATE(A1273,""id"",""en"")"),"It's raining, the signal likes to be stable, bro, try giving me your cell phone number, the date of the location of the city sub-district head, Telkomsel number, problem with messages, help me check, Darlan")</f>
        <v>It's raining, the signal likes to be stable, bro, try giving me your cell phone number, the date of the location of the city sub-district head, Telkomsel number, problem with messages, help me check, Darlan</v>
      </c>
    </row>
    <row r="1274" spans="1:8" ht="15.75" customHeight="1" x14ac:dyDescent="0.25">
      <c r="A1274" s="2" t="s">
        <v>7452</v>
      </c>
      <c r="B1274" s="2" t="s">
        <v>7453</v>
      </c>
      <c r="C1274" s="2" t="s">
        <v>7454</v>
      </c>
      <c r="D1274" s="2" t="s">
        <v>7455</v>
      </c>
      <c r="E1274" s="2" t="s">
        <v>7456</v>
      </c>
      <c r="F1274" s="2" t="s">
        <v>7456</v>
      </c>
      <c r="G1274" s="2" t="s">
        <v>7457</v>
      </c>
      <c r="H1274" s="2" t="str">
        <f ca="1">IFERROR(__xludf.DUMMYFUNCTION("GOOGLETRANSLATE(A1274,""id"",""en"")"),"Siep bro, wait, Jovan")</f>
        <v>Siep bro, wait, Jovan</v>
      </c>
    </row>
    <row r="1275" spans="1:8" ht="15.75" customHeight="1" x14ac:dyDescent="0.25">
      <c r="A1275" s="2" t="s">
        <v>7458</v>
      </c>
      <c r="B1275" s="2" t="s">
        <v>7459</v>
      </c>
      <c r="C1275" s="2" t="s">
        <v>7460</v>
      </c>
      <c r="D1275" s="2" t="s">
        <v>7461</v>
      </c>
      <c r="E1275" s="2" t="s">
        <v>7462</v>
      </c>
      <c r="F1275" s="2" t="s">
        <v>7463</v>
      </c>
      <c r="G1275" s="2" t="s">
        <v>7463</v>
      </c>
      <c r="H1275" s="2" t="str">
        <f ca="1">IFERROR(__xludf.DUMMYFUNCTION("GOOGLETRANSLATE(A1275,""id"",""en"")"),"message min")</f>
        <v>message min</v>
      </c>
    </row>
    <row r="1276" spans="1:8" ht="15.75" customHeight="1" x14ac:dyDescent="0.25">
      <c r="A1276" s="2" t="s">
        <v>7464</v>
      </c>
      <c r="B1276" s="2" t="s">
        <v>7465</v>
      </c>
      <c r="C1276" s="2" t="s">
        <v>7466</v>
      </c>
      <c r="D1276" s="2" t="s">
        <v>7467</v>
      </c>
      <c r="E1276" s="2" t="s">
        <v>7468</v>
      </c>
      <c r="F1276" s="2" t="s">
        <v>7469</v>
      </c>
      <c r="G1276" s="2" t="s">
        <v>7470</v>
      </c>
      <c r="H1276" s="2" t="str">
        <f ca="1">IFERROR(__xludf.DUMMYFUNCTION("GOOGLETRANSLATE(A1276,""id"",""en"")"),"Of course you can, bro, to solve the problem of exchanging Telkomsel points, help me, please confirm your cellphone number, order, info, type of rai exchange prize")</f>
        <v>Of course you can, bro, to solve the problem of exchanging Telkomsel points, help me, please confirm your cellphone number, order, info, type of rai exchange prize</v>
      </c>
    </row>
    <row r="1277" spans="1:8" ht="15.75" customHeight="1" x14ac:dyDescent="0.25">
      <c r="A1277" s="2" t="s">
        <v>7471</v>
      </c>
      <c r="B1277" s="2" t="s">
        <v>7472</v>
      </c>
      <c r="C1277" s="2" t="s">
        <v>7473</v>
      </c>
      <c r="D1277" s="2" t="s">
        <v>7474</v>
      </c>
      <c r="E1277" s="2" t="s">
        <v>7475</v>
      </c>
      <c r="F1277" s="2" t="s">
        <v>7475</v>
      </c>
      <c r="G1277" s="2" t="s">
        <v>7476</v>
      </c>
      <c r="H1277" s="2" t="str">
        <f ca="1">IFERROR(__xludf.DUMMYFUNCTION("GOOGLETRANSLATE(A1277,""id"",""en"")"),"OK, Brother Silvassa, wait for Jovan's reply to your message")</f>
        <v>OK, Brother Silvassa, wait for Jovan's reply to your message</v>
      </c>
    </row>
    <row r="1278" spans="1:8" ht="15.75" customHeight="1" x14ac:dyDescent="0.25">
      <c r="A1278" s="2" t="s">
        <v>7477</v>
      </c>
      <c r="B1278" s="2" t="s">
        <v>7478</v>
      </c>
      <c r="C1278" s="2" t="s">
        <v>7479</v>
      </c>
      <c r="D1278" s="2" t="s">
        <v>7480</v>
      </c>
      <c r="E1278" s="2" t="s">
        <v>7481</v>
      </c>
      <c r="F1278" s="2" t="s">
        <v>7482</v>
      </c>
      <c r="G1278" s="2" t="s">
        <v>7482</v>
      </c>
      <c r="H1278" s="2" t="str">
        <f ca="1">IFERROR(__xludf.DUMMYFUNCTION("GOOGLETRANSLATE(A1278,""id"",""en"")"),"Older brother")</f>
        <v>Older brother</v>
      </c>
    </row>
    <row r="1279" spans="1:8" ht="15.75" customHeight="1" x14ac:dyDescent="0.25">
      <c r="A1279" s="2" t="s">
        <v>7483</v>
      </c>
      <c r="B1279" s="2" t="s">
        <v>7484</v>
      </c>
      <c r="C1279" s="2" t="s">
        <v>7485</v>
      </c>
      <c r="D1279" s="2" t="s">
        <v>7486</v>
      </c>
      <c r="E1279" s="2" t="s">
        <v>7487</v>
      </c>
      <c r="F1279" s="2" t="s">
        <v>7488</v>
      </c>
      <c r="G1279" s="2" t="s">
        <v>7489</v>
      </c>
      <c r="H1279" s="2" t="str">
        <f ca="1">IFERROR(__xludf.DUMMYFUNCTION("GOOGLETRANSLATE(A1279,""id"",""en"")"),"Tsel Angus points are used to donate, give me a number")</f>
        <v>Tsel Angus points are used to donate, give me a number</v>
      </c>
    </row>
    <row r="1280" spans="1:8" ht="15.75" customHeight="1" x14ac:dyDescent="0.25">
      <c r="A1280" s="2" t="s">
        <v>7490</v>
      </c>
      <c r="B1280" s="2" t="s">
        <v>7491</v>
      </c>
      <c r="C1280" s="2" t="s">
        <v>7491</v>
      </c>
      <c r="D1280" s="2" t="s">
        <v>7492</v>
      </c>
      <c r="E1280" s="2" t="s">
        <v>7493</v>
      </c>
      <c r="F1280" s="2" t="s">
        <v>7494</v>
      </c>
      <c r="G1280" s="2" t="s">
        <v>7494</v>
      </c>
      <c r="H1280" s="2" t="str">
        <f ca="1">IFERROR(__xludf.DUMMYFUNCTION("GOOGLETRANSLATE(A1280,""id"",""en"")"),"Smartfren Telkomsel")</f>
        <v>Smartfren Telkomsel</v>
      </c>
    </row>
    <row r="1281" spans="1:8" ht="15.75" customHeight="1" x14ac:dyDescent="0.25">
      <c r="A1281" s="2" t="s">
        <v>7495</v>
      </c>
      <c r="B1281" s="2" t="s">
        <v>7496</v>
      </c>
      <c r="C1281" s="2" t="s">
        <v>7497</v>
      </c>
      <c r="D1281" s="2" t="s">
        <v>7498</v>
      </c>
      <c r="E1281" s="2" t="s">
        <v>7499</v>
      </c>
      <c r="F1281" s="2" t="s">
        <v>7500</v>
      </c>
      <c r="G1281" s="2" t="s">
        <v>7501</v>
      </c>
      <c r="H1281" s="2" t="str">
        <f ca="1">IFERROR(__xludf.DUMMYFUNCTION("GOOGLETRANSLATE(A1281,""id"",""en"")"),"I hope it's good so the signal rain disappears")</f>
        <v>I hope it's good so the signal rain disappears</v>
      </c>
    </row>
    <row r="1282" spans="1:8" ht="15.75" customHeight="1" x14ac:dyDescent="0.25">
      <c r="A1282" s="2" t="s">
        <v>7502</v>
      </c>
      <c r="B1282" s="2" t="s">
        <v>7503</v>
      </c>
      <c r="C1282" s="2" t="s">
        <v>7504</v>
      </c>
      <c r="D1282" s="2" t="s">
        <v>7505</v>
      </c>
      <c r="E1282" s="2" t="s">
        <v>7506</v>
      </c>
      <c r="F1282" s="2" t="s">
        <v>7507</v>
      </c>
      <c r="G1282" s="2" t="s">
        <v>7508</v>
      </c>
      <c r="H1282" s="2" t="str">
        <f ca="1">IFERROR(__xludf.DUMMYFUNCTION("GOOGLETRANSLATE(A1282,""id"",""en"")"),"duhh, it's true, the allahuakbar signal makes you say astaghfirullah, the monkey signal is always good.")</f>
        <v>duhh, it's true, the allahuakbar signal makes you say astaghfirullah, the monkey signal is always good.</v>
      </c>
    </row>
    <row r="1283" spans="1:8" ht="15.75" customHeight="1" x14ac:dyDescent="0.25">
      <c r="A1283" s="2" t="s">
        <v>7509</v>
      </c>
      <c r="B1283" s="2" t="s">
        <v>7510</v>
      </c>
      <c r="C1283" s="2" t="s">
        <v>7511</v>
      </c>
      <c r="D1283" s="2" t="s">
        <v>7512</v>
      </c>
      <c r="E1283" s="2" t="s">
        <v>7513</v>
      </c>
      <c r="F1283" s="2" t="s">
        <v>7514</v>
      </c>
      <c r="G1283" s="2" t="s">
        <v>7514</v>
      </c>
      <c r="H1283" s="2" t="str">
        <f ca="1">IFERROR(__xludf.DUMMYFUNCTION("GOOGLETRANSLATE(A1283,""id"",""en"")"),"OK, order, bro")</f>
        <v>OK, order, bro</v>
      </c>
    </row>
    <row r="1284" spans="1:8" ht="15.75" customHeight="1" x14ac:dyDescent="0.25">
      <c r="A1284" s="2" t="s">
        <v>7515</v>
      </c>
      <c r="B1284" s="2" t="s">
        <v>7516</v>
      </c>
      <c r="C1284" s="2" t="s">
        <v>7517</v>
      </c>
      <c r="D1284" s="2" t="s">
        <v>7518</v>
      </c>
      <c r="E1284" s="2" t="s">
        <v>7519</v>
      </c>
      <c r="F1284" s="2" t="s">
        <v>7520</v>
      </c>
      <c r="G1284" s="2" t="s">
        <v>7521</v>
      </c>
      <c r="H1284" s="2" t="str">
        <f ca="1">IFERROR(__xludf.DUMMYFUNCTION("GOOGLETRANSLATE(A1284,""id"",""en"")"),"Min, try the results")</f>
        <v>Min, try the results</v>
      </c>
    </row>
    <row r="1285" spans="1:8" ht="15.75" customHeight="1" x14ac:dyDescent="0.25">
      <c r="A1285" s="2" t="s">
        <v>7522</v>
      </c>
      <c r="B1285" s="2" t="s">
        <v>7523</v>
      </c>
      <c r="C1285" s="2" t="s">
        <v>7524</v>
      </c>
      <c r="D1285" s="2" t="s">
        <v>7525</v>
      </c>
      <c r="E1285" s="2" t="s">
        <v>7526</v>
      </c>
      <c r="F1285" s="2" t="s">
        <v>7527</v>
      </c>
      <c r="G1285" s="2" t="s">
        <v>7528</v>
      </c>
      <c r="H1285" s="2" t="str">
        <f ca="1">IFERROR(__xludf.DUMMYFUNCTION("GOOGLETRANSLATE(A1285,""id"",""en"")"),"Mytelkomsel application is heavy, brother Andre, sorry if clearing cache of Mytelkomsel application is having problems, please confirm the message, please let me know the version of the Mytelkomsel application, the OS version of the device, let me help yo"&amp;"u")</f>
        <v>Mytelkomsel application is heavy, brother Andre, sorry if clearing cache of Mytelkomsel application is having problems, please confirm the message, please let me know the version of the Mytelkomsel application, the OS version of the device, let me help you</v>
      </c>
    </row>
    <row r="1286" spans="1:8" ht="15.75" customHeight="1" x14ac:dyDescent="0.25">
      <c r="A1286" s="2" t="s">
        <v>7529</v>
      </c>
      <c r="B1286" s="2" t="s">
        <v>7530</v>
      </c>
      <c r="C1286" s="2" t="s">
        <v>7531</v>
      </c>
      <c r="D1286" s="2" t="s">
        <v>7532</v>
      </c>
      <c r="E1286" s="2" t="s">
        <v>7533</v>
      </c>
      <c r="F1286" s="2" t="s">
        <v>7534</v>
      </c>
      <c r="G1286" s="2" t="s">
        <v>7534</v>
      </c>
      <c r="H1286" s="2" t="str">
        <f ca="1">IFERROR(__xludf.DUMMYFUNCTION("GOOGLETRANSLATE(A1286,""id"",""en"")"),"Try confirming the DM message, help me check, brother Darlan")</f>
        <v>Try confirming the DM message, help me check, brother Darlan</v>
      </c>
    </row>
    <row r="1287" spans="1:8" ht="15.75" customHeight="1" x14ac:dyDescent="0.25">
      <c r="A1287" s="2" t="s">
        <v>7535</v>
      </c>
      <c r="B1287" s="2" t="s">
        <v>7536</v>
      </c>
      <c r="C1287" s="2" t="s">
        <v>7537</v>
      </c>
      <c r="D1287" s="2" t="s">
        <v>7538</v>
      </c>
      <c r="E1287" s="2" t="s">
        <v>7539</v>
      </c>
      <c r="F1287" s="2" t="s">
        <v>7540</v>
      </c>
      <c r="G1287" s="2" t="s">
        <v>7541</v>
      </c>
      <c r="H1287" s="2" t="str">
        <f ca="1">IFERROR(__xludf.DUMMYFUNCTION("GOOGLETRANSLATE(A1287,""id"",""en"")"),"Come on, Brother Dadin Seegra, message data info so you can help me with the net, Zidane")</f>
        <v>Come on, Brother Dadin Seegra, message data info so you can help me with the net, Zidane</v>
      </c>
    </row>
    <row r="1288" spans="1:8" ht="15.75" customHeight="1" x14ac:dyDescent="0.25">
      <c r="A1288" s="2" t="s">
        <v>7542</v>
      </c>
      <c r="B1288" s="2" t="s">
        <v>7543</v>
      </c>
      <c r="C1288" s="2" t="s">
        <v>7544</v>
      </c>
      <c r="D1288" s="2" t="s">
        <v>7545</v>
      </c>
      <c r="E1288" s="2" t="s">
        <v>7545</v>
      </c>
      <c r="F1288" s="2" t="s">
        <v>7546</v>
      </c>
      <c r="G1288" s="2" t="s">
        <v>7547</v>
      </c>
      <c r="H1288" s="2" t="str">
        <f ca="1">IFERROR(__xludf.DUMMYFUNCTION("GOOGLETRANSLATE(A1288,""id"",""en"")"),"rotten net")</f>
        <v>rotten net</v>
      </c>
    </row>
    <row r="1289" spans="1:8" ht="15.75" customHeight="1" x14ac:dyDescent="0.25">
      <c r="A1289" s="2" t="s">
        <v>7548</v>
      </c>
      <c r="B1289" s="2" t="s">
        <v>7549</v>
      </c>
      <c r="C1289" s="2" t="s">
        <v>7550</v>
      </c>
      <c r="D1289" s="2" t="s">
        <v>7551</v>
      </c>
      <c r="E1289" s="2" t="s">
        <v>7552</v>
      </c>
      <c r="F1289" s="2" t="s">
        <v>7553</v>
      </c>
      <c r="G1289" s="2" t="s">
        <v>7554</v>
      </c>
      <c r="H1289" s="2" t="str">
        <f ca="1">IFERROR(__xludf.DUMMYFUNCTION("GOOGLETRANSLATE(A1289,""id"",""en"")"),"Come on, bro, let's get the message information so we can help with the signal, Zidane")</f>
        <v>Come on, bro, let's get the message information so we can help with the signal, Zidane</v>
      </c>
    </row>
    <row r="1290" spans="1:8" ht="15.75" customHeight="1" x14ac:dyDescent="0.25">
      <c r="A1290" s="2" t="s">
        <v>7555</v>
      </c>
      <c r="B1290" s="2" t="s">
        <v>7556</v>
      </c>
      <c r="C1290" s="2" t="s">
        <v>7557</v>
      </c>
      <c r="D1290" s="2" t="s">
        <v>7558</v>
      </c>
      <c r="E1290" s="2" t="s">
        <v>7559</v>
      </c>
      <c r="F1290" s="2" t="s">
        <v>7560</v>
      </c>
      <c r="G1290" s="2" t="s">
        <v>7560</v>
      </c>
      <c r="H1290" s="2" t="str">
        <f ca="1">IFERROR(__xludf.DUMMYFUNCTION("GOOGLETRANSLATE(A1290,""id"",""en"")"),"Grab the coke straight away, brother")</f>
        <v>Grab the coke straight away, brother</v>
      </c>
    </row>
    <row r="1291" spans="1:8" ht="15.75" customHeight="1" x14ac:dyDescent="0.25">
      <c r="A1291" s="2" t="s">
        <v>7561</v>
      </c>
      <c r="B1291" s="2" t="s">
        <v>7562</v>
      </c>
      <c r="C1291" s="2" t="s">
        <v>7563</v>
      </c>
      <c r="D1291" s="2" t="s">
        <v>7564</v>
      </c>
      <c r="E1291" s="2" t="s">
        <v>7565</v>
      </c>
      <c r="F1291" s="2" t="s">
        <v>7566</v>
      </c>
      <c r="G1291" s="2" t="s">
        <v>7567</v>
      </c>
      <c r="H1291" s="2" t="str">
        <f ca="1">IFERROR(__xludf.DUMMYFUNCTION("GOOGLETRANSLATE(A1291,""id"",""en"")"),"Wow, big brother Garra")</f>
        <v>Wow, big brother Garra</v>
      </c>
    </row>
    <row r="1292" spans="1:8" ht="15.75" customHeight="1" x14ac:dyDescent="0.25">
      <c r="A1292" s="2" t="s">
        <v>7568</v>
      </c>
      <c r="B1292" s="2" t="s">
        <v>7569</v>
      </c>
      <c r="C1292" s="2" t="s">
        <v>7570</v>
      </c>
      <c r="D1292" s="2" t="s">
        <v>7571</v>
      </c>
      <c r="E1292" s="2" t="s">
        <v>7572</v>
      </c>
      <c r="F1292" s="2" t="s">
        <v>7573</v>
      </c>
      <c r="G1292" s="2" t="s">
        <v>7574</v>
      </c>
      <c r="H1292" s="2" t="str">
        <f ca="1">IFERROR(__xludf.DUMMYFUNCTION("GOOGLETRANSLATE(A1292,""id"",""en"")"),"Brother Dadin's net is stable, sorry, I'm having trouble with the hand net, let's get the Telkomsel number, order the info so the complete location of the Telkomsel number is a problem, wait for it to come.")</f>
        <v>Brother Dadin's net is stable, sorry, I'm having trouble with the hand net, let's get the Telkomsel number, order the info so the complete location of the Telkomsel number is a problem, wait for it to come.</v>
      </c>
    </row>
    <row r="1293" spans="1:8" ht="15.75" customHeight="1" x14ac:dyDescent="0.25">
      <c r="A1293" s="2" t="s">
        <v>7575</v>
      </c>
      <c r="B1293" s="2" t="s">
        <v>7576</v>
      </c>
      <c r="C1293" s="2" t="s">
        <v>7575</v>
      </c>
      <c r="D1293" s="2" t="s">
        <v>7577</v>
      </c>
      <c r="E1293" s="2" t="s">
        <v>7577</v>
      </c>
      <c r="F1293" s="2" t="s">
        <v>7577</v>
      </c>
      <c r="G1293" s="2" t="s">
        <v>7577</v>
      </c>
      <c r="H1293" s="2" t="str">
        <f ca="1">IFERROR(__xludf.DUMMYFUNCTION("GOOGLETRANSLATE(A1293,""id"",""en"")"),"same thing")</f>
        <v>same thing</v>
      </c>
    </row>
    <row r="1294" spans="1:8" ht="15.75" customHeight="1" x14ac:dyDescent="0.25">
      <c r="A1294" s="2" t="s">
        <v>7578</v>
      </c>
      <c r="B1294" s="2" t="s">
        <v>7579</v>
      </c>
      <c r="C1294" s="2" t="s">
        <v>7580</v>
      </c>
      <c r="D1294" s="2" t="s">
        <v>7581</v>
      </c>
      <c r="E1294" s="2" t="s">
        <v>7582</v>
      </c>
      <c r="F1294" s="2" t="s">
        <v>7583</v>
      </c>
      <c r="G1294" s="2" t="s">
        <v>7583</v>
      </c>
      <c r="H1294" s="2" t="str">
        <f ca="1">IFERROR(__xludf.DUMMYFUNCTION("GOOGLETRANSLATE(A1294,""id"",""en"")"),"Thank you, Timothy, use Telkomsel, Garra")</f>
        <v>Thank you, Timothy, use Telkomsel, Garra</v>
      </c>
    </row>
    <row r="1295" spans="1:8" ht="15.75" customHeight="1" x14ac:dyDescent="0.25">
      <c r="A1295" s="2" t="s">
        <v>7584</v>
      </c>
      <c r="B1295" s="2" t="s">
        <v>7585</v>
      </c>
      <c r="C1295" s="2" t="s">
        <v>7586</v>
      </c>
      <c r="D1295" s="2" t="s">
        <v>7587</v>
      </c>
      <c r="E1295" s="2" t="s">
        <v>7588</v>
      </c>
      <c r="F1295" s="2" t="s">
        <v>7589</v>
      </c>
      <c r="G1295" s="2" t="s">
        <v>7590</v>
      </c>
      <c r="H1295" s="2" t="str">
        <f ca="1">IFERROR(__xludf.DUMMYFUNCTION("GOOGLETRANSLATE(A1295,""id"",""en"")"),"Yes, the package comes in, check the balance refund automatically, Brother Chalid, try telling me the cellphone number, the date of the appointment via message, so I can help you check, thank you Zidane")</f>
        <v>Yes, the package comes in, check the balance refund automatically, Brother Chalid, try telling me the cellphone number, the date of the appointment via message, so I can help you check, thank you Zidane</v>
      </c>
    </row>
    <row r="1296" spans="1:8" ht="15.75" customHeight="1" x14ac:dyDescent="0.25">
      <c r="A1296" s="2" t="s">
        <v>7591</v>
      </c>
      <c r="B1296" s="2" t="s">
        <v>7592</v>
      </c>
      <c r="C1296" s="2" t="s">
        <v>7593</v>
      </c>
      <c r="D1296" s="2" t="s">
        <v>7594</v>
      </c>
      <c r="E1296" s="2" t="s">
        <v>7595</v>
      </c>
      <c r="F1296" s="2" t="s">
        <v>7596</v>
      </c>
      <c r="G1296" s="2" t="s">
        <v>7597</v>
      </c>
      <c r="H1296" s="2" t="str">
        <f ca="1">IFERROR(__xludf.DUMMYFUNCTION("GOOGLETRANSLATE(A1296,""id"",""en"")"),"At night the moon is really annoying, okay?")</f>
        <v>At night the moon is really annoying, okay?</v>
      </c>
    </row>
    <row r="1297" spans="1:8" ht="15.75" customHeight="1" x14ac:dyDescent="0.25">
      <c r="A1297" s="2" t="s">
        <v>7598</v>
      </c>
      <c r="B1297" s="2" t="s">
        <v>7599</v>
      </c>
      <c r="C1297" s="2" t="s">
        <v>7599</v>
      </c>
      <c r="D1297" s="2" t="s">
        <v>7600</v>
      </c>
      <c r="E1297" s="2" t="s">
        <v>7601</v>
      </c>
      <c r="F1297" s="2" t="s">
        <v>7602</v>
      </c>
      <c r="G1297" s="2" t="s">
        <v>7603</v>
      </c>
      <c r="H1297" s="2" t="str">
        <f ca="1">IFERROR(__xludf.DUMMYFUNCTION("GOOGLETRANSLATE(A1297,""id"",""en"")"),"Telkomsel big brother")</f>
        <v>Telkomsel big brother</v>
      </c>
    </row>
    <row r="1298" spans="1:8" ht="15.75" customHeight="1" x14ac:dyDescent="0.25">
      <c r="A1298" s="2" t="s">
        <v>7604</v>
      </c>
      <c r="B1298" s="2" t="s">
        <v>7605</v>
      </c>
      <c r="C1298" s="2" t="s">
        <v>7606</v>
      </c>
      <c r="D1298" s="2" t="s">
        <v>7607</v>
      </c>
      <c r="E1298" s="2" t="s">
        <v>7607</v>
      </c>
      <c r="F1298" s="2" t="s">
        <v>7607</v>
      </c>
      <c r="G1298" s="2" t="s">
        <v>7608</v>
      </c>
      <c r="H1298" s="2" t="str">
        <f ca="1">IFERROR(__xludf.DUMMYFUNCTION("GOOGLETRANSLATE(A1298,""id"",""en"")"),"Beuki nets and reservoirs")</f>
        <v>Beuki nets and reservoirs</v>
      </c>
    </row>
    <row r="1299" spans="1:8" ht="15.75" customHeight="1" x14ac:dyDescent="0.25">
      <c r="A1299" s="2" t="s">
        <v>7609</v>
      </c>
      <c r="B1299" s="2" t="s">
        <v>7610</v>
      </c>
      <c r="C1299" s="2" t="s">
        <v>7611</v>
      </c>
      <c r="D1299" s="2" t="s">
        <v>7612</v>
      </c>
      <c r="E1299" s="2" t="s">
        <v>7613</v>
      </c>
      <c r="F1299" s="2" t="s">
        <v>7614</v>
      </c>
      <c r="G1299" s="2" t="s">
        <v>7615</v>
      </c>
      <c r="H1299" s="2" t="str">
        <f ca="1">IFERROR(__xludf.DUMMYFUNCTION("GOOGLETRANSLATE(A1299,""id"",""en"")"),"Hi, Brother Silvassa, do you know how to buy Telkomsel Orbit, Brother Garra?")</f>
        <v>Hi, Brother Silvassa, do you know how to buy Telkomsel Orbit, Brother Garra?</v>
      </c>
    </row>
    <row r="1300" spans="1:8" ht="15.75" customHeight="1" x14ac:dyDescent="0.25">
      <c r="A1300" s="2" t="s">
        <v>7616</v>
      </c>
      <c r="B1300" s="2" t="s">
        <v>7617</v>
      </c>
      <c r="C1300" s="2" t="s">
        <v>7618</v>
      </c>
      <c r="D1300" s="2" t="s">
        <v>7619</v>
      </c>
      <c r="E1300" s="2" t="s">
        <v>7620</v>
      </c>
      <c r="F1300" s="2" t="s">
        <v>7621</v>
      </c>
      <c r="G1300" s="2" t="s">
        <v>7622</v>
      </c>
      <c r="H1300" s="2" t="str">
        <f ca="1">IFERROR(__xludf.DUMMYFUNCTION("GOOGLETRANSLATE(A1300,""id"",""en"")"),"I'm annoyed, the signal has disappeared, try to enter the date number so that the location details are the problem number with Jovan's message")</f>
        <v>I'm annoyed, the signal has disappeared, try to enter the date number so that the location details are the problem number with Jovan's message</v>
      </c>
    </row>
    <row r="1301" spans="1:8" ht="15.75" customHeight="1" x14ac:dyDescent="0.25">
      <c r="A1301" s="2" t="s">
        <v>7623</v>
      </c>
      <c r="B1301" s="2" t="s">
        <v>7624</v>
      </c>
      <c r="C1301" s="2" t="s">
        <v>7625</v>
      </c>
      <c r="D1301" s="2" t="s">
        <v>7626</v>
      </c>
      <c r="E1301" s="2" t="s">
        <v>7627</v>
      </c>
      <c r="F1301" s="2" t="s">
        <v>7628</v>
      </c>
      <c r="G1301" s="2" t="s">
        <v>7629</v>
      </c>
      <c r="H1301" s="2" t="str">
        <f ca="1">IFERROR(__xludf.DUMMYFUNCTION("GOOGLETRANSLATE(A1301,""id"",""en"")"),"Calm down, bro, Nera Zyad, check, bro, confirm the message, interaction, message, bro, let me help, thank you, Zyad")</f>
        <v>Calm down, bro, Nera Zyad, check, bro, confirm the message, interaction, message, bro, let me help, thank you, Zyad</v>
      </c>
    </row>
    <row r="1302" spans="1:8" ht="15.75" customHeight="1" x14ac:dyDescent="0.25">
      <c r="A1302" s="2" t="s">
        <v>7630</v>
      </c>
      <c r="B1302" s="2" t="s">
        <v>7631</v>
      </c>
      <c r="C1302" s="2" t="s">
        <v>7632</v>
      </c>
      <c r="D1302" s="2" t="s">
        <v>7633</v>
      </c>
      <c r="E1302" s="2" t="s">
        <v>7634</v>
      </c>
      <c r="F1302" s="2" t="s">
        <v>7635</v>
      </c>
      <c r="G1302" s="2" t="s">
        <v>7635</v>
      </c>
      <c r="H1302" s="2" t="str">
        <f ca="1">IFERROR(__xludf.DUMMYFUNCTION("GOOGLETRANSLATE(A1302,""id"",""en"")"),"OK, bro, I'll wait for your message, thank you, Zidane")</f>
        <v>OK, bro, I'll wait for your message, thank you, Zidane</v>
      </c>
    </row>
    <row r="1303" spans="1:8" ht="15.75" customHeight="1" x14ac:dyDescent="0.25">
      <c r="A1303" s="2" t="s">
        <v>7636</v>
      </c>
      <c r="B1303" s="2" t="s">
        <v>7637</v>
      </c>
      <c r="C1303" s="2" t="s">
        <v>7638</v>
      </c>
      <c r="D1303" s="2" t="s">
        <v>7639</v>
      </c>
      <c r="E1303" s="2" t="s">
        <v>7640</v>
      </c>
      <c r="F1303" s="2" t="s">
        <v>7641</v>
      </c>
      <c r="G1303" s="2" t="s">
        <v>7642</v>
      </c>
      <c r="H1303" s="2" t="str">
        <f ca="1">IFERROR(__xludf.DUMMYFUNCTION("GOOGLETRANSLATE(A1303,""id"",""en"")"),"Yes, the package comes in, check the refund balance automatically, Siti, try telling me the cellphone number, the date of the appointment via message, so I can help you check, thank you Zidane")</f>
        <v>Yes, the package comes in, check the refund balance automatically, Siti, try telling me the cellphone number, the date of the appointment via message, so I can help you check, thank you Zidane</v>
      </c>
    </row>
    <row r="1304" spans="1:8" ht="15.75" customHeight="1" x14ac:dyDescent="0.25">
      <c r="A1304" s="2" t="s">
        <v>7643</v>
      </c>
      <c r="B1304" s="2" t="s">
        <v>7644</v>
      </c>
      <c r="C1304" s="2" t="s">
        <v>7645</v>
      </c>
      <c r="D1304" s="2" t="s">
        <v>7646</v>
      </c>
      <c r="E1304" s="2" t="s">
        <v>7647</v>
      </c>
      <c r="F1304" s="2" t="s">
        <v>7648</v>
      </c>
      <c r="G1304" s="2" t="s">
        <v>7649</v>
      </c>
      <c r="H1304" s="2" t="str">
        <f ca="1">IFERROR(__xludf.DUMMYFUNCTION("GOOGLETRANSLATE(A1304,""id"",""en"")"),"Here's a problem net, bro, please try to give me the number of problems with Jovan's message")</f>
        <v>Here's a problem net, bro, please try to give me the number of problems with Jovan's message</v>
      </c>
    </row>
    <row r="1305" spans="1:8" ht="15.75" customHeight="1" x14ac:dyDescent="0.25">
      <c r="A1305" s="2" t="s">
        <v>7650</v>
      </c>
      <c r="B1305" s="2" t="s">
        <v>7651</v>
      </c>
      <c r="C1305" s="2" t="s">
        <v>7652</v>
      </c>
      <c r="D1305" s="2" t="s">
        <v>7653</v>
      </c>
      <c r="E1305" s="2" t="s">
        <v>7653</v>
      </c>
      <c r="F1305" s="2" t="s">
        <v>7654</v>
      </c>
      <c r="G1305" s="2" t="s">
        <v>7655</v>
      </c>
      <c r="H1305" s="2" t="str">
        <f ca="1">IFERROR(__xludf.DUMMYFUNCTION("GOOGLETRANSLATE(A1305,""id"",""en"")"),"buy a magic internet package, quota funds enter balance, deduct funds, record transaction history")</f>
        <v>buy a magic internet package, quota funds enter balance, deduct funds, record transaction history</v>
      </c>
    </row>
    <row r="1306" spans="1:8" ht="15.75" customHeight="1" x14ac:dyDescent="0.25">
      <c r="A1306" s="2" t="s">
        <v>7656</v>
      </c>
      <c r="B1306" s="2" t="s">
        <v>7657</v>
      </c>
      <c r="C1306" s="2" t="s">
        <v>7658</v>
      </c>
      <c r="D1306" s="2" t="s">
        <v>7659</v>
      </c>
      <c r="E1306" s="2" t="s">
        <v>7660</v>
      </c>
      <c r="F1306" s="2" t="s">
        <v>7661</v>
      </c>
      <c r="G1306" s="2" t="s">
        <v>7662</v>
      </c>
      <c r="H1306" s="2" t="str">
        <f ca="1">IFERROR(__xludf.DUMMYFUNCTION("GOOGLETRANSLATE(A1306,""id"",""en"")"),"It's safe, brother, bargain for attractive packages, brother, check the Mytelkomsel application, Telkomsel internet packages, variations, brother, activate the package according to your needs, okay, healthy, Brother Zyad")</f>
        <v>It's safe, brother, bargain for attractive packages, brother, check the Mytelkomsel application, Telkomsel internet packages, variations, brother, activate the package according to your needs, okay, healthy, Brother Zyad</v>
      </c>
    </row>
    <row r="1307" spans="1:8" ht="15.75" customHeight="1" x14ac:dyDescent="0.25">
      <c r="A1307" s="2" t="s">
        <v>7663</v>
      </c>
      <c r="B1307" s="2" t="s">
        <v>7664</v>
      </c>
      <c r="C1307" s="2" t="s">
        <v>7665</v>
      </c>
      <c r="D1307" s="2" t="s">
        <v>7666</v>
      </c>
      <c r="E1307" s="2" t="s">
        <v>7667</v>
      </c>
      <c r="F1307" s="2" t="s">
        <v>7668</v>
      </c>
      <c r="G1307" s="2" t="s">
        <v>7669</v>
      </c>
      <c r="H1307" s="2" t="str">
        <f ca="1">IFERROR(__xludf.DUMMYFUNCTION("GOOGLETRANSLATE(A1307,""id"",""en"")"),"yes the signal disappears the signal disappears")</f>
        <v>yes the signal disappears the signal disappears</v>
      </c>
    </row>
    <row r="1308" spans="1:8" ht="15.75" customHeight="1" x14ac:dyDescent="0.25">
      <c r="A1308" s="2" t="s">
        <v>7670</v>
      </c>
      <c r="B1308" s="2" t="s">
        <v>7671</v>
      </c>
      <c r="C1308" s="2" t="s">
        <v>7672</v>
      </c>
      <c r="D1308" s="2" t="s">
        <v>7673</v>
      </c>
      <c r="E1308" s="2" t="s">
        <v>7674</v>
      </c>
      <c r="F1308" s="2" t="s">
        <v>7675</v>
      </c>
      <c r="G1308" s="2" t="s">
        <v>7675</v>
      </c>
      <c r="H1308" s="2" t="str">
        <f ca="1">IFERROR(__xludf.DUMMYFUNCTION("GOOGLETRANSLATE(A1308,""id"",""en"")"),"Min, check the message")</f>
        <v>Min, check the message</v>
      </c>
    </row>
    <row r="1309" spans="1:8" ht="15.75" customHeight="1" x14ac:dyDescent="0.25">
      <c r="A1309" s="2" t="s">
        <v>7676</v>
      </c>
      <c r="B1309" s="2" t="s">
        <v>7677</v>
      </c>
      <c r="C1309" s="2" t="s">
        <v>7678</v>
      </c>
      <c r="D1309" s="2" t="s">
        <v>7679</v>
      </c>
      <c r="E1309" s="2" t="s">
        <v>7680</v>
      </c>
      <c r="F1309" s="2" t="s">
        <v>7681</v>
      </c>
      <c r="G1309" s="2" t="s">
        <v>7682</v>
      </c>
      <c r="H1309" s="2" t="str">
        <f ca="1">IFERROR(__xludf.DUMMYFUNCTION("GOOGLETRANSLATE(A1309,""id"",""en"")"),"Yes, there are problems with paying. Come on, bro, give me the telephone number to order so I can help check Zidane")</f>
        <v>Yes, there are problems with paying. Come on, bro, give me the telephone number to order so I can help check Zidane</v>
      </c>
    </row>
    <row r="1310" spans="1:8" ht="15.75" customHeight="1" x14ac:dyDescent="0.25">
      <c r="A1310" s="2" t="s">
        <v>7683</v>
      </c>
      <c r="B1310" s="2" t="s">
        <v>7684</v>
      </c>
      <c r="C1310" s="2" t="s">
        <v>7685</v>
      </c>
      <c r="D1310" s="2" t="s">
        <v>7686</v>
      </c>
      <c r="E1310" s="2" t="s">
        <v>7687</v>
      </c>
      <c r="F1310" s="2" t="s">
        <v>7688</v>
      </c>
      <c r="G1310" s="2" t="s">
        <v>7689</v>
      </c>
      <c r="H1310" s="2" t="str">
        <f ca="1">IFERROR(__xludf.DUMMYFUNCTION("GOOGLETRANSLATE(A1310,""id"",""en"")"),"Hi, Telkomsel, yes, the signal is really bad in the Sidoarjo area when it comes to prime time during the upper hours, you pay a lot of money before the quality is very responsible.")</f>
        <v>Hi, Telkomsel, yes, the signal is really bad in the Sidoarjo area when it comes to prime time during the upper hours, you pay a lot of money before the quality is very responsible.</v>
      </c>
    </row>
    <row r="1311" spans="1:8" ht="15.75" customHeight="1" x14ac:dyDescent="0.25">
      <c r="A1311" s="2" t="s">
        <v>7690</v>
      </c>
      <c r="B1311" s="2" t="s">
        <v>7691</v>
      </c>
      <c r="C1311" s="2" t="s">
        <v>7692</v>
      </c>
      <c r="D1311" s="2" t="s">
        <v>7693</v>
      </c>
      <c r="E1311" s="2" t="s">
        <v>7694</v>
      </c>
      <c r="F1311" s="2" t="s">
        <v>7695</v>
      </c>
      <c r="G1311" s="2" t="s">
        <v>7696</v>
      </c>
      <c r="H1311" s="2" t="str">
        <f ca="1">IFERROR(__xludf.DUMMYFUNCTION("GOOGLETRANSLATE(A1311,""id"",""en"")"),"bro's result notification history, a result notification on the payment balance deduction page appears")</f>
        <v>bro's result notification history, a result notification on the payment balance deduction page appears</v>
      </c>
    </row>
    <row r="1312" spans="1:8" ht="15.75" customHeight="1" x14ac:dyDescent="0.25">
      <c r="A1312" s="2" t="s">
        <v>7697</v>
      </c>
      <c r="B1312" s="2" t="s">
        <v>7698</v>
      </c>
      <c r="C1312" s="2" t="s">
        <v>7699</v>
      </c>
      <c r="D1312" s="2" t="s">
        <v>7700</v>
      </c>
      <c r="E1312" s="2" t="s">
        <v>7701</v>
      </c>
      <c r="F1312" s="2" t="s">
        <v>7702</v>
      </c>
      <c r="G1312" s="2" t="s">
        <v>7703</v>
      </c>
      <c r="H1312" s="2" t="str">
        <f ca="1">IFERROR(__xludf.DUMMYFUNCTION("GOOGLETRANSLATE(A1312,""id"",""en"")"),"buy super exciting package GB thousand my Telkomsel pay funds balance cut quota enter Telkomsel transaction history funds lost funds please confirm")</f>
        <v>buy super exciting package GB thousand my Telkomsel pay funds balance cut quota enter Telkomsel transaction history funds lost funds please confirm</v>
      </c>
    </row>
    <row r="1313" spans="1:8" ht="15.75" customHeight="1" x14ac:dyDescent="0.25">
      <c r="A1313" s="2" t="s">
        <v>7704</v>
      </c>
      <c r="B1313" s="2" t="s">
        <v>7705</v>
      </c>
      <c r="C1313" s="2" t="s">
        <v>7706</v>
      </c>
      <c r="D1313" s="2" t="s">
        <v>7707</v>
      </c>
      <c r="E1313" s="2" t="s">
        <v>7708</v>
      </c>
      <c r="F1313" s="2" t="s">
        <v>7709</v>
      </c>
      <c r="G1313" s="2" t="s">
        <v>7709</v>
      </c>
      <c r="H1313" s="2" t="str">
        <f ca="1">IFERROR(__xludf.DUMMYFUNCTION("GOOGLETRANSLATE(A1313,""id"",""en"")"),"Wish me luck tomorrow, Telkomsel's Msib test, Telkomsel's email test")</f>
        <v>Wish me luck tomorrow, Telkomsel's Msib test, Telkomsel's email test</v>
      </c>
    </row>
    <row r="1314" spans="1:8" ht="15.75" customHeight="1" x14ac:dyDescent="0.25">
      <c r="A1314" s="2" t="s">
        <v>7710</v>
      </c>
      <c r="B1314" s="2" t="s">
        <v>7711</v>
      </c>
      <c r="C1314" s="2" t="s">
        <v>7712</v>
      </c>
      <c r="D1314" s="2" t="s">
        <v>7713</v>
      </c>
      <c r="E1314" s="2" t="s">
        <v>7714</v>
      </c>
      <c r="F1314" s="2" t="s">
        <v>7715</v>
      </c>
      <c r="G1314" s="2" t="s">
        <v>7716</v>
      </c>
      <c r="H1314" s="2" t="str">
        <f ca="1">IFERROR(__xludf.DUMMYFUNCTION("GOOGLETRANSLATE(A1314,""id"",""en"")"),"So it's not convenient, bro, Rani, double check the benefits of the Mytelkomsel package, cut the balance if the refund is automatic, try, bro, info on your cellphone number, type of active package, clear capture of activation results via message, wait for"&amp;" Zyad data")</f>
        <v>So it's not convenient, bro, Rani, double check the benefits of the Mytelkomsel package, cut the balance if the refund is automatic, try, bro, info on your cellphone number, type of active package, clear capture of activation results via message, wait for Zyad data</v>
      </c>
    </row>
    <row r="1315" spans="1:8" ht="15.75" customHeight="1" x14ac:dyDescent="0.25">
      <c r="A1315" s="2" t="s">
        <v>7717</v>
      </c>
      <c r="B1315" s="2" t="s">
        <v>7718</v>
      </c>
      <c r="C1315" s="2" t="s">
        <v>7719</v>
      </c>
      <c r="D1315" s="2" t="s">
        <v>7720</v>
      </c>
      <c r="E1315" s="2" t="s">
        <v>7721</v>
      </c>
      <c r="F1315" s="2" t="s">
        <v>7722</v>
      </c>
      <c r="G1315" s="2" t="s">
        <v>7723</v>
      </c>
      <c r="H1315" s="2" t="str">
        <f ca="1">IFERROR(__xludf.DUMMYFUNCTION("GOOGLETRANSLATE(A1315,""id"",""en"")"),"Min, a minute, please provide a solution")</f>
        <v>Min, a minute, please provide a solution</v>
      </c>
    </row>
    <row r="1316" spans="1:8" ht="15.75" customHeight="1" x14ac:dyDescent="0.25">
      <c r="A1316" s="2" t="s">
        <v>7724</v>
      </c>
      <c r="B1316" s="2" t="s">
        <v>7725</v>
      </c>
      <c r="C1316" s="2" t="s">
        <v>7726</v>
      </c>
      <c r="D1316" s="2" t="s">
        <v>7727</v>
      </c>
      <c r="E1316" s="2" t="s">
        <v>7728</v>
      </c>
      <c r="F1316" s="2" t="s">
        <v>7729</v>
      </c>
      <c r="G1316" s="2" t="s">
        <v>7729</v>
      </c>
      <c r="H1316" s="2" t="str">
        <f ca="1">IFERROR(__xludf.DUMMYFUNCTION("GOOGLETRANSLATE(A1316,""id"",""en"")"),"Brother Garra gives you a discount brother")</f>
        <v>Brother Garra gives you a discount brother</v>
      </c>
    </row>
    <row r="1317" spans="1:8" ht="15.75" customHeight="1" x14ac:dyDescent="0.25">
      <c r="A1317" s="2" t="s">
        <v>7730</v>
      </c>
      <c r="B1317" s="2" t="s">
        <v>7731</v>
      </c>
      <c r="C1317" s="2" t="s">
        <v>7732</v>
      </c>
      <c r="D1317" s="2" t="s">
        <v>7733</v>
      </c>
      <c r="E1317" s="2" t="s">
        <v>7734</v>
      </c>
      <c r="F1317" s="2" t="s">
        <v>7735</v>
      </c>
      <c r="G1317" s="2" t="s">
        <v>7736</v>
      </c>
      <c r="H1317" s="2" t="str">
        <f ca="1">IFERROR(__xludf.DUMMYFUNCTION("GOOGLETRANSLATE(A1317,""id"",""en"")"),"Sorry, bro, I'm not comfortable, Minfren, help me, maximum Smartfren, let's order the Smartfren number info, bro, click the link, thank you Hilya")</f>
        <v>Sorry, bro, I'm not comfortable, Minfren, help me, maximum Smartfren, let's order the Smartfren number info, bro, click the link, thank you Hilya</v>
      </c>
    </row>
    <row r="1318" spans="1:8" ht="15.75" customHeight="1" x14ac:dyDescent="0.25">
      <c r="A1318" s="2" t="s">
        <v>7737</v>
      </c>
      <c r="B1318" s="2" t="s">
        <v>7738</v>
      </c>
      <c r="C1318" s="2" t="s">
        <v>7739</v>
      </c>
      <c r="D1318" s="2" t="s">
        <v>7740</v>
      </c>
      <c r="E1318" s="2" t="s">
        <v>7741</v>
      </c>
      <c r="F1318" s="2" t="s">
        <v>7742</v>
      </c>
      <c r="G1318" s="2" t="s">
        <v>7743</v>
      </c>
      <c r="H1318" s="2" t="str">
        <f ca="1">IFERROR(__xludf.DUMMYFUNCTION("GOOGLETRANSLATE(A1318,""id"",""en"")"),"Get ready, bro, order, get in line, wait for interaction, thank you, Zyad")</f>
        <v>Get ready, bro, order, get in line, wait for interaction, thank you, Zyad</v>
      </c>
    </row>
    <row r="1319" spans="1:8" ht="15.75" customHeight="1" x14ac:dyDescent="0.25">
      <c r="A1319" s="2" t="s">
        <v>7744</v>
      </c>
      <c r="B1319" s="2" t="s">
        <v>7745</v>
      </c>
      <c r="C1319" s="2" t="s">
        <v>7746</v>
      </c>
      <c r="D1319" s="2" t="s">
        <v>7747</v>
      </c>
      <c r="E1319" s="2" t="s">
        <v>7748</v>
      </c>
      <c r="F1319" s="2" t="s">
        <v>7749</v>
      </c>
      <c r="G1319" s="2" t="s">
        <v>7749</v>
      </c>
      <c r="H1319" s="2" t="str">
        <f ca="1">IFERROR(__xludf.DUMMYFUNCTION("GOOGLETRANSLATE(A1319,""id"",""en"")"),"Thank you, Pio, loyally using Telkomsel, Garra")</f>
        <v>Thank you, Pio, loyally using Telkomsel, Garra</v>
      </c>
    </row>
    <row r="1320" spans="1:8" ht="15.75" customHeight="1" x14ac:dyDescent="0.25">
      <c r="A1320" s="2" t="s">
        <v>7750</v>
      </c>
      <c r="B1320" s="2" t="s">
        <v>7751</v>
      </c>
      <c r="C1320" s="2" t="s">
        <v>7752</v>
      </c>
      <c r="D1320" s="2" t="s">
        <v>7753</v>
      </c>
      <c r="E1320" s="2" t="s">
        <v>7754</v>
      </c>
      <c r="F1320" s="2" t="s">
        <v>7755</v>
      </c>
      <c r="G1320" s="2" t="s">
        <v>7756</v>
      </c>
      <c r="H1320" s="2" t="str">
        <f ca="1">IFERROR(__xludf.DUMMYFUNCTION("GOOGLETRANSLATE(A1320,""id"",""en"")"),"Min, yes, buy the quota and get the quota, please really help with tomorrow's quota")</f>
        <v>Min, yes, buy the quota and get the quota, please really help with tomorrow's quota</v>
      </c>
    </row>
    <row r="1321" spans="1:8" ht="15.75" customHeight="1" x14ac:dyDescent="0.25">
      <c r="A1321" s="2" t="s">
        <v>7757</v>
      </c>
      <c r="B1321" s="2" t="s">
        <v>7758</v>
      </c>
      <c r="C1321" s="2" t="s">
        <v>7759</v>
      </c>
      <c r="D1321" s="2" t="s">
        <v>7760</v>
      </c>
      <c r="E1321" s="2" t="s">
        <v>7761</v>
      </c>
      <c r="F1321" s="2" t="s">
        <v>7762</v>
      </c>
      <c r="G1321" s="2" t="s">
        <v>7762</v>
      </c>
      <c r="H1321" s="2" t="str">
        <f ca="1">IFERROR(__xludf.DUMMYFUNCTION("GOOGLETRANSLATE(A1321,""id"",""en"")"),"hello min please check the message yes this issue is urgent thank you")</f>
        <v>hello min please check the message yes this issue is urgent thank you</v>
      </c>
    </row>
    <row r="1322" spans="1:8" ht="15.75" customHeight="1" x14ac:dyDescent="0.25">
      <c r="A1322" s="2" t="s">
        <v>7763</v>
      </c>
      <c r="B1322" s="2" t="s">
        <v>7764</v>
      </c>
      <c r="C1322" s="2" t="s">
        <v>7765</v>
      </c>
      <c r="D1322" s="2" t="s">
        <v>7766</v>
      </c>
      <c r="E1322" s="2" t="s">
        <v>7767</v>
      </c>
      <c r="F1322" s="2" t="s">
        <v>7768</v>
      </c>
      <c r="G1322" s="2" t="s">
        <v>7769</v>
      </c>
      <c r="H1322" s="2" t="str">
        <f ca="1">IFERROR(__xludf.DUMMYFUNCTION("GOOGLETRANSLATE(A1322,""id"",""en"")"),"Brother, please wait for message interaction, Darlan")</f>
        <v>Brother, please wait for message interaction, Darlan</v>
      </c>
    </row>
    <row r="1323" spans="1:8" ht="15.75" customHeight="1" x14ac:dyDescent="0.25">
      <c r="A1323" s="2" t="s">
        <v>7770</v>
      </c>
      <c r="B1323" s="2" t="s">
        <v>7771</v>
      </c>
      <c r="C1323" s="2" t="s">
        <v>7772</v>
      </c>
      <c r="D1323" s="2" t="s">
        <v>7773</v>
      </c>
      <c r="E1323" s="2" t="s">
        <v>7774</v>
      </c>
      <c r="F1323" s="2" t="s">
        <v>7775</v>
      </c>
      <c r="G1323" s="2" t="s">
        <v>7776</v>
      </c>
      <c r="H1323" s="2" t="str">
        <f ca="1">IFERROR(__xludf.DUMMYFUNCTION("GOOGLETRANSLATE(A1323,""id"",""en"")"),"Check the benefits of the package, cut the balance, refund the transaction, try to enter the bright capture number of Jovan's message results")</f>
        <v>Check the benefits of the package, cut the balance, refund the transaction, try to enter the bright capture number of Jovan's message results</v>
      </c>
    </row>
    <row r="1324" spans="1:8" ht="15.75" customHeight="1" x14ac:dyDescent="0.25">
      <c r="A1324" s="2" t="s">
        <v>7777</v>
      </c>
      <c r="B1324" s="2" t="s">
        <v>7778</v>
      </c>
      <c r="C1324" s="2" t="s">
        <v>7779</v>
      </c>
      <c r="D1324" s="2" t="s">
        <v>7780</v>
      </c>
      <c r="E1324" s="2" t="s">
        <v>7781</v>
      </c>
      <c r="F1324" s="2" t="s">
        <v>7782</v>
      </c>
      <c r="G1324" s="2" t="s">
        <v>7783</v>
      </c>
      <c r="H1324" s="2" t="str">
        <f ca="1">IFERROR(__xludf.DUMMYFUNCTION("GOOGLETRANSLATE(A1324,""id"",""en"")"),"exchange withdrawals, bro, mytelkomsel application, culinary shopping, go for a walk, let's replace the telkomsel garra points")</f>
        <v>exchange withdrawals, bro, mytelkomsel application, culinary shopping, go for a walk, let's replace the telkomsel garra points</v>
      </c>
    </row>
    <row r="1325" spans="1:8" ht="15.75" customHeight="1" x14ac:dyDescent="0.25">
      <c r="A1325" s="2" t="s">
        <v>7784</v>
      </c>
      <c r="B1325" s="2" t="s">
        <v>7785</v>
      </c>
      <c r="C1325" s="2" t="s">
        <v>7786</v>
      </c>
      <c r="D1325" s="2" t="s">
        <v>7787</v>
      </c>
      <c r="E1325" s="2" t="s">
        <v>7788</v>
      </c>
      <c r="F1325" s="2" t="s">
        <v>7789</v>
      </c>
      <c r="G1325" s="2" t="s">
        <v>7790</v>
      </c>
      <c r="H1325" s="2" t="str">
        <f ca="1">IFERROR(__xludf.DUMMYFUNCTION("GOOGLETRANSLATE(A1325,""id"",""en"")"),"cusssss this message, brother, please wait for the reply, darlan")</f>
        <v>cusssss this message, brother, please wait for the reply, darlan</v>
      </c>
    </row>
    <row r="1326" spans="1:8" ht="15.75" customHeight="1" x14ac:dyDescent="0.25">
      <c r="A1326" s="2" t="s">
        <v>7791</v>
      </c>
      <c r="B1326" s="2" t="s">
        <v>7792</v>
      </c>
      <c r="C1326" s="2" t="s">
        <v>7793</v>
      </c>
      <c r="D1326" s="2" t="s">
        <v>7794</v>
      </c>
      <c r="E1326" s="2" t="s">
        <v>7795</v>
      </c>
      <c r="F1326" s="2" t="s">
        <v>7796</v>
      </c>
      <c r="G1326" s="2" t="s">
        <v>7796</v>
      </c>
      <c r="H1326" s="2" t="str">
        <f ca="1">IFERROR(__xludf.DUMMYFUNCTION("GOOGLETRANSLATE(A1326,""id"",""en"")"),"kaaaaa")</f>
        <v>kaaaaa</v>
      </c>
    </row>
    <row r="1327" spans="1:8" ht="15.75" customHeight="1" x14ac:dyDescent="0.25">
      <c r="A1327" s="2" t="s">
        <v>7797</v>
      </c>
      <c r="B1327" s="2" t="s">
        <v>7798</v>
      </c>
      <c r="C1327" s="2" t="s">
        <v>7797</v>
      </c>
      <c r="D1327" s="2" t="s">
        <v>7799</v>
      </c>
      <c r="E1327" s="2" t="s">
        <v>7799</v>
      </c>
      <c r="F1327" s="2" t="s">
        <v>7799</v>
      </c>
      <c r="G1327" s="2" t="s">
        <v>7799</v>
      </c>
      <c r="H1327" s="2" t="str">
        <f ca="1">IFERROR(__xludf.DUMMYFUNCTION("GOOGLETRANSLATE(A1327,""id"",""en"")"),"sucks")</f>
        <v>sucks</v>
      </c>
    </row>
    <row r="1328" spans="1:8" ht="15.75" customHeight="1" x14ac:dyDescent="0.25">
      <c r="A1328" s="2" t="s">
        <v>7800</v>
      </c>
      <c r="B1328" s="2" t="s">
        <v>7801</v>
      </c>
      <c r="C1328" s="2" t="s">
        <v>7802</v>
      </c>
      <c r="D1328" s="2" t="s">
        <v>7803</v>
      </c>
      <c r="E1328" s="2" t="s">
        <v>7804</v>
      </c>
      <c r="F1328" s="2" t="s">
        <v>7805</v>
      </c>
      <c r="G1328" s="2" t="s">
        <v>7806</v>
      </c>
      <c r="H1328" s="2" t="str">
        <f ca="1">IFERROR(__xludf.DUMMYFUNCTION("GOOGLETRANSLATE(A1328,""id"",""en"")"),"Min, just fill in the balance fund package and cut the active package")</f>
        <v>Min, just fill in the balance fund package and cut the active package</v>
      </c>
    </row>
    <row r="1329" spans="1:8" ht="15.75" customHeight="1" x14ac:dyDescent="0.25">
      <c r="A1329" s="2" t="s">
        <v>7807</v>
      </c>
      <c r="B1329" s="2" t="s">
        <v>7808</v>
      </c>
      <c r="C1329" s="2" t="s">
        <v>7809</v>
      </c>
      <c r="D1329" s="2" t="s">
        <v>7810</v>
      </c>
      <c r="E1329" s="2" t="s">
        <v>7811</v>
      </c>
      <c r="F1329" s="2" t="s">
        <v>7812</v>
      </c>
      <c r="G1329" s="2" t="s">
        <v>7813</v>
      </c>
      <c r="H1329" s="2" t="str">
        <f ca="1">IFERROR(__xludf.DUMMYFUNCTION("GOOGLETRANSLATE(A1329,""id"",""en"")"),"ran tuh happy quota december des many points forfeit des january because of the points people top up to exchange their happy quota")</f>
        <v>ran tuh happy quota december des many points forfeit des january because of the points people top up to exchange their happy quota</v>
      </c>
    </row>
    <row r="1330" spans="1:8" ht="15.75" customHeight="1" x14ac:dyDescent="0.25">
      <c r="A1330" s="2" t="s">
        <v>7814</v>
      </c>
      <c r="B1330" s="2" t="s">
        <v>7815</v>
      </c>
      <c r="C1330" s="2" t="s">
        <v>7816</v>
      </c>
      <c r="D1330" s="2" t="s">
        <v>7817</v>
      </c>
      <c r="E1330" s="2" t="s">
        <v>7818</v>
      </c>
      <c r="F1330" s="2" t="s">
        <v>7819</v>
      </c>
      <c r="G1330" s="2" t="s">
        <v>7819</v>
      </c>
      <c r="H1330" s="2" t="str">
        <f ca="1">IFERROR(__xludf.DUMMYFUNCTION("GOOGLETRANSLATE(A1330,""id"",""en"")"),"at least check my message")</f>
        <v>at least check my message</v>
      </c>
    </row>
    <row r="1331" spans="1:8" ht="15.75" customHeight="1" x14ac:dyDescent="0.25">
      <c r="A1331" s="2" t="s">
        <v>7820</v>
      </c>
      <c r="B1331" s="2" t="s">
        <v>7821</v>
      </c>
      <c r="C1331" s="2" t="s">
        <v>7822</v>
      </c>
      <c r="D1331" s="2" t="s">
        <v>7823</v>
      </c>
      <c r="E1331" s="2" t="s">
        <v>7824</v>
      </c>
      <c r="F1331" s="2" t="s">
        <v>7825</v>
      </c>
      <c r="G1331" s="2" t="s">
        <v>7826</v>
      </c>
      <c r="H1331" s="2" t="str">
        <f ca="1">IFERROR(__xludf.DUMMYFUNCTION("GOOGLETRANSLATE(A1331,""id"",""en"")"),"sorry bro, it's funny, the signal location is really bad, just open the picture and play it, hello, I intend to lower the price of this package so that it changes")</f>
        <v>sorry bro, it's funny, the signal location is really bad, just open the picture and play it, hello, I intend to lower the price of this package so that it changes</v>
      </c>
    </row>
    <row r="1332" spans="1:8" ht="15.75" customHeight="1" x14ac:dyDescent="0.25">
      <c r="A1332" s="2" t="s">
        <v>3065</v>
      </c>
      <c r="B1332" s="2" t="s">
        <v>3065</v>
      </c>
      <c r="C1332" s="2" t="s">
        <v>3065</v>
      </c>
      <c r="D1332" s="2" t="s">
        <v>3069</v>
      </c>
      <c r="E1332" s="2" t="s">
        <v>3069</v>
      </c>
      <c r="F1332" s="2" t="s">
        <v>3069</v>
      </c>
      <c r="G1332" s="2" t="s">
        <v>3069</v>
      </c>
      <c r="H1332" s="2" t="str">
        <f ca="1">IFERROR(__xludf.DUMMYFUNCTION("GOOGLETRANSLATE(A1332,""id"",""en"")"),"Telkomsel")</f>
        <v>Telkomsel</v>
      </c>
    </row>
    <row r="1333" spans="1:8" ht="15.75" customHeight="1" x14ac:dyDescent="0.25">
      <c r="A1333" s="2" t="s">
        <v>7827</v>
      </c>
      <c r="B1333" s="2" t="s">
        <v>7828</v>
      </c>
      <c r="C1333" s="2" t="s">
        <v>7829</v>
      </c>
      <c r="D1333" s="2" t="s">
        <v>7830</v>
      </c>
      <c r="E1333" s="2" t="s">
        <v>7831</v>
      </c>
      <c r="F1333" s="2" t="s">
        <v>7832</v>
      </c>
      <c r="G1333" s="2" t="s">
        <v>7833</v>
      </c>
      <c r="H1333" s="2" t="str">
        <f ca="1">IFERROR(__xludf.DUMMYFUNCTION("GOOGLETRANSLATE(A1333,""id"",""en"")"),"listaa listaa price of the variation package for Maya Brother, buy a data package easily with the Mytelkomsel application, pull promo, get Jovan")</f>
        <v>listaa listaa price of the variation package for Maya Brother, buy a data package easily with the Mytelkomsel application, pull promo, get Jovan</v>
      </c>
    </row>
    <row r="1334" spans="1:8" ht="15.75" customHeight="1" x14ac:dyDescent="0.25">
      <c r="A1334" s="2" t="s">
        <v>7834</v>
      </c>
      <c r="B1334" s="2" t="s">
        <v>7835</v>
      </c>
      <c r="C1334" s="2" t="s">
        <v>7836</v>
      </c>
      <c r="D1334" s="2" t="s">
        <v>7837</v>
      </c>
      <c r="E1334" s="2" t="s">
        <v>7838</v>
      </c>
      <c r="F1334" s="2" t="s">
        <v>7839</v>
      </c>
      <c r="G1334" s="2" t="s">
        <v>7840</v>
      </c>
      <c r="H1334" s="2" t="str">
        <f ca="1">IFERROR(__xludf.DUMMYFUNCTION("GOOGLETRANSLATE(A1334,""id"",""en"")"),"Brother, your message is in the queue, waiting for a reply to your message, thank you, Zyad")</f>
        <v>Brother, your message is in the queue, waiting for a reply to your message, thank you, Zyad</v>
      </c>
    </row>
    <row r="1335" spans="1:8" ht="15.75" customHeight="1" x14ac:dyDescent="0.25">
      <c r="A1335" s="2" t="s">
        <v>7841</v>
      </c>
      <c r="B1335" s="2" t="s">
        <v>7842</v>
      </c>
      <c r="C1335" s="2" t="s">
        <v>7843</v>
      </c>
      <c r="D1335" s="2" t="s">
        <v>7844</v>
      </c>
      <c r="E1335" s="2" t="s">
        <v>7845</v>
      </c>
      <c r="F1335" s="2" t="s">
        <v>7845</v>
      </c>
      <c r="G1335" s="2" t="s">
        <v>7846</v>
      </c>
      <c r="H1335" s="2" t="str">
        <f ca="1">IFERROR(__xludf.DUMMYFUNCTION("GOOGLETRANSLATE(A1335,""id"",""en"")"),"OK, bro, Marschee, wait for Jovan's reply to your message")</f>
        <v>OK, bro, Marschee, wait for Jovan's reply to your message</v>
      </c>
    </row>
    <row r="1336" spans="1:8" ht="15.75" customHeight="1" x14ac:dyDescent="0.25">
      <c r="A1336" s="2" t="s">
        <v>7847</v>
      </c>
      <c r="B1336" s="2" t="s">
        <v>7848</v>
      </c>
      <c r="C1336" s="2" t="s">
        <v>7849</v>
      </c>
      <c r="D1336" s="2" t="s">
        <v>7850</v>
      </c>
      <c r="E1336" s="2" t="s">
        <v>7850</v>
      </c>
      <c r="F1336" s="2" t="s">
        <v>7850</v>
      </c>
      <c r="G1336" s="2" t="s">
        <v>7851</v>
      </c>
      <c r="H1336" s="2" t="str">
        <f ca="1">IFERROR(__xludf.DUMMYFUNCTION("GOOGLETRANSLATE(A1336,""id"",""en"")"),"The price doesn't matter, dogggg")</f>
        <v>The price doesn't matter, dogggg</v>
      </c>
    </row>
    <row r="1337" spans="1:8" ht="15.75" customHeight="1" x14ac:dyDescent="0.25">
      <c r="A1337" s="2" t="s">
        <v>7852</v>
      </c>
      <c r="B1337" s="2" t="s">
        <v>7853</v>
      </c>
      <c r="C1337" s="2" t="s">
        <v>7854</v>
      </c>
      <c r="D1337" s="2" t="s">
        <v>7855</v>
      </c>
      <c r="E1337" s="2" t="s">
        <v>7856</v>
      </c>
      <c r="F1337" s="2" t="s">
        <v>7857</v>
      </c>
      <c r="G1337" s="2" t="s">
        <v>7857</v>
      </c>
      <c r="H1337" s="2" t="str">
        <f ca="1">IFERROR(__xludf.DUMMYFUNCTION("GOOGLETRANSLATE(A1337,""id"",""en"")"),"OK, Brother Iqbal, wait for your reply, thank you Zidane")</f>
        <v>OK, Brother Iqbal, wait for your reply, thank you Zidane</v>
      </c>
    </row>
    <row r="1338" spans="1:8" ht="15.75" customHeight="1" x14ac:dyDescent="0.25">
      <c r="A1338" s="2" t="s">
        <v>7858</v>
      </c>
      <c r="B1338" s="2" t="s">
        <v>7859</v>
      </c>
      <c r="C1338" s="2" t="s">
        <v>7860</v>
      </c>
      <c r="D1338" s="2" t="s">
        <v>7861</v>
      </c>
      <c r="E1338" s="2" t="s">
        <v>7862</v>
      </c>
      <c r="F1338" s="2" t="s">
        <v>7863</v>
      </c>
      <c r="G1338" s="2" t="s">
        <v>7864</v>
      </c>
      <c r="H1338" s="2" t="str">
        <f ca="1">IFERROR(__xludf.DUMMYFUNCTION("GOOGLETRANSLATE(A1338,""id"",""en"")"),"Please provide complete information regarding the message, brother Satoru, so you can help me with the net, thank you Zidane")</f>
        <v>Please provide complete information regarding the message, brother Satoru, so you can help me with the net, thank you Zidane</v>
      </c>
    </row>
    <row r="1339" spans="1:8" ht="15.75" customHeight="1" x14ac:dyDescent="0.25">
      <c r="A1339" s="2" t="s">
        <v>7865</v>
      </c>
      <c r="B1339" s="2" t="s">
        <v>7866</v>
      </c>
      <c r="C1339" s="2" t="s">
        <v>7867</v>
      </c>
      <c r="D1339" s="2" t="s">
        <v>7868</v>
      </c>
      <c r="E1339" s="2" t="s">
        <v>7869</v>
      </c>
      <c r="F1339" s="2" t="s">
        <v>7870</v>
      </c>
      <c r="G1339" s="2" t="s">
        <v>7870</v>
      </c>
      <c r="H1339" s="2" t="str">
        <f ca="1">IFERROR(__xludf.DUMMYFUNCTION("GOOGLETRANSLATE(A1339,""id"",""en"")"),"Yes, bro, the Blibli cashback voucher is a Telkomsel voucher")</f>
        <v>Yes, bro, the Blibli cashback voucher is a Telkomsel voucher</v>
      </c>
    </row>
    <row r="1340" spans="1:8" ht="15.75" customHeight="1" x14ac:dyDescent="0.25">
      <c r="A1340" s="2" t="s">
        <v>6464</v>
      </c>
      <c r="B1340" s="2" t="s">
        <v>6465</v>
      </c>
      <c r="C1340" s="2" t="s">
        <v>6466</v>
      </c>
      <c r="D1340" s="2" t="s">
        <v>6467</v>
      </c>
      <c r="E1340" s="2" t="s">
        <v>6468</v>
      </c>
      <c r="F1340" s="2" t="s">
        <v>6468</v>
      </c>
      <c r="G1340" s="2" t="s">
        <v>6468</v>
      </c>
      <c r="H1340" s="2" t="str">
        <f ca="1">IFERROR(__xludf.DUMMYFUNCTION("GOOGLETRANSLATE(A1340,""id"",""en"")"),"Min, check the message")</f>
        <v>Min, check the message</v>
      </c>
    </row>
    <row r="1341" spans="1:8" ht="15.75" customHeight="1" x14ac:dyDescent="0.25">
      <c r="A1341" s="2" t="s">
        <v>7871</v>
      </c>
      <c r="B1341" s="2" t="s">
        <v>7872</v>
      </c>
      <c r="C1341" s="2" t="s">
        <v>7873</v>
      </c>
      <c r="D1341" s="2" t="s">
        <v>7874</v>
      </c>
      <c r="E1341" s="2" t="s">
        <v>7875</v>
      </c>
      <c r="F1341" s="2" t="s">
        <v>7876</v>
      </c>
      <c r="G1341" s="2" t="s">
        <v>7877</v>
      </c>
      <c r="H1341" s="2" t="str">
        <f ca="1">IFERROR(__xludf.DUMMYFUNCTION("GOOGLETRANSLATE(A1341,""id"",""en"")"),"buy a quota in December, withdraw money from the quota using the tera quota application, please help check the message")</f>
        <v>buy a quota in December, withdraw money from the quota using the tera quota application, please help check the message</v>
      </c>
    </row>
    <row r="1342" spans="1:8" ht="15.75" customHeight="1" x14ac:dyDescent="0.25">
      <c r="A1342" s="2" t="s">
        <v>3065</v>
      </c>
      <c r="B1342" s="2" t="s">
        <v>7878</v>
      </c>
      <c r="C1342" s="2" t="s">
        <v>3065</v>
      </c>
      <c r="D1342" s="2" t="s">
        <v>3069</v>
      </c>
      <c r="E1342" s="2" t="s">
        <v>3069</v>
      </c>
      <c r="F1342" s="2" t="s">
        <v>3069</v>
      </c>
      <c r="G1342" s="2" t="s">
        <v>3069</v>
      </c>
      <c r="H1342" s="2" t="str">
        <f ca="1">IFERROR(__xludf.DUMMYFUNCTION("GOOGLETRANSLATE(A1342,""id"",""en"")"),"Telkomsel")</f>
        <v>Telkomsel</v>
      </c>
    </row>
    <row r="1343" spans="1:8" ht="15.75" customHeight="1" x14ac:dyDescent="0.25">
      <c r="A1343" s="2" t="s">
        <v>7879</v>
      </c>
      <c r="B1343" s="2" t="s">
        <v>7880</v>
      </c>
      <c r="C1343" s="2" t="s">
        <v>7881</v>
      </c>
      <c r="D1343" s="2" t="s">
        <v>7882</v>
      </c>
      <c r="E1343" s="2" t="s">
        <v>7883</v>
      </c>
      <c r="F1343" s="2" t="s">
        <v>7883</v>
      </c>
      <c r="G1343" s="2" t="s">
        <v>7884</v>
      </c>
      <c r="H1343" s="2" t="str">
        <f ca="1">IFERROR(__xludf.DUMMYFUNCTION("GOOGLETRANSLATE(A1343,""id"",""en"")"),"web penis fuck")</f>
        <v>web penis fuck</v>
      </c>
    </row>
    <row r="1344" spans="1:8" ht="15.75" customHeight="1" x14ac:dyDescent="0.25">
      <c r="A1344" s="2" t="s">
        <v>7885</v>
      </c>
      <c r="B1344" s="2" t="s">
        <v>7886</v>
      </c>
      <c r="C1344" s="2" t="s">
        <v>7887</v>
      </c>
      <c r="D1344" s="2" t="s">
        <v>7888</v>
      </c>
      <c r="E1344" s="2" t="s">
        <v>7889</v>
      </c>
      <c r="F1344" s="2" t="s">
        <v>7890</v>
      </c>
      <c r="G1344" s="2" t="s">
        <v>7891</v>
      </c>
      <c r="H1344" s="2" t="str">
        <f ca="1">IFERROR(__xludf.DUMMYFUNCTION("GOOGLETRANSLATE(A1344,""id"",""en"")"),"Don't surf on the internet, bro, just calm down, zyad, check your message, get in the queue, wait for a reply to your message, bro, you're healthy, zyad")</f>
        <v>Don't surf on the internet, bro, just calm down, zyad, check your message, get in the queue, wait for a reply to your message, bro, you're healthy, zyad</v>
      </c>
    </row>
    <row r="1345" spans="1:8" ht="15.75" customHeight="1" x14ac:dyDescent="0.25">
      <c r="A1345" s="2" t="s">
        <v>7892</v>
      </c>
      <c r="B1345" s="2" t="s">
        <v>7893</v>
      </c>
      <c r="C1345" s="2" t="s">
        <v>7894</v>
      </c>
      <c r="D1345" s="2" t="s">
        <v>7895</v>
      </c>
      <c r="E1345" s="2" t="s">
        <v>7896</v>
      </c>
      <c r="F1345" s="2" t="s">
        <v>7897</v>
      </c>
      <c r="G1345" s="2" t="s">
        <v>7898</v>
      </c>
      <c r="H1345" s="2" t="str">
        <f ca="1">IFERROR(__xludf.DUMMYFUNCTION("GOOGLETRANSLATE(A1345,""id"",""en"")"),"Brother's net is stable, sorry, I'm having trouble with the hand net, let's get the Telkomsel number, order the info so the complete location of the Telkomsel number is a problem, wait for it to come.")</f>
        <v>Brother's net is stable, sorry, I'm having trouble with the hand net, let's get the Telkomsel number, order the info so the complete location of the Telkomsel number is a problem, wait for it to come.</v>
      </c>
    </row>
    <row r="1346" spans="1:8" ht="15.75" customHeight="1" x14ac:dyDescent="0.25">
      <c r="A1346" s="2" t="s">
        <v>7899</v>
      </c>
      <c r="B1346" s="2" t="s">
        <v>7900</v>
      </c>
      <c r="C1346" s="2" t="s">
        <v>7901</v>
      </c>
      <c r="D1346" s="2" t="s">
        <v>7902</v>
      </c>
      <c r="E1346" s="2" t="s">
        <v>7903</v>
      </c>
      <c r="F1346" s="2" t="s">
        <v>7904</v>
      </c>
      <c r="G1346" s="2" t="s">
        <v>7905</v>
      </c>
      <c r="H1346" s="2" t="str">
        <f ca="1">IFERROR(__xludf.DUMMYFUNCTION("GOOGLETRANSLATE(A1346,""id"",""en"")"),"It's comfortable, there's a signal problem, bro, try giving me your cell phone number, the date of the location of the city sub-district head, the Telkomsel number, the message problem, help me check, Darlan")</f>
        <v>It's comfortable, there's a signal problem, bro, try giving me your cell phone number, the date of the location of the city sub-district head, the Telkomsel number, the message problem, help me check, Darlan</v>
      </c>
    </row>
    <row r="1347" spans="1:8" ht="15.75" customHeight="1" x14ac:dyDescent="0.25">
      <c r="A1347" s="2" t="s">
        <v>7906</v>
      </c>
      <c r="B1347" s="2" t="s">
        <v>7907</v>
      </c>
      <c r="C1347" s="2" t="s">
        <v>7908</v>
      </c>
      <c r="D1347" s="2" t="s">
        <v>7909</v>
      </c>
      <c r="E1347" s="2" t="s">
        <v>7910</v>
      </c>
      <c r="F1347" s="2" t="s">
        <v>7911</v>
      </c>
      <c r="G1347" s="2" t="s">
        <v>7912</v>
      </c>
      <c r="H1347" s="2" t="str">
        <f ca="1">IFERROR(__xludf.DUMMYFUNCTION("GOOGLETRANSLATE(A1347,""id"",""en"")"),"Wait, brother Rai, check your message. Enter the queue. Wait a minute, reply to Rai's message")</f>
        <v>Wait, brother Rai, check your message. Enter the queue. Wait a minute, reply to Rai's message</v>
      </c>
    </row>
    <row r="1348" spans="1:8" ht="15.75" customHeight="1" x14ac:dyDescent="0.25">
      <c r="A1348" s="2" t="s">
        <v>7913</v>
      </c>
      <c r="B1348" s="2" t="s">
        <v>7914</v>
      </c>
      <c r="C1348" s="2" t="s">
        <v>7915</v>
      </c>
      <c r="D1348" s="2" t="s">
        <v>7916</v>
      </c>
      <c r="E1348" s="2" t="s">
        <v>7917</v>
      </c>
      <c r="F1348" s="2" t="s">
        <v>7918</v>
      </c>
      <c r="G1348" s="2" t="s">
        <v>7919</v>
      </c>
      <c r="H1348" s="2" t="str">
        <f ca="1">IFERROR(__xludf.DUMMYFUNCTION("GOOGLETRANSLATE(A1348,""id"",""en"")"),"I really like it yesterday, btw, I tried to order, but I couldn't send it")</f>
        <v>I really like it yesterday, btw, I tried to order, but I couldn't send it</v>
      </c>
    </row>
    <row r="1349" spans="1:8" ht="15.75" customHeight="1" x14ac:dyDescent="0.25">
      <c r="A1349" s="2" t="s">
        <v>7920</v>
      </c>
      <c r="B1349" s="2" t="s">
        <v>7921</v>
      </c>
      <c r="C1349" s="2" t="s">
        <v>7922</v>
      </c>
      <c r="D1349" s="2" t="s">
        <v>7923</v>
      </c>
      <c r="E1349" s="2" t="s">
        <v>7924</v>
      </c>
      <c r="F1349" s="2" t="s">
        <v>7924</v>
      </c>
      <c r="G1349" s="2" t="s">
        <v>7925</v>
      </c>
      <c r="H1349" s="2" t="str">
        <f ca="1">IFERROR(__xludf.DUMMYFUNCTION("GOOGLETRANSLATE(A1349,""id"",""en"")"),"Get ready, bro, wait for Jovan's reply to your message")</f>
        <v>Get ready, bro, wait for Jovan's reply to your message</v>
      </c>
    </row>
    <row r="1350" spans="1:8" ht="15.75" customHeight="1" x14ac:dyDescent="0.25">
      <c r="A1350" s="2" t="s">
        <v>7926</v>
      </c>
      <c r="B1350" s="2" t="s">
        <v>7927</v>
      </c>
      <c r="C1350" s="2" t="s">
        <v>7928</v>
      </c>
      <c r="D1350" s="2" t="s">
        <v>7929</v>
      </c>
      <c r="E1350" s="2" t="s">
        <v>7930</v>
      </c>
      <c r="F1350" s="2" t="s">
        <v>7930</v>
      </c>
      <c r="G1350" s="2" t="s">
        <v>7931</v>
      </c>
      <c r="H1350" s="2" t="str">
        <f ca="1">IFERROR(__xludf.DUMMYFUNCTION("GOOGLETRANSLATE(A1350,""id"",""en"")"),"OK, Anita, please wait for the DM response, Darlan")</f>
        <v>OK, Anita, please wait for the DM response, Darlan</v>
      </c>
    </row>
    <row r="1351" spans="1:8" ht="15.75" customHeight="1" x14ac:dyDescent="0.25">
      <c r="A1351" s="2" t="s">
        <v>7932</v>
      </c>
      <c r="B1351" s="2" t="s">
        <v>7933</v>
      </c>
      <c r="C1351" s="2" t="s">
        <v>7934</v>
      </c>
      <c r="D1351" s="2" t="s">
        <v>7935</v>
      </c>
      <c r="E1351" s="2" t="s">
        <v>7936</v>
      </c>
      <c r="F1351" s="2" t="s">
        <v>7937</v>
      </c>
      <c r="G1351" s="2" t="s">
        <v>7938</v>
      </c>
      <c r="H1351" s="2" t="str">
        <f ca="1">IFERROR(__xludf.DUMMYFUNCTION("GOOGLETRANSLATE(A1351,""id"",""en"")"),"Java net slut stress kill")</f>
        <v>Java net slut stress kill</v>
      </c>
    </row>
    <row r="1352" spans="1:8" ht="15.75" customHeight="1" x14ac:dyDescent="0.25">
      <c r="A1352" s="2" t="s">
        <v>7939</v>
      </c>
      <c r="B1352" s="2" t="s">
        <v>7940</v>
      </c>
      <c r="C1352" s="2" t="s">
        <v>7941</v>
      </c>
      <c r="D1352" s="2" t="s">
        <v>7942</v>
      </c>
      <c r="E1352" s="2" t="s">
        <v>7943</v>
      </c>
      <c r="F1352" s="2" t="s">
        <v>7944</v>
      </c>
      <c r="G1352" s="2" t="s">
        <v>7944</v>
      </c>
      <c r="H1352" s="2" t="str">
        <f ca="1">IFERROR(__xludf.DUMMYFUNCTION("GOOGLETRANSLATE(A1352,""id"",""en"")"),"hi, the signal is really bad, it's really uncomfortable")</f>
        <v>hi, the signal is really bad, it's really uncomfortable</v>
      </c>
    </row>
    <row r="1353" spans="1:8" ht="15.75" customHeight="1" x14ac:dyDescent="0.25">
      <c r="A1353" s="2" t="s">
        <v>7945</v>
      </c>
      <c r="B1353" s="2" t="s">
        <v>7946</v>
      </c>
      <c r="C1353" s="2" t="s">
        <v>7947</v>
      </c>
      <c r="D1353" s="2" t="s">
        <v>7948</v>
      </c>
      <c r="E1353" s="2" t="s">
        <v>7949</v>
      </c>
      <c r="F1353" s="2" t="s">
        <v>7950</v>
      </c>
      <c r="G1353" s="2" t="s">
        <v>7950</v>
      </c>
      <c r="H1353" s="2" t="str">
        <f ca="1">IFERROR(__xludf.DUMMYFUNCTION("GOOGLETRANSLATE(A1353,""id"",""en"")"),"Here, bro, if you have internet access, try providing the location number for Jovan's message details")</f>
        <v>Here, bro, if you have internet access, try providing the location number for Jovan's message details</v>
      </c>
    </row>
    <row r="1354" spans="1:8" ht="15.75" customHeight="1" x14ac:dyDescent="0.25">
      <c r="A1354" s="2" t="s">
        <v>7951</v>
      </c>
      <c r="B1354" s="2" t="s">
        <v>7952</v>
      </c>
      <c r="C1354" s="2" t="s">
        <v>7953</v>
      </c>
      <c r="D1354" s="2" t="s">
        <v>7954</v>
      </c>
      <c r="E1354" s="2" t="s">
        <v>7955</v>
      </c>
      <c r="F1354" s="2" t="s">
        <v>7955</v>
      </c>
      <c r="G1354" s="2" t="s">
        <v>7955</v>
      </c>
      <c r="H1354" s="2" t="str">
        <f ca="1">IFERROR(__xludf.DUMMYFUNCTION("GOOGLETRANSLATE(A1354,""id"",""en"")"),"check Maniesz's message")</f>
        <v>check Maniesz's message</v>
      </c>
    </row>
    <row r="1355" spans="1:8" ht="15.75" customHeight="1" x14ac:dyDescent="0.25">
      <c r="A1355" s="2" t="s">
        <v>7956</v>
      </c>
      <c r="B1355" s="2" t="s">
        <v>7957</v>
      </c>
      <c r="C1355" s="2" t="s">
        <v>7958</v>
      </c>
      <c r="D1355" s="2" t="s">
        <v>7959</v>
      </c>
      <c r="E1355" s="2" t="s">
        <v>7960</v>
      </c>
      <c r="F1355" s="2" t="s">
        <v>7961</v>
      </c>
      <c r="G1355" s="2" t="s">
        <v>7961</v>
      </c>
      <c r="H1355" s="2" t="str">
        <f ca="1">IFERROR(__xludf.DUMMYFUNCTION("GOOGLETRANSLATE(A1355,""id"",""en"")"),"like brother connect")</f>
        <v>like brother connect</v>
      </c>
    </row>
    <row r="1356" spans="1:8" ht="15.75" customHeight="1" x14ac:dyDescent="0.25">
      <c r="A1356" s="2" t="s">
        <v>7962</v>
      </c>
      <c r="B1356" s="2" t="s">
        <v>7963</v>
      </c>
      <c r="C1356" s="2" t="s">
        <v>7964</v>
      </c>
      <c r="D1356" s="2" t="s">
        <v>7965</v>
      </c>
      <c r="E1356" s="2" t="s">
        <v>7966</v>
      </c>
      <c r="F1356" s="2" t="s">
        <v>7967</v>
      </c>
      <c r="G1356" s="2" t="s">
        <v>7968</v>
      </c>
      <c r="H1356" s="2" t="str">
        <f ca="1">IFERROR(__xludf.DUMMYFUNCTION("GOOGLETRANSLATE(A1356,""id"",""en"")"),"Thank you, brother, Rere, who is a loyal subscriber to Telkomsel products, please monitor the Rizara withdrawal information timeline")</f>
        <v>Thank you, brother, Rere, who is a loyal subscriber to Telkomsel products, please monitor the Rizara withdrawal information timeline</v>
      </c>
    </row>
    <row r="1357" spans="1:8" ht="15.75" customHeight="1" x14ac:dyDescent="0.25">
      <c r="A1357" s="2" t="s">
        <v>7969</v>
      </c>
      <c r="B1357" s="2" t="s">
        <v>7970</v>
      </c>
      <c r="C1357" s="2" t="s">
        <v>7971</v>
      </c>
      <c r="D1357" s="2" t="s">
        <v>7972</v>
      </c>
      <c r="E1357" s="2" t="s">
        <v>7973</v>
      </c>
      <c r="F1357" s="2" t="s">
        <v>7974</v>
      </c>
      <c r="G1357" s="2" t="s">
        <v>7975</v>
      </c>
      <c r="H1357" s="2" t="str">
        <f ca="1">IFERROR(__xludf.DUMMYFUNCTION("GOOGLETRANSLATE(A1357,""id"",""en"")"),"bca topup error funds top up credit via my telkomsel payment funds from writing bca topup credit results don't enter funds no history min")</f>
        <v>bca topup error funds top up credit via my telkomsel payment funds from writing bca topup credit results don't enter funds no history min</v>
      </c>
    </row>
    <row r="1358" spans="1:8" ht="15.75" customHeight="1" x14ac:dyDescent="0.25">
      <c r="A1358" s="2" t="s">
        <v>7976</v>
      </c>
      <c r="B1358" s="2" t="s">
        <v>7977</v>
      </c>
      <c r="C1358" s="2" t="s">
        <v>7978</v>
      </c>
      <c r="D1358" s="2" t="s">
        <v>7979</v>
      </c>
      <c r="E1358" s="2" t="s">
        <v>7980</v>
      </c>
      <c r="F1358" s="2" t="s">
        <v>7980</v>
      </c>
      <c r="G1358" s="2" t="s">
        <v>7981</v>
      </c>
      <c r="H1358" s="2" t="str">
        <f ca="1">IFERROR(__xludf.DUMMYFUNCTION("GOOGLETRANSLATE(A1358,""id"",""en"")"),"Siep bro, wait for Jovan's reply to your message")</f>
        <v>Siep bro, wait for Jovan's reply to your message</v>
      </c>
    </row>
    <row r="1359" spans="1:8" ht="15.75" customHeight="1" x14ac:dyDescent="0.25">
      <c r="A1359" s="2" t="s">
        <v>7982</v>
      </c>
      <c r="B1359" s="2" t="s">
        <v>7983</v>
      </c>
      <c r="C1359" s="2" t="s">
        <v>7984</v>
      </c>
      <c r="D1359" s="2" t="s">
        <v>7985</v>
      </c>
      <c r="E1359" s="2" t="s">
        <v>7986</v>
      </c>
      <c r="F1359" s="2" t="s">
        <v>7987</v>
      </c>
      <c r="G1359" s="2" t="s">
        <v>7987</v>
      </c>
      <c r="H1359" s="2" t="str">
        <f ca="1">IFERROR(__xludf.DUMMYFUNCTION("GOOGLETRANSLATE(A1359,""id"",""en"")"),"gyuvin sis if gyuvin Telkomsel if sis xl")</f>
        <v>gyuvin sis if gyuvin Telkomsel if sis xl</v>
      </c>
    </row>
    <row r="1360" spans="1:8" ht="15.75" customHeight="1" x14ac:dyDescent="0.25">
      <c r="A1360" s="2" t="s">
        <v>7988</v>
      </c>
      <c r="B1360" s="2" t="s">
        <v>7989</v>
      </c>
      <c r="C1360" s="2" t="s">
        <v>7990</v>
      </c>
      <c r="D1360" s="2" t="s">
        <v>7991</v>
      </c>
      <c r="E1360" s="2" t="s">
        <v>7992</v>
      </c>
      <c r="F1360" s="2" t="s">
        <v>7993</v>
      </c>
      <c r="G1360" s="2" t="s">
        <v>7993</v>
      </c>
      <c r="H1360" s="2" t="str">
        <f ca="1">IFERROR(__xludf.DUMMYFUNCTION("GOOGLETRANSLATE(A1360,""id"",""en"")"),"Brother's message ouch")</f>
        <v>Brother's message ouch</v>
      </c>
    </row>
    <row r="1361" spans="1:8" ht="15.75" customHeight="1" x14ac:dyDescent="0.25">
      <c r="A1361" s="2" t="s">
        <v>7994</v>
      </c>
      <c r="B1361" s="2" t="s">
        <v>7995</v>
      </c>
      <c r="C1361" s="2" t="s">
        <v>7996</v>
      </c>
      <c r="D1361" s="2" t="s">
        <v>7997</v>
      </c>
      <c r="E1361" s="2" t="s">
        <v>7998</v>
      </c>
      <c r="F1361" s="2" t="s">
        <v>7999</v>
      </c>
      <c r="G1361" s="2" t="s">
        <v>8000</v>
      </c>
      <c r="H1361" s="2" t="str">
        <f ca="1">IFERROR(__xludf.DUMMYFUNCTION("GOOGLETRANSLATE(A1361,""id"",""en"")"),"Amen, I hope Telkomsel doesn't lag behind gaming")</f>
        <v>Amen, I hope Telkomsel doesn't lag behind gaming</v>
      </c>
    </row>
    <row r="1362" spans="1:8" ht="15.75" customHeight="1" x14ac:dyDescent="0.25">
      <c r="A1362" s="2" t="s">
        <v>8001</v>
      </c>
      <c r="B1362" s="2" t="s">
        <v>8002</v>
      </c>
      <c r="C1362" s="2" t="s">
        <v>8003</v>
      </c>
      <c r="D1362" s="2" t="s">
        <v>8004</v>
      </c>
      <c r="E1362" s="2" t="s">
        <v>8005</v>
      </c>
      <c r="F1362" s="2" t="s">
        <v>8006</v>
      </c>
      <c r="G1362" s="2" t="s">
        <v>8007</v>
      </c>
      <c r="H1362" s="2" t="str">
        <f ca="1">IFERROR(__xludf.DUMMYFUNCTION("GOOGLETRANSLATE(A1362,""id"",""en"")"),"I'm not comfortable, bro, regarding the activation of the package, the results of the package received confirmation, bro, message, interaction, message, bro, let me help follow up, thank you, Zyad")</f>
        <v>I'm not comfortable, bro, regarding the activation of the package, the results of the package received confirmation, bro, message, interaction, message, bro, let me help follow up, thank you, Zyad</v>
      </c>
    </row>
    <row r="1363" spans="1:8" ht="15.75" customHeight="1" x14ac:dyDescent="0.25">
      <c r="A1363" s="2" t="s">
        <v>8008</v>
      </c>
      <c r="B1363" s="2" t="s">
        <v>8009</v>
      </c>
      <c r="C1363" s="2" t="s">
        <v>8010</v>
      </c>
      <c r="D1363" s="2" t="s">
        <v>8011</v>
      </c>
      <c r="E1363" s="2" t="s">
        <v>8012</v>
      </c>
      <c r="F1363" s="2" t="s">
        <v>8013</v>
      </c>
      <c r="G1363" s="2" t="s">
        <v>8014</v>
      </c>
      <c r="H1363" s="2" t="str">
        <f ca="1">IFERROR(__xludf.DUMMYFUNCTION("GOOGLETRANSLATE(A1363,""id"",""en"")"),"ve ve thank you for confirmation bro. ve tried to provide the date number so the problem number is Jovan's message")</f>
        <v>ve ve thank you for confirmation bro. ve tried to provide the date number so the problem number is Jovan's message</v>
      </c>
    </row>
    <row r="1364" spans="1:8" ht="15.75" customHeight="1" x14ac:dyDescent="0.25">
      <c r="A1364" s="2" t="s">
        <v>8015</v>
      </c>
      <c r="B1364" s="2" t="s">
        <v>8016</v>
      </c>
      <c r="C1364" s="2" t="s">
        <v>8017</v>
      </c>
      <c r="D1364" s="2" t="s">
        <v>8018</v>
      </c>
      <c r="E1364" s="2" t="s">
        <v>8019</v>
      </c>
      <c r="F1364" s="2" t="s">
        <v>8020</v>
      </c>
      <c r="G1364" s="2" t="s">
        <v>8021</v>
      </c>
      <c r="H1364" s="2" t="str">
        <f ca="1">IFERROR(__xludf.DUMMYFUNCTION("GOOGLETRANSLATE(A1364,""id"",""en"")"),"Brother, try to talk to Garra to help")</f>
        <v>Brother, try to talk to Garra to help</v>
      </c>
    </row>
    <row r="1365" spans="1:8" ht="15.75" customHeight="1" x14ac:dyDescent="0.25">
      <c r="A1365" s="2" t="s">
        <v>8022</v>
      </c>
      <c r="B1365" s="2" t="s">
        <v>8023</v>
      </c>
      <c r="C1365" s="2" t="s">
        <v>8023</v>
      </c>
      <c r="D1365" s="2" t="s">
        <v>8024</v>
      </c>
      <c r="E1365" s="2" t="s">
        <v>8025</v>
      </c>
      <c r="F1365" s="2" t="s">
        <v>8026</v>
      </c>
      <c r="G1365" s="2" t="s">
        <v>8026</v>
      </c>
      <c r="H1365" s="2" t="str">
        <f ca="1">IFERROR(__xludf.DUMMYFUNCTION("GOOGLETRANSLATE(A1365,""id"",""en"")"),"Oh my God, Telkomsel's orbit")</f>
        <v>Oh my God, Telkomsel's orbit</v>
      </c>
    </row>
    <row r="1366" spans="1:8" ht="15.75" customHeight="1" x14ac:dyDescent="0.25">
      <c r="A1366" s="2" t="s">
        <v>8027</v>
      </c>
      <c r="B1366" s="2" t="s">
        <v>8028</v>
      </c>
      <c r="C1366" s="2" t="s">
        <v>8029</v>
      </c>
      <c r="D1366" s="2" t="s">
        <v>8030</v>
      </c>
      <c r="E1366" s="2" t="s">
        <v>8030</v>
      </c>
      <c r="F1366" s="2" t="s">
        <v>8031</v>
      </c>
      <c r="G1366" s="2" t="s">
        <v>8031</v>
      </c>
      <c r="H1366" s="2" t="str">
        <f ca="1">IFERROR(__xludf.DUMMYFUNCTION("GOOGLETRANSLATE(A1366,""id"",""en"")"),"need Telkomsel credit, tf credit, bole aza")</f>
        <v>need Telkomsel credit, tf credit, bole aza</v>
      </c>
    </row>
    <row r="1367" spans="1:8" ht="15.75" customHeight="1" x14ac:dyDescent="0.25">
      <c r="A1367" s="2" t="s">
        <v>8032</v>
      </c>
      <c r="B1367" s="2" t="s">
        <v>8033</v>
      </c>
      <c r="C1367" s="2" t="s">
        <v>8034</v>
      </c>
      <c r="D1367" s="2" t="s">
        <v>8035</v>
      </c>
      <c r="E1367" s="2" t="s">
        <v>8036</v>
      </c>
      <c r="F1367" s="2" t="s">
        <v>8037</v>
      </c>
      <c r="G1367" s="2" t="s">
        <v>8038</v>
      </c>
      <c r="H1367" s="2" t="str">
        <f ca="1">IFERROR(__xludf.DUMMYFUNCTION("GOOGLETRANSLATE(A1367,""id"",""en"")"),"Suntenbanguntapan Yogyakarta just open a shopee, you have to have expensive package prices")</f>
        <v>Suntenbanguntapan Yogyakarta just open a shopee, you have to have expensive package prices</v>
      </c>
    </row>
    <row r="1368" spans="1:8" ht="15.75" customHeight="1" x14ac:dyDescent="0.25">
      <c r="A1368" s="2" t="s">
        <v>8039</v>
      </c>
      <c r="B1368" s="2" t="s">
        <v>8040</v>
      </c>
      <c r="C1368" s="2" t="s">
        <v>8041</v>
      </c>
      <c r="D1368" s="2" t="s">
        <v>8042</v>
      </c>
      <c r="E1368" s="2" t="s">
        <v>8043</v>
      </c>
      <c r="F1368" s="2" t="s">
        <v>8044</v>
      </c>
      <c r="G1368" s="2" t="s">
        <v>8045</v>
      </c>
      <c r="H1368" s="2" t="str">
        <f ca="1">IFERROR(__xludf.DUMMYFUNCTION("GOOGLETRANSLATE(A1368,""id"",""en"")"),"Amazon Prime, bro, let me know the details so I can check it, thank you, Sabil")</f>
        <v>Amazon Prime, bro, let me know the details so I can check it, thank you, Sabil</v>
      </c>
    </row>
    <row r="1369" spans="1:8" ht="15.75" customHeight="1" x14ac:dyDescent="0.25">
      <c r="B1369" s="2" t="s">
        <v>8046</v>
      </c>
      <c r="C1369" s="2" t="s">
        <v>8047</v>
      </c>
      <c r="D1369" s="2" t="s">
        <v>8048</v>
      </c>
      <c r="E1369" s="2" t="s">
        <v>8048</v>
      </c>
      <c r="F1369" s="2" t="s">
        <v>5562</v>
      </c>
      <c r="G1369" s="2" t="s">
        <v>5562</v>
      </c>
      <c r="H1369" s="2" t="str">
        <f ca="1">IFERROR(__xludf.DUMMYFUNCTION("GOOGLETRANSLATE(A1368,""id"",""en"")"),"Amazon Prime, bro, let me know the details so I can check it, thank you, Sabil")</f>
        <v>Amazon Prime, bro, let me know the details so I can check it, thank you, Sabil</v>
      </c>
    </row>
    <row r="1370" spans="1:8" ht="15.75" customHeight="1" x14ac:dyDescent="0.25">
      <c r="A1370" s="2" t="s">
        <v>8049</v>
      </c>
      <c r="B1370" s="2" t="s">
        <v>8050</v>
      </c>
      <c r="C1370" s="2" t="s">
        <v>8051</v>
      </c>
      <c r="D1370" s="2" t="s">
        <v>8052</v>
      </c>
      <c r="E1370" s="2" t="s">
        <v>8053</v>
      </c>
      <c r="F1370" s="2" t="s">
        <v>8054</v>
      </c>
      <c r="G1370" s="2" t="s">
        <v>8054</v>
      </c>
      <c r="H1370" s="2" t="str">
        <f ca="1">IFERROR(__xludf.DUMMYFUNCTION("GOOGLETRANSLATE(A1370,""id"",""en"")"),"Minnn failed")</f>
        <v>Minnn failed</v>
      </c>
    </row>
    <row r="1371" spans="1:8" ht="15.75" customHeight="1" x14ac:dyDescent="0.25">
      <c r="A1371" s="2" t="s">
        <v>8055</v>
      </c>
      <c r="B1371" s="2" t="s">
        <v>8056</v>
      </c>
      <c r="C1371" s="2" t="s">
        <v>8057</v>
      </c>
      <c r="D1371" s="2" t="s">
        <v>8058</v>
      </c>
      <c r="E1371" s="2" t="s">
        <v>8058</v>
      </c>
      <c r="F1371" s="2" t="s">
        <v>8059</v>
      </c>
      <c r="G1371" s="2" t="s">
        <v>8059</v>
      </c>
      <c r="H1371" s="2" t="str">
        <f ca="1">IFERROR(__xludf.DUMMYFUNCTION("GOOGLETRANSLATE(A1371,""id"",""en"")"),"Amazon Prime is bad, bad, bad, bad, bring Amazon Prime bundling")</f>
        <v>Amazon Prime is bad, bad, bad, bad, bring Amazon Prime bundling</v>
      </c>
    </row>
    <row r="1372" spans="1:8" ht="15.75" customHeight="1" x14ac:dyDescent="0.25">
      <c r="A1372" s="2" t="s">
        <v>8060</v>
      </c>
      <c r="B1372" s="2" t="s">
        <v>8061</v>
      </c>
      <c r="C1372" s="2" t="s">
        <v>8062</v>
      </c>
      <c r="D1372" s="2" t="s">
        <v>8063</v>
      </c>
      <c r="E1372" s="2" t="s">
        <v>8064</v>
      </c>
      <c r="F1372" s="2" t="s">
        <v>8065</v>
      </c>
      <c r="G1372" s="2" t="s">
        <v>8066</v>
      </c>
      <c r="H1372" s="2" t="str">
        <f ca="1">IFERROR(__xludf.DUMMYFUNCTION("GOOGLETRANSLATE(A1372,""id"",""en"")"),"Yes, the Mytelkomsel application is having problems. Let me have problems with my hands. Come on, let me know your cellphone number, order me, info, version of the Mytelkomsel application, OS version, device, wait for Rai.")</f>
        <v>Yes, the Mytelkomsel application is having problems. Let me have problems with my hands. Come on, let me know your cellphone number, order me, info, version of the Mytelkomsel application, OS version, device, wait for Rai.</v>
      </c>
    </row>
    <row r="1373" spans="1:8" ht="15.75" customHeight="1" x14ac:dyDescent="0.25">
      <c r="A1373" s="2" t="s">
        <v>8067</v>
      </c>
      <c r="B1373" s="2" t="s">
        <v>8068</v>
      </c>
      <c r="C1373" s="2" t="s">
        <v>8069</v>
      </c>
      <c r="D1373" s="2" t="s">
        <v>8070</v>
      </c>
      <c r="E1373" s="2" t="s">
        <v>8071</v>
      </c>
      <c r="F1373" s="2" t="s">
        <v>8072</v>
      </c>
      <c r="G1373" s="2" t="s">
        <v>8072</v>
      </c>
      <c r="H1373" s="2" t="str">
        <f ca="1">IFERROR(__xludf.DUMMYFUNCTION("GOOGLETRANSLATE(A1373,""id"",""en"")"),"Mark Lee uses Telkomsel Axis")</f>
        <v>Mark Lee uses Telkomsel Axis</v>
      </c>
    </row>
    <row r="1374" spans="1:8" ht="15.75" customHeight="1" x14ac:dyDescent="0.25">
      <c r="A1374" s="2" t="s">
        <v>8073</v>
      </c>
      <c r="B1374" s="2" t="s">
        <v>8074</v>
      </c>
      <c r="C1374" s="2" t="s">
        <v>8075</v>
      </c>
      <c r="D1374" s="2" t="s">
        <v>8076</v>
      </c>
      <c r="E1374" s="2" t="s">
        <v>8077</v>
      </c>
      <c r="F1374" s="2" t="s">
        <v>8078</v>
      </c>
      <c r="G1374" s="2" t="s">
        <v>8079</v>
      </c>
      <c r="H1374" s="2" t="str">
        <f ca="1">IFERROR(__xludf.DUMMYFUNCTION("GOOGLETRANSLATE(A1374,""id"",""en"")"),"failed to fit bro")</f>
        <v>failed to fit bro</v>
      </c>
    </row>
    <row r="1375" spans="1:8" ht="15.75" customHeight="1" x14ac:dyDescent="0.25">
      <c r="A1375" s="2" t="s">
        <v>8080</v>
      </c>
      <c r="B1375" s="2" t="s">
        <v>8081</v>
      </c>
      <c r="C1375" s="2" t="s">
        <v>8082</v>
      </c>
      <c r="D1375" s="2" t="s">
        <v>8083</v>
      </c>
      <c r="E1375" s="2" t="s">
        <v>8084</v>
      </c>
      <c r="F1375" s="2" t="s">
        <v>8085</v>
      </c>
      <c r="G1375" s="2" t="s">
        <v>8086</v>
      </c>
      <c r="H1375" s="2" t="str">
        <f ca="1">IFERROR(__xludf.DUMMYFUNCTION("GOOGLETRANSLATE(A1375,""id"",""en"")"),"I'm surprised, Diva, turning around Telkomsel service products, don't hesitate to contact me, Brother, healthy Zyad")</f>
        <v>I'm surprised, Diva, turning around Telkomsel service products, don't hesitate to contact me, Brother, healthy Zyad</v>
      </c>
    </row>
    <row r="1376" spans="1:8" ht="15.75" customHeight="1" x14ac:dyDescent="0.25">
      <c r="A1376" s="2" t="s">
        <v>8087</v>
      </c>
      <c r="B1376" s="2" t="s">
        <v>8088</v>
      </c>
      <c r="C1376" s="2" t="s">
        <v>8089</v>
      </c>
      <c r="D1376" s="2" t="s">
        <v>8090</v>
      </c>
      <c r="E1376" s="2" t="s">
        <v>8091</v>
      </c>
      <c r="F1376" s="2" t="s">
        <v>8092</v>
      </c>
      <c r="G1376" s="2" t="s">
        <v>8093</v>
      </c>
      <c r="H1376" s="2" t="str">
        <f ca="1">IFERROR(__xludf.DUMMYFUNCTION("GOOGLETRANSLATE(A1376,""id"",""en"")"),"OK, sister Yulinda Rai, check your message, enter the queue, please wait for interaction with Brother Rai's message")</f>
        <v>OK, sister Yulinda Rai, check your message, enter the queue, please wait for interaction with Brother Rai's message</v>
      </c>
    </row>
    <row r="1377" spans="1:8" ht="15.75" customHeight="1" x14ac:dyDescent="0.25">
      <c r="A1377" s="2" t="s">
        <v>8094</v>
      </c>
      <c r="B1377" s="2" t="s">
        <v>8095</v>
      </c>
      <c r="C1377" s="2" t="s">
        <v>8096</v>
      </c>
      <c r="D1377" s="2" t="s">
        <v>8097</v>
      </c>
      <c r="E1377" s="2" t="s">
        <v>8098</v>
      </c>
      <c r="F1377" s="2" t="s">
        <v>8099</v>
      </c>
      <c r="G1377" s="2" t="s">
        <v>8100</v>
      </c>
      <c r="H1377" s="2" t="str">
        <f ca="1">IFERROR(__xludf.DUMMYFUNCTION("GOOGLETRANSLATE(A1377,""id"",""en"")"),"Be more active, bro, please confirm the message so I can help you with Jovan's detailed information")</f>
        <v>Be more active, bro, please confirm the message so I can help you with Jovan's detailed information</v>
      </c>
    </row>
    <row r="1378" spans="1:8" ht="15.75" customHeight="1" x14ac:dyDescent="0.25">
      <c r="A1378" s="2" t="s">
        <v>8101</v>
      </c>
      <c r="B1378" s="2" t="s">
        <v>8102</v>
      </c>
      <c r="C1378" s="2" t="s">
        <v>8103</v>
      </c>
      <c r="D1378" s="2" t="s">
        <v>8104</v>
      </c>
      <c r="E1378" s="2" t="s">
        <v>8105</v>
      </c>
      <c r="F1378" s="2" t="s">
        <v>8105</v>
      </c>
      <c r="G1378" s="2" t="s">
        <v>8105</v>
      </c>
      <c r="H1378" s="2" t="str">
        <f ca="1">IFERROR(__xludf.DUMMYFUNCTION("GOOGLETRANSLATE(A1378,""id"",""en"")"),"startled")</f>
        <v>startled</v>
      </c>
    </row>
    <row r="1379" spans="1:8" ht="15.75" customHeight="1" x14ac:dyDescent="0.25">
      <c r="A1379" s="2" t="s">
        <v>8106</v>
      </c>
      <c r="B1379" s="2" t="s">
        <v>8107</v>
      </c>
      <c r="C1379" s="2" t="s">
        <v>8108</v>
      </c>
      <c r="D1379" s="2" t="s">
        <v>8109</v>
      </c>
      <c r="E1379" s="2" t="s">
        <v>8110</v>
      </c>
      <c r="F1379" s="2" t="s">
        <v>8110</v>
      </c>
      <c r="G1379" s="2" t="s">
        <v>8111</v>
      </c>
      <c r="H1379" s="2" t="str">
        <f ca="1">IFERROR(__xludf.DUMMYFUNCTION("GOOGLETRANSLATE(A1379,""id"",""en"")"),"Wait, Brother Russfi replies to Jovan's message")</f>
        <v>Wait, Brother Russfi replies to Jovan's message</v>
      </c>
    </row>
    <row r="1380" spans="1:8" ht="15.75" customHeight="1" x14ac:dyDescent="0.25">
      <c r="A1380" s="2" t="s">
        <v>8112</v>
      </c>
      <c r="B1380" s="2" t="s">
        <v>8113</v>
      </c>
      <c r="C1380" s="2" t="s">
        <v>8114</v>
      </c>
      <c r="D1380" s="2" t="s">
        <v>8115</v>
      </c>
      <c r="E1380" s="2" t="s">
        <v>8116</v>
      </c>
      <c r="F1380" s="2" t="s">
        <v>8117</v>
      </c>
      <c r="G1380" s="2" t="s">
        <v>8118</v>
      </c>
      <c r="H1380" s="2" t="str">
        <f ca="1">IFERROR(__xludf.DUMMYFUNCTION("GOOGLETRANSLATE(A1380,""id"",""en"")"),"hello bro, sorry if I was presumptuous in playing the Telkomsel English hook test, bro, thank you, bro")</f>
        <v>hello bro, sorry if I was presumptuous in playing the Telkomsel English hook test, bro, thank you, bro</v>
      </c>
    </row>
    <row r="1381" spans="1:8" ht="15.75" customHeight="1" x14ac:dyDescent="0.25">
      <c r="A1381" s="2" t="s">
        <v>8119</v>
      </c>
      <c r="B1381" s="2" t="s">
        <v>8120</v>
      </c>
      <c r="C1381" s="2" t="s">
        <v>8121</v>
      </c>
      <c r="D1381" s="2" t="s">
        <v>8122</v>
      </c>
      <c r="E1381" s="2" t="s">
        <v>8123</v>
      </c>
      <c r="F1381" s="2" t="s">
        <v>8124</v>
      </c>
      <c r="G1381" s="2" t="s">
        <v>8125</v>
      </c>
      <c r="H1381" s="2" t="str">
        <f ca="1">IFERROR(__xludf.DUMMYFUNCTION("GOOGLETRANSLATE(A1381,""id"",""en"")"),"Used to stop topping up my credit quota since I was wise and active, taking care of changing numbers, the grace period expired suddenly got even funnier")</f>
        <v>Used to stop topping up my credit quota since I was wise and active, taking care of changing numbers, the grace period expired suddenly got even funnier</v>
      </c>
    </row>
    <row r="1382" spans="1:8" ht="15.75" customHeight="1" x14ac:dyDescent="0.25">
      <c r="A1382" s="2" t="s">
        <v>8126</v>
      </c>
      <c r="B1382" s="2" t="s">
        <v>8127</v>
      </c>
      <c r="C1382" s="2" t="s">
        <v>8128</v>
      </c>
      <c r="D1382" s="2" t="s">
        <v>8129</v>
      </c>
      <c r="E1382" s="2" t="s">
        <v>8130</v>
      </c>
      <c r="F1382" s="2" t="s">
        <v>8131</v>
      </c>
      <c r="G1382" s="2" t="s">
        <v>8131</v>
      </c>
      <c r="H1382" s="2" t="str">
        <f ca="1">IFERROR(__xludf.DUMMYFUNCTION("GOOGLETRANSLATE(A1382,""id"",""en"")"),"Come on, bro, tell me, Garra")</f>
        <v>Come on, bro, tell me, Garra</v>
      </c>
    </row>
    <row r="1383" spans="1:8" ht="15.75" customHeight="1" x14ac:dyDescent="0.25">
      <c r="A1383" s="2" t="s">
        <v>8132</v>
      </c>
      <c r="B1383" s="2" t="s">
        <v>8133</v>
      </c>
      <c r="C1383" s="2" t="s">
        <v>8132</v>
      </c>
      <c r="D1383" s="2" t="s">
        <v>8134</v>
      </c>
      <c r="E1383" s="2" t="s">
        <v>8134</v>
      </c>
      <c r="F1383" s="2" t="s">
        <v>8134</v>
      </c>
      <c r="G1383" s="2" t="s">
        <v>8134</v>
      </c>
      <c r="H1383" s="2" t="str">
        <f ca="1">IFERROR(__xludf.DUMMYFUNCTION("GOOGLETRANSLATE(A1383,""id"",""en"")"),"Okay")</f>
        <v>Okay</v>
      </c>
    </row>
    <row r="1384" spans="1:8" ht="15.75" customHeight="1" x14ac:dyDescent="0.25">
      <c r="A1384" s="2" t="s">
        <v>8135</v>
      </c>
      <c r="B1384" s="2" t="s">
        <v>8136</v>
      </c>
      <c r="C1384" s="2" t="s">
        <v>8137</v>
      </c>
      <c r="D1384" s="2" t="s">
        <v>8138</v>
      </c>
      <c r="E1384" s="2" t="s">
        <v>8139</v>
      </c>
      <c r="F1384" s="2" t="s">
        <v>8140</v>
      </c>
      <c r="G1384" s="2" t="s">
        <v>8141</v>
      </c>
      <c r="H1384" s="2" t="str">
        <f ca="1">IFERROR(__xludf.DUMMYFUNCTION("GOOGLETRANSLATE(A1384,""id"",""en"")"),"I'm really sorry, Yulinda, the signal is bad. Try giving me the location number, details of the problem number, Jovan's message")</f>
        <v>I'm really sorry, Yulinda, the signal is bad. Try giving me the location number, details of the problem number, Jovan's message</v>
      </c>
    </row>
    <row r="1385" spans="1:8" ht="15.75" customHeight="1" x14ac:dyDescent="0.25">
      <c r="A1385" s="2" t="s">
        <v>8142</v>
      </c>
      <c r="B1385" s="2" t="s">
        <v>8143</v>
      </c>
      <c r="C1385" s="2" t="s">
        <v>8144</v>
      </c>
      <c r="D1385" s="2" t="s">
        <v>8145</v>
      </c>
      <c r="E1385" s="2" t="s">
        <v>8146</v>
      </c>
      <c r="F1385" s="2" t="s">
        <v>8147</v>
      </c>
      <c r="G1385" s="2" t="s">
        <v>8148</v>
      </c>
      <c r="H1385" s="2" t="str">
        <f ca="1">IFERROR(__xludf.DUMMYFUNCTION("GOOGLETRANSLATE(A1385,""id"",""en"")"),"The signal is stable, bro, try to provide your cell phone number, the date of the location of the city sub-district head, Telkomsel number, problem with messages, help check, Darlan")</f>
        <v>The signal is stable, bro, try to provide your cell phone number, the date of the location of the city sub-district head, Telkomsel number, problem with messages, help check, Darlan</v>
      </c>
    </row>
    <row r="1386" spans="1:8" ht="15.75" customHeight="1" x14ac:dyDescent="0.25">
      <c r="A1386" s="2" t="s">
        <v>8149</v>
      </c>
      <c r="B1386" s="2" t="s">
        <v>8150</v>
      </c>
      <c r="C1386" s="2" t="s">
        <v>8151</v>
      </c>
      <c r="D1386" s="2" t="s">
        <v>8152</v>
      </c>
      <c r="E1386" s="2" t="s">
        <v>8153</v>
      </c>
      <c r="F1386" s="2" t="s">
        <v>8154</v>
      </c>
      <c r="G1386" s="2" t="s">
        <v>8155</v>
      </c>
      <c r="H1386" s="2" t="str">
        <f ca="1">IFERROR(__xludf.DUMMYFUNCTION("GOOGLETRANSLATE(A1386,""id"",""en"")"),"OK, sorry, the issue is using Telkomsel, hello, mobile day route, Jatibening LRT, Cikoko LRT, Cawang Train, Tanjung Barat Train, YouTube rotary route, minimal Spotify")</f>
        <v>OK, sorry, the issue is using Telkomsel, hello, mobile day route, Jatibening LRT, Cikoko LRT, Cawang Train, Tanjung Barat Train, YouTube rotary route, minimal Spotify</v>
      </c>
    </row>
    <row r="1387" spans="1:8" ht="15.75" customHeight="1" x14ac:dyDescent="0.25">
      <c r="A1387" s="2" t="s">
        <v>8156</v>
      </c>
      <c r="B1387" s="2" t="s">
        <v>8157</v>
      </c>
      <c r="C1387" s="2" t="s">
        <v>8158</v>
      </c>
      <c r="D1387" s="2" t="s">
        <v>8159</v>
      </c>
      <c r="E1387" s="2" t="s">
        <v>8160</v>
      </c>
      <c r="F1387" s="2" t="s">
        <v>8161</v>
      </c>
      <c r="G1387" s="2" t="s">
        <v>8161</v>
      </c>
      <c r="H1387" s="2" t="str">
        <f ca="1">IFERROR(__xludf.DUMMYFUNCTION("GOOGLETRANSLATE(A1387,""id"",""en"")"),"It's really preet or not, the signal just goes up and down")</f>
        <v>It's really preet or not, the signal just goes up and down</v>
      </c>
    </row>
    <row r="1388" spans="1:8" ht="15.75" customHeight="1" x14ac:dyDescent="0.25">
      <c r="A1388" s="2" t="s">
        <v>8162</v>
      </c>
      <c r="B1388" s="2" t="s">
        <v>8163</v>
      </c>
      <c r="C1388" s="2" t="s">
        <v>8164</v>
      </c>
      <c r="D1388" s="2" t="s">
        <v>8165</v>
      </c>
      <c r="E1388" s="2" t="s">
        <v>8166</v>
      </c>
      <c r="F1388" s="2" t="s">
        <v>8167</v>
      </c>
      <c r="G1388" s="2" t="s">
        <v>8167</v>
      </c>
      <c r="H1388" s="2" t="str">
        <f ca="1">IFERROR(__xludf.DUMMYFUNCTION("GOOGLETRANSLATE(A1388,""id"",""en"")"),"Claim the voucher from My Telkomsel, just use the Blibli account for the voucher")</f>
        <v>Claim the voucher from My Telkomsel, just use the Blibli account for the voucher</v>
      </c>
    </row>
    <row r="1389" spans="1:8" ht="15.75" customHeight="1" x14ac:dyDescent="0.25">
      <c r="A1389" s="2" t="s">
        <v>8168</v>
      </c>
      <c r="B1389" s="2" t="s">
        <v>8169</v>
      </c>
      <c r="C1389" s="2" t="s">
        <v>8170</v>
      </c>
      <c r="D1389" s="2" t="s">
        <v>8171</v>
      </c>
      <c r="E1389" s="2" t="s">
        <v>8172</v>
      </c>
      <c r="F1389" s="2" t="s">
        <v>8173</v>
      </c>
      <c r="G1389" s="2" t="s">
        <v>8174</v>
      </c>
      <c r="H1389" s="2" t="str">
        <f ca="1">IFERROR(__xludf.DUMMYFUNCTION("GOOGLETRANSLATE(A1389,""id"",""en"")"),"Wow, wait, bro, check it out hihiii garra")</f>
        <v>Wow, wait, bro, check it out hihiii garra</v>
      </c>
    </row>
    <row r="1390" spans="1:8" ht="15.75" customHeight="1" x14ac:dyDescent="0.25">
      <c r="A1390" s="2" t="s">
        <v>8175</v>
      </c>
      <c r="B1390" s="2" t="s">
        <v>8176</v>
      </c>
      <c r="C1390" s="2" t="s">
        <v>8177</v>
      </c>
      <c r="D1390" s="2" t="s">
        <v>8178</v>
      </c>
      <c r="E1390" s="2" t="s">
        <v>8179</v>
      </c>
      <c r="F1390" s="2" t="s">
        <v>8180</v>
      </c>
      <c r="G1390" s="2" t="s">
        <v>8181</v>
      </c>
      <c r="H1390" s="2" t="str">
        <f ca="1">IFERROR(__xludf.DUMMYFUNCTION("GOOGLETRANSLATE(A1390,""id"",""en"")"),"Watch it soon, bro, don't forget to activate the bonus, bro")</f>
        <v>Watch it soon, bro, don't forget to activate the bonus, bro</v>
      </c>
    </row>
    <row r="1391" spans="1:8" ht="15.75" customHeight="1" x14ac:dyDescent="0.25">
      <c r="A1391" s="2" t="s">
        <v>8182</v>
      </c>
      <c r="B1391" s="2" t="s">
        <v>8183</v>
      </c>
      <c r="C1391" s="2" t="s">
        <v>8184</v>
      </c>
      <c r="D1391" s="2" t="s">
        <v>8185</v>
      </c>
      <c r="E1391" s="2" t="s">
        <v>8186</v>
      </c>
      <c r="F1391" s="2" t="s">
        <v>8187</v>
      </c>
      <c r="G1391" s="2" t="s">
        <v>8187</v>
      </c>
      <c r="H1391" s="2" t="str">
        <f ca="1">IFERROR(__xludf.DUMMYFUNCTION("GOOGLETRANSLATE(A1391,""id"",""en"")"),"This is the location, Brother Garra")</f>
        <v>This is the location, Brother Garra</v>
      </c>
    </row>
    <row r="1392" spans="1:8" ht="15.75" customHeight="1" x14ac:dyDescent="0.25">
      <c r="A1392" s="2" t="s">
        <v>8188</v>
      </c>
      <c r="B1392" s="2" t="s">
        <v>8189</v>
      </c>
      <c r="C1392" s="2" t="s">
        <v>8190</v>
      </c>
      <c r="D1392" s="2" t="s">
        <v>8191</v>
      </c>
      <c r="E1392" s="2" t="s">
        <v>8192</v>
      </c>
      <c r="F1392" s="2" t="s">
        <v>8192</v>
      </c>
      <c r="G1392" s="2" t="s">
        <v>8193</v>
      </c>
      <c r="H1392" s="2" t="str">
        <f ca="1">IFERROR(__xludf.DUMMYFUNCTION("GOOGLETRANSLATE(A1392,""id"",""en"")"),"What's the location of the house, Brother Garra?")</f>
        <v>What's the location of the house, Brother Garra?</v>
      </c>
    </row>
    <row r="1393" spans="1:8" ht="15.75" customHeight="1" x14ac:dyDescent="0.25">
      <c r="A1393" s="2" t="s">
        <v>6684</v>
      </c>
      <c r="B1393" s="2" t="s">
        <v>8194</v>
      </c>
      <c r="C1393" s="2" t="s">
        <v>6686</v>
      </c>
      <c r="D1393" s="2" t="s">
        <v>6687</v>
      </c>
      <c r="E1393" s="2" t="s">
        <v>6688</v>
      </c>
      <c r="F1393" s="2" t="s">
        <v>6688</v>
      </c>
      <c r="G1393" s="2" t="s">
        <v>6689</v>
      </c>
      <c r="H1393" s="2" t="str">
        <f ca="1">IFERROR(__xludf.DUMMYFUNCTION("GOOGLETRANSLATE(A1393,""id"",""en"")"),"Thank you, bro, please wait for Darlan's reply")</f>
        <v>Thank you, bro, please wait for Darlan's reply</v>
      </c>
    </row>
    <row r="1394" spans="1:8" ht="15.75" customHeight="1" x14ac:dyDescent="0.25">
      <c r="A1394" s="2" t="s">
        <v>8195</v>
      </c>
      <c r="B1394" s="2" t="s">
        <v>8196</v>
      </c>
      <c r="C1394" s="2" t="s">
        <v>8197</v>
      </c>
      <c r="D1394" s="2" t="s">
        <v>8198</v>
      </c>
      <c r="E1394" s="2" t="s">
        <v>8199</v>
      </c>
      <c r="F1394" s="2" t="s">
        <v>8200</v>
      </c>
      <c r="G1394" s="2" t="s">
        <v>8201</v>
      </c>
      <c r="H1394" s="2" t="str">
        <f ca="1">IFERROR(__xludf.DUMMYFUNCTION("GOOGLETRANSLATE(A1394,""id"",""en"")"),"If it's forfeited, bro, reactivate it independently, dial, sure the registration data matches your data, register, if you have problems, please confirm your cellphone number, order so you can check the card status, Rai.")</f>
        <v>If it's forfeited, bro, reactivate it independently, dial, sure the registration data matches your data, register, if you have problems, please confirm your cellphone number, order so you can check the card status, Rai.</v>
      </c>
    </row>
    <row r="1395" spans="1:8" ht="15.75" customHeight="1" x14ac:dyDescent="0.25">
      <c r="A1395" s="2" t="s">
        <v>8202</v>
      </c>
      <c r="B1395" s="2" t="s">
        <v>8203</v>
      </c>
      <c r="C1395" s="2" t="s">
        <v>8204</v>
      </c>
      <c r="D1395" s="2" t="s">
        <v>8205</v>
      </c>
      <c r="E1395" s="2" t="s">
        <v>8206</v>
      </c>
      <c r="F1395" s="2" t="s">
        <v>8207</v>
      </c>
      <c r="G1395" s="2" t="s">
        <v>8207</v>
      </c>
      <c r="H1395" s="2" t="str">
        <f ca="1">IFERROR(__xludf.DUMMYFUNCTION("GOOGLETRANSLATE(A1395,""id"",""en"")"),"nasteung big brother banung hahaha")</f>
        <v>nasteung big brother banung hahaha</v>
      </c>
    </row>
    <row r="1396" spans="1:8" ht="15.75" customHeight="1" x14ac:dyDescent="0.25">
      <c r="A1396" s="2" t="s">
        <v>8208</v>
      </c>
      <c r="B1396" s="2" t="s">
        <v>8209</v>
      </c>
      <c r="C1396" s="2" t="s">
        <v>8210</v>
      </c>
      <c r="D1396" s="2" t="s">
        <v>8211</v>
      </c>
      <c r="E1396" s="2" t="s">
        <v>8211</v>
      </c>
      <c r="F1396" s="2" t="s">
        <v>8212</v>
      </c>
      <c r="G1396" s="2" t="s">
        <v>8213</v>
      </c>
      <c r="H1396" s="2" t="str">
        <f ca="1">IFERROR(__xludf.DUMMYFUNCTION("GOOGLETRANSLATE(A1396,""id"",""en"")"),"myvoucher, brother, buy the Mytelkomsel application package, yes, the myvoucher automatically cuts the price of the package, brother, choose to pay the credit, cut the credit, the process of buying the results, brother")</f>
        <v>myvoucher, brother, buy the Mytelkomsel application package, yes, the myvoucher automatically cuts the price of the package, brother, choose to pay the credit, cut the credit, the process of buying the results, brother</v>
      </c>
    </row>
    <row r="1397" spans="1:8" ht="15.75" customHeight="1" x14ac:dyDescent="0.25">
      <c r="A1397" s="2" t="s">
        <v>8214</v>
      </c>
      <c r="B1397" s="2" t="s">
        <v>8215</v>
      </c>
      <c r="C1397" s="2" t="s">
        <v>8216</v>
      </c>
      <c r="D1397" s="2" t="s">
        <v>8217</v>
      </c>
      <c r="E1397" s="2" t="s">
        <v>8218</v>
      </c>
      <c r="F1397" s="2" t="s">
        <v>8219</v>
      </c>
      <c r="G1397" s="2" t="s">
        <v>8220</v>
      </c>
      <c r="H1397" s="2" t="str">
        <f ca="1">IFERROR(__xludf.DUMMYFUNCTION("GOOGLETRANSLATE(A1397,""id"",""en"")"),"Edward Edward")</f>
        <v>Edward Edward</v>
      </c>
    </row>
    <row r="1398" spans="1:8" ht="15.75" customHeight="1" x14ac:dyDescent="0.25">
      <c r="A1398" s="2" t="s">
        <v>8221</v>
      </c>
      <c r="B1398" s="2" t="s">
        <v>8222</v>
      </c>
      <c r="C1398" s="2" t="s">
        <v>8221</v>
      </c>
      <c r="D1398" s="2" t="s">
        <v>8223</v>
      </c>
      <c r="E1398" s="2" t="s">
        <v>8223</v>
      </c>
      <c r="F1398" s="2" t="s">
        <v>8223</v>
      </c>
      <c r="G1398" s="2" t="s">
        <v>8223</v>
      </c>
      <c r="H1398" s="2" t="str">
        <f ca="1">IFERROR(__xludf.DUMMYFUNCTION("GOOGLETRANSLATE(A1398,""id"",""en"")"),"done minn")</f>
        <v>done minn</v>
      </c>
    </row>
    <row r="1399" spans="1:8" ht="15.75" customHeight="1" x14ac:dyDescent="0.25">
      <c r="A1399" s="2" t="s">
        <v>8224</v>
      </c>
      <c r="B1399" s="2" t="s">
        <v>8225</v>
      </c>
      <c r="C1399" s="2" t="s">
        <v>8226</v>
      </c>
      <c r="D1399" s="2" t="s">
        <v>8227</v>
      </c>
      <c r="E1399" s="2" t="s">
        <v>8227</v>
      </c>
      <c r="F1399" s="2" t="s">
        <v>8228</v>
      </c>
      <c r="G1399" s="2" t="s">
        <v>8229</v>
      </c>
      <c r="H1399" s="2" t="str">
        <f ca="1">IFERROR(__xludf.DUMMYFUNCTION("GOOGLETRANSLATE(A1399,""id"",""en"")"),"Telkomsel prices")</f>
        <v>Telkomsel prices</v>
      </c>
    </row>
    <row r="1400" spans="1:8" ht="15.75" customHeight="1" x14ac:dyDescent="0.25">
      <c r="A1400" s="2" t="s">
        <v>8230</v>
      </c>
      <c r="B1400" s="2" t="s">
        <v>8231</v>
      </c>
      <c r="C1400" s="2" t="s">
        <v>8232</v>
      </c>
      <c r="D1400" s="2" t="s">
        <v>8233</v>
      </c>
      <c r="E1400" s="2" t="s">
        <v>8234</v>
      </c>
      <c r="F1400" s="2" t="s">
        <v>8235</v>
      </c>
      <c r="G1400" s="2" t="s">
        <v>8235</v>
      </c>
      <c r="H1400" s="2" t="str">
        <f ca="1">IFERROR(__xludf.DUMMYFUNCTION("GOOGLETRANSLATE(A1400,""id"",""en"")"),"main Telkom voucher min")</f>
        <v>main Telkom voucher min</v>
      </c>
    </row>
    <row r="1401" spans="1:8" ht="15.75" customHeight="1" x14ac:dyDescent="0.25">
      <c r="A1401" s="2" t="s">
        <v>8236</v>
      </c>
      <c r="B1401" s="2" t="s">
        <v>8237</v>
      </c>
      <c r="C1401" s="2" t="s">
        <v>8238</v>
      </c>
      <c r="D1401" s="2" t="s">
        <v>8239</v>
      </c>
      <c r="E1401" s="2" t="s">
        <v>8240</v>
      </c>
      <c r="F1401" s="2" t="s">
        <v>8241</v>
      </c>
      <c r="G1401" s="2" t="s">
        <v>8242</v>
      </c>
      <c r="H1401" s="2" t="str">
        <f ca="1">IFERROR(__xludf.DUMMYFUNCTION("GOOGLETRANSLATE(A1401,""id"",""en"")"),"Bro, your signal is stable, sorry, I'm having problems with hand signal, let's give you the Telkomsel number, order the info so the complete location of the Telkomsel number is a problem, wait for it to come.")</f>
        <v>Bro, your signal is stable, sorry, I'm having problems with hand signal, let's give you the Telkomsel number, order the info so the complete location of the Telkomsel number is a problem, wait for it to come.</v>
      </c>
    </row>
    <row r="1402" spans="1:8" ht="15.75" customHeight="1" x14ac:dyDescent="0.25">
      <c r="A1402" s="2" t="s">
        <v>8243</v>
      </c>
      <c r="B1402" s="2" t="s">
        <v>8244</v>
      </c>
      <c r="C1402" s="2" t="s">
        <v>8245</v>
      </c>
      <c r="D1402" s="2" t="s">
        <v>8246</v>
      </c>
      <c r="E1402" s="2" t="s">
        <v>8247</v>
      </c>
      <c r="F1402" s="2" t="s">
        <v>8248</v>
      </c>
      <c r="G1402" s="2" t="s">
        <v>8249</v>
      </c>
      <c r="H1402" s="2" t="str">
        <f ca="1">IFERROR(__xludf.DUMMYFUNCTION("GOOGLETRANSLATE(A1402,""id"",""en"")"),"Yes, the benefits are different. Try, bro, give me your telephone number and order to help me, Zidane")</f>
        <v>Yes, the benefits are different. Try, bro, give me your telephone number and order to help me, Zidane</v>
      </c>
    </row>
    <row r="1403" spans="1:8" ht="15.75" customHeight="1" x14ac:dyDescent="0.25">
      <c r="A1403" s="2" t="s">
        <v>8250</v>
      </c>
      <c r="B1403" s="2" t="s">
        <v>8251</v>
      </c>
      <c r="C1403" s="2" t="s">
        <v>8252</v>
      </c>
      <c r="D1403" s="2" t="s">
        <v>8253</v>
      </c>
      <c r="E1403" s="2" t="s">
        <v>8254</v>
      </c>
      <c r="F1403" s="2" t="s">
        <v>8254</v>
      </c>
      <c r="G1403" s="2" t="s">
        <v>8255</v>
      </c>
      <c r="H1403" s="2" t="str">
        <f ca="1">IFERROR(__xludf.DUMMYFUNCTION("GOOGLETRANSLATE(A1403,""id"",""en"")"),"The message is help quickly, wait for the reply, Sabil friend, Sabil")</f>
        <v>The message is help quickly, wait for the reply, Sabil friend, Sabil</v>
      </c>
    </row>
    <row r="1404" spans="1:8" ht="15.75" customHeight="1" x14ac:dyDescent="0.25">
      <c r="A1404" s="2" t="s">
        <v>8256</v>
      </c>
      <c r="B1404" s="2" t="s">
        <v>8257</v>
      </c>
      <c r="C1404" s="2" t="s">
        <v>8258</v>
      </c>
      <c r="D1404" s="2" t="s">
        <v>8259</v>
      </c>
      <c r="E1404" s="2" t="s">
        <v>8260</v>
      </c>
      <c r="F1404" s="2" t="s">
        <v>8261</v>
      </c>
      <c r="G1404" s="2" t="s">
        <v>8262</v>
      </c>
      <c r="H1404" s="2" t="str">
        <f ca="1">IFERROR(__xludf.DUMMYFUNCTION("GOOGLETRANSLATE(A1404,""id"",""en"")"),"OK, Brother Rai, check your message, enter the queue, please wait for Brother Rai's message interaction")</f>
        <v>OK, Brother Rai, check your message, enter the queue, please wait for Brother Rai's message interaction</v>
      </c>
    </row>
    <row r="1405" spans="1:8" ht="15.75" customHeight="1" x14ac:dyDescent="0.25">
      <c r="A1405" s="2" t="s">
        <v>8263</v>
      </c>
      <c r="B1405" s="2" t="s">
        <v>8264</v>
      </c>
      <c r="C1405" s="2" t="s">
        <v>8265</v>
      </c>
      <c r="D1405" s="2" t="s">
        <v>8266</v>
      </c>
      <c r="E1405" s="2" t="s">
        <v>8267</v>
      </c>
      <c r="F1405" s="2" t="s">
        <v>8268</v>
      </c>
      <c r="G1405" s="2" t="s">
        <v>8269</v>
      </c>
      <c r="H1405" s="2" t="str">
        <f ca="1">IFERROR(__xludf.DUMMYFUNCTION("GOOGLETRANSLATE(A1405,""id"",""en"")"),"Wait, bro, your message is coming in, friend, reply message, say Rai")</f>
        <v>Wait, bro, your message is coming in, friend, reply message, say Rai</v>
      </c>
    </row>
    <row r="1406" spans="1:8" ht="15.75" customHeight="1" x14ac:dyDescent="0.25">
      <c r="A1406" s="2" t="s">
        <v>8270</v>
      </c>
      <c r="B1406" s="2" t="s">
        <v>8271</v>
      </c>
      <c r="C1406" s="2" t="s">
        <v>8272</v>
      </c>
      <c r="D1406" s="2" t="s">
        <v>8273</v>
      </c>
      <c r="E1406" s="2" t="s">
        <v>8273</v>
      </c>
      <c r="F1406" s="2" t="s">
        <v>8274</v>
      </c>
      <c r="G1406" s="2" t="s">
        <v>8274</v>
      </c>
      <c r="H1406" s="2" t="str">
        <f ca="1">IFERROR(__xludf.DUMMYFUNCTION("GOOGLETRANSLATE(A1406,""id"",""en"")"),"Injun Telkomsel anyway")</f>
        <v>Injun Telkomsel anyway</v>
      </c>
    </row>
    <row r="1407" spans="1:8" ht="15.75" customHeight="1" x14ac:dyDescent="0.25">
      <c r="A1407" s="2" t="s">
        <v>8275</v>
      </c>
      <c r="B1407" s="2" t="s">
        <v>8276</v>
      </c>
      <c r="C1407" s="2" t="s">
        <v>8277</v>
      </c>
      <c r="D1407" s="2" t="s">
        <v>8278</v>
      </c>
      <c r="E1407" s="2" t="s">
        <v>8278</v>
      </c>
      <c r="F1407" s="2" t="s">
        <v>8279</v>
      </c>
      <c r="G1407" s="2" t="s">
        <v>8280</v>
      </c>
      <c r="H1407" s="2" t="str">
        <f ca="1">IFERROR(__xludf.DUMMYFUNCTION("GOOGLETRANSLATE(A1407,""id"",""en"")"),"It's really bad that Tsel signals carry emotions")</f>
        <v>It's really bad that Tsel signals carry emotions</v>
      </c>
    </row>
    <row r="1408" spans="1:8" ht="15.75" customHeight="1" x14ac:dyDescent="0.25">
      <c r="A1408" s="2" t="s">
        <v>8281</v>
      </c>
      <c r="B1408" s="2" t="s">
        <v>8282</v>
      </c>
      <c r="C1408" s="2" t="s">
        <v>8283</v>
      </c>
      <c r="D1408" s="2" t="s">
        <v>8284</v>
      </c>
      <c r="E1408" s="2" t="s">
        <v>8285</v>
      </c>
      <c r="F1408" s="2" t="s">
        <v>8286</v>
      </c>
      <c r="G1408" s="2" t="s">
        <v>8286</v>
      </c>
      <c r="H1408" s="2" t="str">
        <f ca="1">IFERROR(__xludf.DUMMYFUNCTION("GOOGLETRANSLATE(A1408,""id"",""en"")"),"please check the message")</f>
        <v>please check the message</v>
      </c>
    </row>
    <row r="1409" spans="1:8" ht="15.75" customHeight="1" x14ac:dyDescent="0.25">
      <c r="A1409" s="2" t="s">
        <v>8287</v>
      </c>
      <c r="B1409" s="2" t="s">
        <v>8288</v>
      </c>
      <c r="C1409" s="2" t="s">
        <v>8289</v>
      </c>
      <c r="D1409" s="2" t="s">
        <v>8290</v>
      </c>
      <c r="E1409" s="2" t="s">
        <v>8291</v>
      </c>
      <c r="F1409" s="2" t="s">
        <v>8292</v>
      </c>
      <c r="G1409" s="2" t="s">
        <v>8292</v>
      </c>
      <c r="H1409" s="2" t="str">
        <f ca="1">IFERROR(__xludf.DUMMYFUNCTION("GOOGLETRANSLATE(A1409,""id"",""en"")"),"Minnn, buy a different package, bro")</f>
        <v>Minnn, buy a different package, bro</v>
      </c>
    </row>
    <row r="1410" spans="1:8" ht="15.75" customHeight="1" x14ac:dyDescent="0.25">
      <c r="A1410" s="2" t="s">
        <v>8293</v>
      </c>
      <c r="B1410" s="2" t="s">
        <v>8294</v>
      </c>
      <c r="C1410" s="2" t="s">
        <v>8295</v>
      </c>
      <c r="D1410" s="2" t="s">
        <v>8296</v>
      </c>
      <c r="E1410" s="2" t="s">
        <v>8297</v>
      </c>
      <c r="F1410" s="2" t="s">
        <v>8298</v>
      </c>
      <c r="G1410" s="2" t="s">
        <v>8299</v>
      </c>
      <c r="H1410" s="2" t="str">
        <f ca="1">IFERROR(__xludf.DUMMYFUNCTION("GOOGLETRANSLATE(A1410,""id"",""en"")"),"Grapari service operations standby for Christmas West Jakarta area Grapari Central Park yes bro exact location central park mall lt lot jl letjen parman west jakarta date time")</f>
        <v>Grapari service operations standby for Christmas West Jakarta area Grapari Central Park yes bro exact location central park mall lt lot jl letjen parman west jakarta date time</v>
      </c>
    </row>
    <row r="1411" spans="1:8" ht="15.75" customHeight="1" x14ac:dyDescent="0.25">
      <c r="A1411" s="2" t="s">
        <v>8300</v>
      </c>
      <c r="B1411" s="2" t="s">
        <v>8301</v>
      </c>
      <c r="C1411" s="2" t="s">
        <v>8302</v>
      </c>
      <c r="D1411" s="2" t="s">
        <v>8303</v>
      </c>
      <c r="E1411" s="2" t="s">
        <v>8304</v>
      </c>
      <c r="F1411" s="2" t="s">
        <v>8305</v>
      </c>
      <c r="G1411" s="2" t="s">
        <v>8306</v>
      </c>
      <c r="H1411" s="2" t="str">
        <f ca="1">IFERROR(__xludf.DUMMYFUNCTION("GOOGLETRANSLATE(A1411,""id"",""en"")"),"I'm worried, bro, Sabil, help me to access the sat set, info, cellphone number, location, district, sub-district, Kota, district, so the Telkomsel number is a problem via message, thank you, Sabil")</f>
        <v>I'm worried, bro, Sabil, help me to access the sat set, info, cellphone number, location, district, sub-district, Kota, district, so the Telkomsel number is a problem via message, thank you, Sabil</v>
      </c>
    </row>
    <row r="1412" spans="1:8" ht="15.75" customHeight="1" x14ac:dyDescent="0.25">
      <c r="A1412" s="2" t="s">
        <v>8307</v>
      </c>
      <c r="B1412" s="2" t="s">
        <v>8308</v>
      </c>
      <c r="C1412" s="2" t="s">
        <v>8309</v>
      </c>
      <c r="D1412" s="2" t="s">
        <v>8310</v>
      </c>
      <c r="E1412" s="2" t="s">
        <v>8311</v>
      </c>
      <c r="F1412" s="2" t="s">
        <v>8312</v>
      </c>
      <c r="G1412" s="2" t="s">
        <v>8313</v>
      </c>
      <c r="H1412" s="2" t="str">
        <f ca="1">IFERROR(__xludf.DUMMYFUNCTION("GOOGLETRANSLATE(A1412,""id"",""en"")"),"make auto sultan quota price IDR thousand GB quota tani internet streaming fun active gaming mytelkomsel press until it sells")</f>
        <v>make auto sultan quota price IDR thousand GB quota tani internet streaming fun active gaming mytelkomsel press until it sells</v>
      </c>
    </row>
    <row r="1413" spans="1:8" ht="15.75" customHeight="1" x14ac:dyDescent="0.25">
      <c r="A1413" s="2" t="s">
        <v>8314</v>
      </c>
      <c r="B1413" s="2" t="s">
        <v>8315</v>
      </c>
      <c r="C1413" s="2" t="s">
        <v>8316</v>
      </c>
      <c r="D1413" s="2" t="s">
        <v>8317</v>
      </c>
      <c r="E1413" s="2" t="s">
        <v>8318</v>
      </c>
      <c r="F1413" s="2" t="s">
        <v>8319</v>
      </c>
      <c r="G1413" s="2" t="s">
        <v>8320</v>
      </c>
      <c r="H1413" s="2" t="str">
        <f ca="1">IFERROR(__xludf.DUMMYFUNCTION("GOOGLETRANSLATE(A1413,""id"",""en"")"),"Little brother can't keep calm, little brother can't keep calm, the quota is really high, suddenly the credit is gone")</f>
        <v>Little brother can't keep calm, little brother can't keep calm, the quota is really high, suddenly the credit is gone</v>
      </c>
    </row>
    <row r="1414" spans="1:8" ht="15.75" customHeight="1" x14ac:dyDescent="0.25">
      <c r="A1414" s="2" t="s">
        <v>8321</v>
      </c>
      <c r="B1414" s="2" t="s">
        <v>8322</v>
      </c>
      <c r="C1414" s="2" t="s">
        <v>8323</v>
      </c>
      <c r="D1414" s="2" t="s">
        <v>8324</v>
      </c>
      <c r="E1414" s="2" t="s">
        <v>8324</v>
      </c>
      <c r="F1414" s="2" t="s">
        <v>8325</v>
      </c>
      <c r="G1414" s="2" t="s">
        <v>8326</v>
      </c>
      <c r="H1414" s="2" t="str">
        <f ca="1">IFERROR(__xludf.DUMMYFUNCTION("GOOGLETRANSLATE(A1414,""id"",""en"")"),"Telkomsel room signal")</f>
        <v>Telkomsel room signal</v>
      </c>
    </row>
    <row r="1415" spans="1:8" ht="15.75" customHeight="1" x14ac:dyDescent="0.25">
      <c r="A1415" s="2" t="s">
        <v>8327</v>
      </c>
      <c r="B1415" s="2" t="s">
        <v>8328</v>
      </c>
      <c r="C1415" s="2" t="s">
        <v>8329</v>
      </c>
      <c r="D1415" s="2" t="s">
        <v>8330</v>
      </c>
      <c r="E1415" s="2" t="s">
        <v>8331</v>
      </c>
      <c r="F1415" s="2" t="s">
        <v>8332</v>
      </c>
      <c r="G1415" s="2" t="s">
        <v>8333</v>
      </c>
      <c r="H1415" s="2" t="str">
        <f ca="1">IFERROR(__xludf.DUMMYFUNCTION("GOOGLETRANSLATE(A1415,""id"",""en"")"),"Calm down, Zara, the message has come in. Wait for a reply, Sabil's friend, Sabil")</f>
        <v>Calm down, Zara, the message has come in. Wait for a reply, Sabil's friend, Sabil</v>
      </c>
    </row>
    <row r="1416" spans="1:8" ht="15.75" customHeight="1" x14ac:dyDescent="0.25">
      <c r="B1416" s="2" t="s">
        <v>8334</v>
      </c>
      <c r="D1416" s="2" t="s">
        <v>5562</v>
      </c>
      <c r="E1416" s="2" t="s">
        <v>5562</v>
      </c>
      <c r="F1416" s="2" t="s">
        <v>5562</v>
      </c>
      <c r="G1416" s="2" t="s">
        <v>5562</v>
      </c>
      <c r="H1416" s="2" t="str">
        <f ca="1">IFERROR(__xludf.DUMMYFUNCTION("GOOGLETRANSLATE(A1415,""id"",""en"")"),"Calm down, Zara, the message has come in. Wait for a reply, Sabil's friend, Sabil")</f>
        <v>Calm down, Zara, the message has come in. Wait for a reply, Sabil's friend, Sabil</v>
      </c>
    </row>
    <row r="1417" spans="1:8" ht="15.75" customHeight="1" x14ac:dyDescent="0.25">
      <c r="A1417" s="2" t="s">
        <v>8335</v>
      </c>
      <c r="B1417" s="2" t="s">
        <v>8336</v>
      </c>
      <c r="C1417" s="2" t="s">
        <v>8337</v>
      </c>
      <c r="D1417" s="2" t="s">
        <v>8338</v>
      </c>
      <c r="E1417" s="2" t="s">
        <v>8338</v>
      </c>
      <c r="F1417" s="2" t="s">
        <v>8339</v>
      </c>
      <c r="G1417" s="2" t="s">
        <v>8339</v>
      </c>
      <c r="H1417" s="2" t="str">
        <f ca="1">IFERROR(__xludf.DUMMYFUNCTION("GOOGLETRANSLATE(A1417,""id"",""en"")"),"it can't be done why")</f>
        <v>it can't be done why</v>
      </c>
    </row>
    <row r="1418" spans="1:8" ht="15.75" customHeight="1" x14ac:dyDescent="0.25">
      <c r="A1418" s="2" t="s">
        <v>8340</v>
      </c>
      <c r="B1418" s="2" t="s">
        <v>8341</v>
      </c>
      <c r="C1418" s="2" t="s">
        <v>8342</v>
      </c>
      <c r="D1418" s="2" t="s">
        <v>8343</v>
      </c>
      <c r="E1418" s="2" t="s">
        <v>8344</v>
      </c>
      <c r="F1418" s="2" t="s">
        <v>8345</v>
      </c>
      <c r="G1418" s="2" t="s">
        <v>8345</v>
      </c>
      <c r="H1418" s="2" t="str">
        <f ca="1">IFERROR(__xludf.DUMMYFUNCTION("GOOGLETRANSLATE(A1418,""id"",""en"")"),"minimum deposit search google apibet follow instagram promotion bonus deposit deposit credit telkomsel xl deposit emoney minimum deposit")</f>
        <v>minimum deposit search google apibet follow instagram promotion bonus deposit deposit credit telkomsel xl deposit emoney minimum deposit</v>
      </c>
    </row>
    <row r="1419" spans="1:8" ht="15.75" customHeight="1" x14ac:dyDescent="0.25">
      <c r="A1419" s="2" t="s">
        <v>8346</v>
      </c>
      <c r="B1419" s="2" t="s">
        <v>8347</v>
      </c>
      <c r="C1419" s="2" t="s">
        <v>8348</v>
      </c>
      <c r="D1419" s="2" t="s">
        <v>8349</v>
      </c>
      <c r="E1419" s="2" t="s">
        <v>8349</v>
      </c>
      <c r="F1419" s="2" t="s">
        <v>8350</v>
      </c>
      <c r="G1419" s="2" t="s">
        <v>8350</v>
      </c>
      <c r="H1419" s="2" t="str">
        <f ca="1">IFERROR(__xludf.DUMMYFUNCTION("GOOGLETRANSLATE(A1419,""id"",""en"")"),"CV Pulse Telkomsel Pulse XL")</f>
        <v>CV Pulse Telkomsel Pulse XL</v>
      </c>
    </row>
    <row r="1420" spans="1:8" ht="15.75" customHeight="1" x14ac:dyDescent="0.25">
      <c r="A1420" s="2" t="s">
        <v>8351</v>
      </c>
      <c r="B1420" s="2" t="s">
        <v>8352</v>
      </c>
      <c r="C1420" s="2" t="s">
        <v>8353</v>
      </c>
      <c r="D1420" s="2" t="s">
        <v>8354</v>
      </c>
      <c r="E1420" s="2" t="s">
        <v>8355</v>
      </c>
      <c r="F1420" s="2" t="s">
        <v>8356</v>
      </c>
      <c r="G1420" s="2" t="s">
        <v>8357</v>
      </c>
      <c r="H1420" s="2" t="str">
        <f ca="1">IFERROR(__xludf.DUMMYFUNCTION("GOOGLETRANSLATE(A1420,""id"",""en"")"),"min credit cut transaction failed to respond to message nyaaaaaaaa")</f>
        <v>min credit cut transaction failed to respond to message nyaaaaaaaa</v>
      </c>
    </row>
    <row r="1421" spans="1:8" ht="15.75" customHeight="1" x14ac:dyDescent="0.25">
      <c r="A1421" s="2" t="s">
        <v>8358</v>
      </c>
      <c r="B1421" s="2" t="s">
        <v>8359</v>
      </c>
      <c r="C1421" s="2" t="s">
        <v>8360</v>
      </c>
      <c r="D1421" s="2" t="s">
        <v>8361</v>
      </c>
      <c r="E1421" s="2" t="s">
        <v>8362</v>
      </c>
      <c r="F1421" s="2" t="s">
        <v>8363</v>
      </c>
      <c r="G1421" s="2" t="s">
        <v>8364</v>
      </c>
      <c r="H1421" s="2" t="str">
        <f ca="1">IFERROR(__xludf.DUMMYFUNCTION("GOOGLETRANSLATE(A1421,""id"",""en"")"),"OK, bro, continue the message, bro, reply to Ardhan's message")</f>
        <v>OK, bro, continue the message, bro, reply to Ardhan's message</v>
      </c>
    </row>
    <row r="1422" spans="1:8" ht="15.75" customHeight="1" x14ac:dyDescent="0.25">
      <c r="A1422" s="2" t="s">
        <v>8365</v>
      </c>
      <c r="B1422" s="2" t="s">
        <v>8366</v>
      </c>
      <c r="C1422" s="2" t="s">
        <v>8367</v>
      </c>
      <c r="D1422" s="2" t="s">
        <v>8368</v>
      </c>
      <c r="E1422" s="2" t="s">
        <v>8368</v>
      </c>
      <c r="F1422" s="2" t="s">
        <v>8369</v>
      </c>
      <c r="G1422" s="2" t="s">
        <v>8369</v>
      </c>
      <c r="H1422" s="2" t="str">
        <f ca="1">IFERROR(__xludf.DUMMYFUNCTION("GOOGLETRANSLATE(A1422,""id"",""en"")"),"Thank you Telkomsel")</f>
        <v>Thank you Telkomsel</v>
      </c>
    </row>
    <row r="1423" spans="1:8" ht="15.75" customHeight="1" x14ac:dyDescent="0.25">
      <c r="A1423" s="2" t="s">
        <v>8370</v>
      </c>
      <c r="B1423" s="2" t="s">
        <v>8371</v>
      </c>
      <c r="C1423" s="2" t="s">
        <v>8372</v>
      </c>
      <c r="D1423" s="2" t="s">
        <v>8373</v>
      </c>
      <c r="E1423" s="2" t="s">
        <v>8374</v>
      </c>
      <c r="F1423" s="2" t="s">
        <v>8375</v>
      </c>
      <c r="G1423" s="2" t="s">
        <v>8376</v>
      </c>
      <c r="H1423" s="2" t="str">
        <f ca="1">IFERROR(__xludf.DUMMYFUNCTION("GOOGLETRANSLATE(A1423,""id"",""en"")"),"Using Telkomsel, the YouTube quota uses YouTube, the YouTube quota is not enough")</f>
        <v>Using Telkomsel, the YouTube quota uses YouTube, the YouTube quota is not enough</v>
      </c>
    </row>
    <row r="1424" spans="1:8" ht="15.75" customHeight="1" x14ac:dyDescent="0.25">
      <c r="A1424" s="2" t="s">
        <v>8377</v>
      </c>
      <c r="B1424" s="2" t="s">
        <v>8378</v>
      </c>
      <c r="C1424" s="2" t="s">
        <v>8379</v>
      </c>
      <c r="D1424" s="2" t="s">
        <v>8380</v>
      </c>
      <c r="E1424" s="2" t="s">
        <v>8381</v>
      </c>
      <c r="F1424" s="2" t="s">
        <v>8382</v>
      </c>
      <c r="G1424" s="2" t="s">
        <v>8382</v>
      </c>
      <c r="H1424" s="2" t="str">
        <f ca="1">IFERROR(__xludf.DUMMYFUNCTION("GOOGLETRANSLATE(A1424,""id"",""en"")"),"I'll reply to the message")</f>
        <v>I'll reply to the message</v>
      </c>
    </row>
    <row r="1425" spans="1:8" ht="15.75" customHeight="1" x14ac:dyDescent="0.25">
      <c r="A1425" s="2" t="s">
        <v>8383</v>
      </c>
      <c r="B1425" s="2" t="s">
        <v>8384</v>
      </c>
      <c r="C1425" s="2" t="s">
        <v>8385</v>
      </c>
      <c r="D1425" s="2" t="s">
        <v>8386</v>
      </c>
      <c r="E1425" s="2" t="s">
        <v>8387</v>
      </c>
      <c r="F1425" s="2" t="s">
        <v>8388</v>
      </c>
      <c r="G1425" s="2" t="s">
        <v>8389</v>
      </c>
      <c r="H1425" s="2" t="str">
        <f ca="1">IFERROR(__xludf.DUMMYFUNCTION("GOOGLETRANSLATE(A1425,""id"",""en"")"),"Putraaditama Putraaditama ouch, the signal is disrupted, Brother Putra Sabil, help me get the signal to normal, please let me know the cell phone number, location, sub-district, sub-district, Kota, district, Telkomsel number, problem via message, thank yo"&amp;"u, Sabil")</f>
        <v>Putraaditama Putraaditama ouch, the signal is disrupted, Brother Putra Sabil, help me get the signal to normal, please let me know the cell phone number, location, sub-district, sub-district, Kota, district, Telkomsel number, problem via message, thank you, Sabil</v>
      </c>
    </row>
    <row r="1426" spans="1:8" ht="15.75" customHeight="1" x14ac:dyDescent="0.25">
      <c r="A1426" s="2" t="s">
        <v>8390</v>
      </c>
      <c r="B1426" s="2" t="s">
        <v>8391</v>
      </c>
      <c r="C1426" s="2" t="s">
        <v>8392</v>
      </c>
      <c r="D1426" s="2" t="s">
        <v>8393</v>
      </c>
      <c r="E1426" s="2" t="s">
        <v>8394</v>
      </c>
      <c r="F1426" s="2" t="s">
        <v>8395</v>
      </c>
      <c r="G1426" s="2" t="s">
        <v>8395</v>
      </c>
      <c r="H1426" s="2" t="str">
        <f ca="1">IFERROR(__xludf.DUMMYFUNCTION("GOOGLETRANSLATE(A1426,""id"",""en"")"),"It's better to just use Telkomsel, it's expensive and it runs smoothly")</f>
        <v>It's better to just use Telkomsel, it's expensive and it runs smoothly</v>
      </c>
    </row>
    <row r="1427" spans="1:8" ht="15.75" customHeight="1" x14ac:dyDescent="0.25">
      <c r="A1427" s="2" t="s">
        <v>8396</v>
      </c>
      <c r="B1427" s="2" t="s">
        <v>8397</v>
      </c>
      <c r="C1427" s="2" t="s">
        <v>8398</v>
      </c>
      <c r="D1427" s="2" t="s">
        <v>8399</v>
      </c>
      <c r="E1427" s="2" t="s">
        <v>8400</v>
      </c>
      <c r="F1427" s="2" t="s">
        <v>8401</v>
      </c>
      <c r="G1427" s="2" t="s">
        <v>8402</v>
      </c>
      <c r="H1427" s="2" t="str">
        <f ca="1">IFERROR(__xludf.DUMMYFUNCTION("GOOGLETRANSLATE(A1427,""id"",""en"")"),"Haagen Dazs Haagen Dazs promo, what kind of discount are the Telkomsel points? If so, try to see, open the mixue device, hehehehehehe")</f>
        <v>Haagen Dazs Haagen Dazs promo, what kind of discount are the Telkomsel points? If so, try to see, open the mixue device, hehehehehehe</v>
      </c>
    </row>
    <row r="1428" spans="1:8" ht="15.75" customHeight="1" x14ac:dyDescent="0.25">
      <c r="A1428" s="2" t="s">
        <v>8403</v>
      </c>
      <c r="B1428" s="2" t="s">
        <v>8404</v>
      </c>
      <c r="C1428" s="2" t="s">
        <v>8405</v>
      </c>
      <c r="D1428" s="2" t="s">
        <v>8406</v>
      </c>
      <c r="E1428" s="2" t="s">
        <v>8407</v>
      </c>
      <c r="F1428" s="2" t="s">
        <v>8408</v>
      </c>
      <c r="G1428" s="2" t="s">
        <v>8409</v>
      </c>
      <c r="H1428" s="2" t="str">
        <f ca="1">IFERROR(__xludf.DUMMYFUNCTION("GOOGLETRANSLATE(A1428,""id"",""en"")"),"Here, Ardhan, help me fix the signal. Share, cellphone number, date, location, details, kec, city, number, problem, message, help check the data is safe, thank you, Ardhan")</f>
        <v>Here, Ardhan, help me fix the signal. Share, cellphone number, date, location, details, kec, city, number, problem, message, help check the data is safe, thank you, Ardhan</v>
      </c>
    </row>
    <row r="1429" spans="1:8" ht="15.75" customHeight="1" x14ac:dyDescent="0.25">
      <c r="A1429" s="2" t="s">
        <v>8410</v>
      </c>
      <c r="B1429" s="2" t="s">
        <v>8411</v>
      </c>
      <c r="C1429" s="2" t="s">
        <v>8412</v>
      </c>
      <c r="D1429" s="2" t="s">
        <v>8413</v>
      </c>
      <c r="E1429" s="2" t="s">
        <v>8414</v>
      </c>
      <c r="F1429" s="2" t="s">
        <v>8415</v>
      </c>
      <c r="G1429" s="2" t="s">
        <v>8416</v>
      </c>
      <c r="H1429" s="2" t="str">
        <f ca="1">IFERROR(__xludf.DUMMYFUNCTION("GOOGLETRANSLATE(A1429,""id"",""en"")"),"try it can't huhu please call")</f>
        <v>try it can't huhu please call</v>
      </c>
    </row>
    <row r="1430" spans="1:8" ht="15.75" customHeight="1" x14ac:dyDescent="0.25">
      <c r="A1430" s="2" t="s">
        <v>8417</v>
      </c>
      <c r="B1430" s="2" t="s">
        <v>8418</v>
      </c>
      <c r="C1430" s="2" t="s">
        <v>8419</v>
      </c>
      <c r="D1430" s="2" t="s">
        <v>8420</v>
      </c>
      <c r="E1430" s="2" t="s">
        <v>8420</v>
      </c>
      <c r="F1430" s="2" t="s">
        <v>8421</v>
      </c>
      <c r="G1430" s="2" t="s">
        <v>8421</v>
      </c>
      <c r="H1430" s="2" t="str">
        <f ca="1">IFERROR(__xludf.DUMMYFUNCTION("GOOGLETRANSLATE(A1430,""id"",""en"")"),"ugh yehh")</f>
        <v>ugh yehh</v>
      </c>
    </row>
    <row r="1431" spans="1:8" ht="15.75" customHeight="1" x14ac:dyDescent="0.25">
      <c r="A1431" s="2" t="s">
        <v>8422</v>
      </c>
      <c r="B1431" s="2" t="s">
        <v>8423</v>
      </c>
      <c r="C1431" s="2" t="s">
        <v>8424</v>
      </c>
      <c r="D1431" s="2" t="s">
        <v>8425</v>
      </c>
      <c r="E1431" s="2" t="s">
        <v>8425</v>
      </c>
      <c r="F1431" s="2" t="s">
        <v>8426</v>
      </c>
      <c r="G1431" s="2" t="s">
        <v>8427</v>
      </c>
      <c r="H1431" s="2" t="str">
        <f ca="1">IFERROR(__xludf.DUMMYFUNCTION("GOOGLETRANSLATE(A1431,""id"",""en"")"),"defecation signal")</f>
        <v>defecation signal</v>
      </c>
    </row>
    <row r="1432" spans="1:8" ht="15.75" customHeight="1" x14ac:dyDescent="0.25">
      <c r="A1432" s="2" t="s">
        <v>8428</v>
      </c>
      <c r="B1432" s="2" t="s">
        <v>8429</v>
      </c>
      <c r="C1432" s="2" t="s">
        <v>8429</v>
      </c>
      <c r="D1432" s="2" t="s">
        <v>8430</v>
      </c>
      <c r="E1432" s="2" t="s">
        <v>8430</v>
      </c>
      <c r="F1432" s="2" t="s">
        <v>8431</v>
      </c>
      <c r="G1432" s="2" t="s">
        <v>8431</v>
      </c>
      <c r="H1432" s="2" t="str">
        <f ca="1">IFERROR(__xludf.DUMMYFUNCTION("GOOGLETRANSLATE(A1432,""id"",""en"")"),"Forgot to exchange Telkomsel points, guys")</f>
        <v>Forgot to exchange Telkomsel points, guys</v>
      </c>
    </row>
    <row r="1433" spans="1:8" ht="15.75" customHeight="1" x14ac:dyDescent="0.25">
      <c r="A1433" s="2" t="s">
        <v>8432</v>
      </c>
      <c r="B1433" s="2" t="s">
        <v>8433</v>
      </c>
      <c r="C1433" s="2" t="s">
        <v>8434</v>
      </c>
      <c r="D1433" s="2" t="s">
        <v>8435</v>
      </c>
      <c r="E1433" s="2" t="s">
        <v>8435</v>
      </c>
      <c r="F1433" s="2" t="s">
        <v>8436</v>
      </c>
      <c r="G1433" s="2" t="s">
        <v>8437</v>
      </c>
      <c r="H1433" s="2" t="str">
        <f ca="1">IFERROR(__xludf.DUMMYFUNCTION("GOOGLETRANSLATE(A1433,""id"",""en"")"),"Telkomsel alert post, Kota Tua, West Jakarta, exact location, Min")</f>
        <v>Telkomsel alert post, Kota Tua, West Jakarta, exact location, Min</v>
      </c>
    </row>
    <row r="1434" spans="1:8" ht="15.75" customHeight="1" x14ac:dyDescent="0.25">
      <c r="A1434" s="2" t="s">
        <v>8438</v>
      </c>
      <c r="B1434" s="2" t="s">
        <v>8439</v>
      </c>
      <c r="C1434" s="2" t="s">
        <v>8440</v>
      </c>
      <c r="D1434" s="2" t="s">
        <v>8441</v>
      </c>
      <c r="E1434" s="2" t="s">
        <v>8442</v>
      </c>
      <c r="F1434" s="2" t="s">
        <v>8443</v>
      </c>
      <c r="G1434" s="2" t="s">
        <v>8443</v>
      </c>
      <c r="H1434" s="2" t="str">
        <f ca="1">IFERROR(__xludf.DUMMYFUNCTION("GOOGLETRANSLATE(A1434,""id"",""en"")"),"really annoyed provider buy cheap package rubbish quality elite price difficult signal open yt social media edge signal open my telkomsel app wait century fuck anti provider funny clown")</f>
        <v>really annoyed provider buy cheap package rubbish quality elite price difficult signal open yt social media edge signal open my telkomsel app wait century fuck anti provider funny clown</v>
      </c>
    </row>
    <row r="1435" spans="1:8" ht="15.75" customHeight="1" x14ac:dyDescent="0.25">
      <c r="A1435" s="2" t="s">
        <v>8444</v>
      </c>
      <c r="B1435" s="2" t="s">
        <v>8445</v>
      </c>
      <c r="C1435" s="2" t="s">
        <v>8446</v>
      </c>
      <c r="D1435" s="2" t="s">
        <v>8447</v>
      </c>
      <c r="E1435" s="2" t="s">
        <v>8448</v>
      </c>
      <c r="F1435" s="2" t="s">
        <v>8448</v>
      </c>
      <c r="G1435" s="2" t="s">
        <v>8449</v>
      </c>
      <c r="H1435" s="2" t="str">
        <f ca="1">IFERROR(__xludf.DUMMYFUNCTION("GOOGLETRANSLATE(A1435,""id"",""en"")"),"Astagfirullah Telkomsel's signal is asking for trouble")</f>
        <v>Astagfirullah Telkomsel's signal is asking for trouble</v>
      </c>
    </row>
    <row r="1436" spans="1:8" ht="15.75" customHeight="1" x14ac:dyDescent="0.25">
      <c r="A1436" s="2" t="s">
        <v>8450</v>
      </c>
      <c r="B1436" s="2" t="s">
        <v>8451</v>
      </c>
      <c r="C1436" s="2" t="s">
        <v>8452</v>
      </c>
      <c r="D1436" s="2" t="s">
        <v>8453</v>
      </c>
      <c r="E1436" s="2" t="s">
        <v>8453</v>
      </c>
      <c r="F1436" s="2" t="s">
        <v>8454</v>
      </c>
      <c r="G1436" s="2" t="s">
        <v>8454</v>
      </c>
      <c r="H1436" s="2" t="str">
        <f ca="1">IFERROR(__xludf.DUMMYFUNCTION("GOOGLETRANSLATE(A1436,""id"",""en"")"),"can not")</f>
        <v>can not</v>
      </c>
    </row>
    <row r="1437" spans="1:8" ht="15.75" customHeight="1" x14ac:dyDescent="0.25">
      <c r="A1437" s="2" t="s">
        <v>8455</v>
      </c>
      <c r="B1437" s="2" t="s">
        <v>8456</v>
      </c>
      <c r="C1437" s="2" t="s">
        <v>8457</v>
      </c>
      <c r="D1437" s="2" t="s">
        <v>8458</v>
      </c>
      <c r="E1437" s="2" t="s">
        <v>8459</v>
      </c>
      <c r="F1437" s="2" t="s">
        <v>8459</v>
      </c>
      <c r="G1437" s="2" t="s">
        <v>8459</v>
      </c>
      <c r="H1437" s="2" t="str">
        <f ca="1">IFERROR(__xludf.DUMMYFUNCTION("GOOGLETRANSLATE(A1437,""id"",""en"")"),"Min, please check the message")</f>
        <v>Min, please check the message</v>
      </c>
    </row>
    <row r="1438" spans="1:8" ht="15.75" customHeight="1" x14ac:dyDescent="0.25">
      <c r="A1438" s="2" t="s">
        <v>8460</v>
      </c>
      <c r="B1438" s="2" t="s">
        <v>8461</v>
      </c>
      <c r="C1438" s="2" t="s">
        <v>8462</v>
      </c>
      <c r="D1438" s="2" t="s">
        <v>8463</v>
      </c>
      <c r="E1438" s="2" t="s">
        <v>8464</v>
      </c>
      <c r="F1438" s="2" t="s">
        <v>8465</v>
      </c>
      <c r="G1438" s="2" t="s">
        <v>8466</v>
      </c>
      <c r="H1438" s="2" t="str">
        <f ca="1">IFERROR(__xludf.DUMMYFUNCTION("GOOGLETRANSLATE(A1438,""id"",""en"")"),"Calm down, Brother Karal, tell me the details, Sabil, check it out, thank you, Sabil")</f>
        <v>Calm down, Brother Karal, tell me the details, Sabil, check it out, thank you, Sabil</v>
      </c>
    </row>
    <row r="1439" spans="1:8" ht="15.75" customHeight="1" x14ac:dyDescent="0.25">
      <c r="A1439" s="2" t="s">
        <v>6893</v>
      </c>
      <c r="B1439" s="2" t="s">
        <v>8467</v>
      </c>
      <c r="C1439" s="2" t="s">
        <v>6895</v>
      </c>
      <c r="D1439" s="2" t="s">
        <v>6896</v>
      </c>
      <c r="E1439" s="2" t="s">
        <v>6897</v>
      </c>
      <c r="F1439" s="2" t="s">
        <v>6898</v>
      </c>
      <c r="G1439" s="2" t="s">
        <v>6899</v>
      </c>
      <c r="H1439" s="2" t="str">
        <f ca="1">IFERROR(__xludf.DUMMYFUNCTION("GOOGLETRANSLATE(A1439,""id"",""en"")"),"OK, bro, please wait for the message interaction, Rai")</f>
        <v>OK, bro, please wait for the message interaction, Rai</v>
      </c>
    </row>
    <row r="1440" spans="1:8" ht="15.75" customHeight="1" x14ac:dyDescent="0.25">
      <c r="A1440" s="2" t="s">
        <v>8468</v>
      </c>
      <c r="B1440" s="2" t="s">
        <v>8469</v>
      </c>
      <c r="C1440" s="2" t="s">
        <v>8470</v>
      </c>
      <c r="D1440" s="2" t="s">
        <v>8471</v>
      </c>
      <c r="E1440" s="2" t="s">
        <v>8472</v>
      </c>
      <c r="F1440" s="2" t="s">
        <v>8473</v>
      </c>
      <c r="G1440" s="2" t="s">
        <v>8474</v>
      </c>
      <c r="H1440" s="2" t="str">
        <f ca="1">IFERROR(__xludf.DUMMYFUNCTION("GOOGLETRANSLATE(A1440,""id"",""en"")"),"OK, bro, continue your message, Ardhan")</f>
        <v>OK, bro, continue your message, Ardhan</v>
      </c>
    </row>
    <row r="1441" spans="1:8" ht="15.75" customHeight="1" x14ac:dyDescent="0.25">
      <c r="A1441" s="2" t="s">
        <v>8475</v>
      </c>
      <c r="B1441" s="2" t="s">
        <v>8476</v>
      </c>
      <c r="C1441" s="2" t="s">
        <v>8477</v>
      </c>
      <c r="D1441" s="2" t="s">
        <v>8478</v>
      </c>
      <c r="E1441" s="2" t="s">
        <v>8479</v>
      </c>
      <c r="F1441" s="2" t="s">
        <v>8480</v>
      </c>
      <c r="G1441" s="2" t="s">
        <v>8481</v>
      </c>
      <c r="H1441" s="2" t="str">
        <f ca="1">IFERROR(__xludf.DUMMYFUNCTION("GOOGLETRANSLATE(A1441,""id"",""en"")"),"Brother's message is in the queue, please wait for a reply from a colleague there so I can help you check Zidane")</f>
        <v>Brother's message is in the queue, please wait for a reply from a colleague there so I can help you check Zidane</v>
      </c>
    </row>
    <row r="1442" spans="1:8" ht="15.75" customHeight="1" x14ac:dyDescent="0.25">
      <c r="A1442" s="2" t="s">
        <v>8482</v>
      </c>
      <c r="B1442" s="2" t="s">
        <v>8483</v>
      </c>
      <c r="C1442" s="2" t="s">
        <v>8484</v>
      </c>
      <c r="D1442" s="2" t="s">
        <v>8485</v>
      </c>
      <c r="E1442" s="2" t="s">
        <v>8486</v>
      </c>
      <c r="F1442" s="2" t="s">
        <v>8487</v>
      </c>
      <c r="G1442" s="2" t="s">
        <v>8487</v>
      </c>
      <c r="H1442" s="2" t="str">
        <f ca="1">IFERROR(__xludf.DUMMYFUNCTION("GOOGLETRANSLATE(A1442,""id"",""en"")"),"I'm waiting for the message")</f>
        <v>I'm waiting for the message</v>
      </c>
    </row>
    <row r="1443" spans="1:8" ht="15.75" customHeight="1" x14ac:dyDescent="0.25">
      <c r="A1443" s="2" t="s">
        <v>8488</v>
      </c>
      <c r="B1443" s="2" t="s">
        <v>8489</v>
      </c>
      <c r="C1443" s="2" t="s">
        <v>8490</v>
      </c>
      <c r="D1443" s="2" t="s">
        <v>8491</v>
      </c>
      <c r="E1443" s="2" t="s">
        <v>8492</v>
      </c>
      <c r="F1443" s="2" t="s">
        <v>8493</v>
      </c>
      <c r="G1443" s="2" t="s">
        <v>8494</v>
      </c>
      <c r="H1443" s="2" t="str">
        <f ca="1">IFERROR(__xludf.DUMMYFUNCTION("GOOGLETRANSLATE(A1443,""id"",""en"")"),"Please wait, brother Rai, check your message, enter the queue, reply to your message, Rai")</f>
        <v>Please wait, brother Rai, check your message, enter the queue, reply to your message, Rai</v>
      </c>
    </row>
    <row r="1444" spans="1:8" ht="15.75" customHeight="1" x14ac:dyDescent="0.25">
      <c r="A1444" s="2" t="s">
        <v>8495</v>
      </c>
      <c r="B1444" s="2" t="s">
        <v>8496</v>
      </c>
      <c r="C1444" s="2" t="s">
        <v>8497</v>
      </c>
      <c r="D1444" s="2" t="s">
        <v>8498</v>
      </c>
      <c r="E1444" s="2" t="s">
        <v>8499</v>
      </c>
      <c r="F1444" s="2" t="s">
        <v>8499</v>
      </c>
      <c r="G1444" s="2" t="s">
        <v>8500</v>
      </c>
      <c r="H1444" s="2" t="str">
        <f ca="1">IFERROR(__xludf.DUMMYFUNCTION("GOOGLETRANSLATE(A1444,""id"",""en"")"),"OK, brother Zara Jovan, help me respond quickly to messages, Jovan")</f>
        <v>OK, brother Zara Jovan, help me respond quickly to messages, Jovan</v>
      </c>
    </row>
    <row r="1445" spans="1:8" ht="15.75" customHeight="1" x14ac:dyDescent="0.25">
      <c r="A1445" s="2" t="s">
        <v>8501</v>
      </c>
      <c r="B1445" s="2" t="s">
        <v>8502</v>
      </c>
      <c r="C1445" s="2" t="s">
        <v>8503</v>
      </c>
      <c r="D1445" s="2" t="s">
        <v>8504</v>
      </c>
      <c r="E1445" s="2" t="s">
        <v>8505</v>
      </c>
      <c r="F1445" s="2" t="s">
        <v>8506</v>
      </c>
      <c r="G1445" s="2" t="s">
        <v>8507</v>
      </c>
      <c r="H1445" s="2" t="str">
        <f ca="1">IFERROR(__xludf.DUMMYFUNCTION("GOOGLETRANSLATE(A1445,""id"",""en"")"),"yuhuu brother, the family is healthy, San Ardhan")</f>
        <v>yuhuu brother, the family is healthy, San Ardhan</v>
      </c>
    </row>
    <row r="1446" spans="1:8" ht="15.75" customHeight="1" x14ac:dyDescent="0.25">
      <c r="A1446" s="2" t="s">
        <v>8508</v>
      </c>
      <c r="B1446" s="2" t="s">
        <v>8509</v>
      </c>
      <c r="C1446" s="2" t="s">
        <v>8510</v>
      </c>
      <c r="D1446" s="2" t="s">
        <v>8511</v>
      </c>
      <c r="E1446" s="2" t="s">
        <v>8512</v>
      </c>
      <c r="F1446" s="2" t="s">
        <v>8513</v>
      </c>
      <c r="G1446" s="2" t="s">
        <v>8514</v>
      </c>
      <c r="H1446" s="2" t="str">
        <f ca="1">IFERROR(__xludf.DUMMYFUNCTION("GOOGLETRANSLATE(A1446,""id"",""en"")"),"Yes, just check my Telkomsel quota, you have to check the WiFi quota")</f>
        <v>Yes, just check my Telkomsel quota, you have to check the WiFi quota</v>
      </c>
    </row>
    <row r="1447" spans="1:8" ht="15.75" customHeight="1" x14ac:dyDescent="0.25">
      <c r="A1447" s="2" t="s">
        <v>8515</v>
      </c>
      <c r="B1447" s="2" t="s">
        <v>8516</v>
      </c>
      <c r="C1447" s="2" t="s">
        <v>8517</v>
      </c>
      <c r="D1447" s="2" t="s">
        <v>8518</v>
      </c>
      <c r="E1447" s="2" t="s">
        <v>8519</v>
      </c>
      <c r="F1447" s="2" t="s">
        <v>8520</v>
      </c>
      <c r="G1447" s="2" t="s">
        <v>8520</v>
      </c>
      <c r="H1447" s="2" t="str">
        <f ca="1">IFERROR(__xludf.DUMMYFUNCTION("GOOGLETRANSLATE(A1447,""id"",""en"")"),"Just go to RT RW Karangtaruna, bro")</f>
        <v>Just go to RT RW Karangtaruna, bro</v>
      </c>
    </row>
    <row r="1448" spans="1:8" ht="15.75" customHeight="1" x14ac:dyDescent="0.25">
      <c r="A1448" s="2" t="s">
        <v>8521</v>
      </c>
      <c r="B1448" s="2" t="s">
        <v>8522</v>
      </c>
      <c r="C1448" s="2" t="s">
        <v>8523</v>
      </c>
      <c r="D1448" s="2" t="s">
        <v>8524</v>
      </c>
      <c r="E1448" s="2" t="s">
        <v>8525</v>
      </c>
      <c r="F1448" s="2" t="s">
        <v>8526</v>
      </c>
      <c r="G1448" s="2" t="s">
        <v>8526</v>
      </c>
      <c r="H1448" s="2" t="str">
        <f ca="1">IFERROR(__xludf.DUMMYFUNCTION("GOOGLETRANSLATE(A1448,""id"",""en"")"),"please check the thank you message")</f>
        <v>please check the thank you message</v>
      </c>
    </row>
    <row r="1449" spans="1:8" ht="15.75" customHeight="1" x14ac:dyDescent="0.25">
      <c r="A1449" s="2" t="s">
        <v>8527</v>
      </c>
      <c r="B1449" s="2" t="s">
        <v>8528</v>
      </c>
      <c r="C1449" s="2" t="s">
        <v>8529</v>
      </c>
      <c r="D1449" s="2" t="s">
        <v>8530</v>
      </c>
      <c r="E1449" s="2" t="s">
        <v>8531</v>
      </c>
      <c r="F1449" s="2" t="s">
        <v>8532</v>
      </c>
      <c r="G1449" s="2" t="s">
        <v>8532</v>
      </c>
      <c r="H1449" s="2" t="str">
        <f ca="1">IFERROR(__xludf.DUMMYFUNCTION("GOOGLETRANSLATE(A1449,""id"",""en"")"),"Seeggggg using Telkomsel IDza or changing a new number card?")</f>
        <v>Seeggggg using Telkomsel IDza or changing a new number card?</v>
      </c>
    </row>
    <row r="1450" spans="1:8" ht="15.75" customHeight="1" x14ac:dyDescent="0.25">
      <c r="A1450" s="2" t="s">
        <v>8533</v>
      </c>
      <c r="B1450" s="2" t="s">
        <v>8534</v>
      </c>
      <c r="C1450" s="2" t="s">
        <v>8533</v>
      </c>
      <c r="D1450" s="2" t="s">
        <v>8535</v>
      </c>
      <c r="E1450" s="2" t="s">
        <v>8535</v>
      </c>
      <c r="F1450" s="2" t="s">
        <v>8535</v>
      </c>
      <c r="G1450" s="2" t="s">
        <v>8535</v>
      </c>
      <c r="H1450" s="2" t="str">
        <f ca="1">IFERROR(__xludf.DUMMYFUNCTION("GOOGLETRANSLATE(A1450,""id"",""en"")"),"Same")</f>
        <v>Same</v>
      </c>
    </row>
    <row r="1451" spans="1:8" ht="15.75" customHeight="1" x14ac:dyDescent="0.25">
      <c r="A1451" s="2" t="s">
        <v>8536</v>
      </c>
      <c r="B1451" s="2" t="s">
        <v>8537</v>
      </c>
      <c r="C1451" s="2" t="s">
        <v>8538</v>
      </c>
      <c r="D1451" s="2" t="s">
        <v>8539</v>
      </c>
      <c r="E1451" s="2" t="s">
        <v>8540</v>
      </c>
      <c r="F1451" s="2" t="s">
        <v>8541</v>
      </c>
      <c r="G1451" s="2" t="s">
        <v>8542</v>
      </c>
      <c r="H1451" s="2" t="str">
        <f ca="1">IFERROR(__xludf.DUMMYFUNCTION("GOOGLETRANSLATE(A1451,""id"",""en"")"),"Min, the quota is running out quickly")</f>
        <v>Min, the quota is running out quickly</v>
      </c>
    </row>
    <row r="1452" spans="1:8" ht="15.75" customHeight="1" x14ac:dyDescent="0.25">
      <c r="A1452" s="2" t="s">
        <v>8543</v>
      </c>
      <c r="B1452" s="2" t="s">
        <v>8544</v>
      </c>
      <c r="C1452" s="2" t="s">
        <v>8545</v>
      </c>
      <c r="D1452" s="2" t="s">
        <v>8546</v>
      </c>
      <c r="E1452" s="2" t="s">
        <v>8546</v>
      </c>
      <c r="F1452" s="2" t="s">
        <v>8547</v>
      </c>
      <c r="G1452" s="2" t="s">
        <v>8548</v>
      </c>
      <c r="H1452" s="2" t="str">
        <f ca="1">IFERROR(__xludf.DUMMYFUNCTION("GOOGLETRANSLATE(A1452,""id"",""en"")"),"free Telkomsel Alfamart, just buy a Telkomsel package Rpribu Alfamart Alfamart friends, free pcs of Sunlight wheat extract, you know, samp sells for the elementary school period of December")</f>
        <v>free Telkomsel Alfamart, just buy a Telkomsel package Rpribu Alfamart Alfamart friends, free pcs of Sunlight wheat extract, you know, samp sells for the elementary school period of December</v>
      </c>
    </row>
    <row r="1453" spans="1:8" ht="15.75" customHeight="1" x14ac:dyDescent="0.25">
      <c r="A1453" s="2" t="s">
        <v>8549</v>
      </c>
      <c r="B1453" s="2" t="s">
        <v>8550</v>
      </c>
      <c r="C1453" s="2" t="s">
        <v>8551</v>
      </c>
      <c r="D1453" s="2" t="s">
        <v>8552</v>
      </c>
      <c r="E1453" s="2" t="s">
        <v>8553</v>
      </c>
      <c r="F1453" s="2" t="s">
        <v>8554</v>
      </c>
      <c r="G1453" s="2" t="s">
        <v>8555</v>
      </c>
      <c r="H1453" s="2" t="str">
        <f ca="1">IFERROR(__xludf.DUMMYFUNCTION("GOOGLETRANSLATE(A1453,""id"",""en"")"),"take a break from streaming activities using the gigamax package IDR thousand GB quota, continue streaming, activate the mytelkomsel package")</f>
        <v>take a break from streaming activities using the gigamax package IDR thousand GB quota, continue streaming, activate the mytelkomsel package</v>
      </c>
    </row>
    <row r="1454" spans="1:8" ht="15.75" customHeight="1" x14ac:dyDescent="0.25">
      <c r="A1454" s="2" t="s">
        <v>8556</v>
      </c>
      <c r="B1454" s="2" t="s">
        <v>8557</v>
      </c>
      <c r="C1454" s="2" t="s">
        <v>8558</v>
      </c>
      <c r="D1454" s="2" t="s">
        <v>8559</v>
      </c>
      <c r="E1454" s="2" t="s">
        <v>8560</v>
      </c>
      <c r="F1454" s="2" t="s">
        <v>8561</v>
      </c>
      <c r="G1454" s="2" t="s">
        <v>8562</v>
      </c>
      <c r="H1454" s="2" t="str">
        <f ca="1">IFERROR(__xludf.DUMMYFUNCTION("GOOGLETRANSLATE(A1454,""id"",""en"")"),"accepted an internship with Msib Telkomsel")</f>
        <v>accepted an internship with Msib Telkomsel</v>
      </c>
    </row>
    <row r="1455" spans="1:8" ht="15.75" customHeight="1" x14ac:dyDescent="0.25">
      <c r="B1455" s="2" t="s">
        <v>8563</v>
      </c>
      <c r="D1455" s="2" t="s">
        <v>5562</v>
      </c>
      <c r="E1455" s="2" t="s">
        <v>5562</v>
      </c>
      <c r="F1455" s="2" t="s">
        <v>5562</v>
      </c>
      <c r="G1455" s="2" t="s">
        <v>5562</v>
      </c>
      <c r="H1455" s="2" t="str">
        <f ca="1">IFERROR(__xludf.DUMMYFUNCTION("GOOGLETRANSLATE(A1454,""id"",""en"")"),"accepted an internship with Msib Telkomsel")</f>
        <v>accepted an internship with Msib Telkomsel</v>
      </c>
    </row>
    <row r="1456" spans="1:8" ht="15.75" customHeight="1" x14ac:dyDescent="0.25">
      <c r="A1456" s="2" t="s">
        <v>8564</v>
      </c>
      <c r="B1456" s="2" t="s">
        <v>8565</v>
      </c>
      <c r="C1456" s="2" t="s">
        <v>8566</v>
      </c>
      <c r="D1456" s="2" t="s">
        <v>8567</v>
      </c>
      <c r="E1456" s="2" t="s">
        <v>8568</v>
      </c>
      <c r="F1456" s="2" t="s">
        <v>8569</v>
      </c>
      <c r="G1456" s="2" t="s">
        <v>8569</v>
      </c>
      <c r="H1456" s="2" t="str">
        <f ca="1">IFERROR(__xludf.DUMMYFUNCTION("GOOGLETRANSLATE(A1456,""id"",""en"")"),"lapakgaming telkomsel")</f>
        <v>lapakgaming telkomsel</v>
      </c>
    </row>
    <row r="1457" spans="1:8" ht="15.75" customHeight="1" x14ac:dyDescent="0.25">
      <c r="A1457" s="2" t="s">
        <v>8570</v>
      </c>
      <c r="B1457" s="2" t="s">
        <v>8571</v>
      </c>
      <c r="C1457" s="2" t="s">
        <v>8572</v>
      </c>
      <c r="D1457" s="2" t="s">
        <v>8573</v>
      </c>
      <c r="E1457" s="2" t="s">
        <v>8574</v>
      </c>
      <c r="F1457" s="2" t="s">
        <v>8575</v>
      </c>
      <c r="G1457" s="2" t="s">
        <v>8576</v>
      </c>
      <c r="H1457" s="2" t="str">
        <f ca="1">IFERROR(__xludf.DUMMYFUNCTION("GOOGLETRANSLATE(A1457,""id"",""en"")"),"iniratu iniratu great bro, congratulations on your activities, Zidane")</f>
        <v>iniratu iniratu great bro, congratulations on your activities, Zidane</v>
      </c>
    </row>
    <row r="1458" spans="1:8" ht="15.75" customHeight="1" x14ac:dyDescent="0.25">
      <c r="A1458" s="2" t="s">
        <v>8577</v>
      </c>
      <c r="B1458" s="2" t="s">
        <v>8578</v>
      </c>
      <c r="C1458" s="2" t="s">
        <v>8579</v>
      </c>
      <c r="D1458" s="2" t="s">
        <v>8580</v>
      </c>
      <c r="E1458" s="2" t="s">
        <v>8581</v>
      </c>
      <c r="F1458" s="2" t="s">
        <v>8582</v>
      </c>
      <c r="G1458" s="2" t="s">
        <v>8583</v>
      </c>
      <c r="H1458" s="2" t="str">
        <f ca="1">IFERROR(__xludf.DUMMYFUNCTION("GOOGLETRANSLATE(A1458,""id"",""en"")"),"Come in, sister Zara, wait for me to reply to Nesya's DM")</f>
        <v>Come in, sister Zara, wait for me to reply to Nesya's DM</v>
      </c>
    </row>
    <row r="1459" spans="1:8" ht="15.75" customHeight="1" x14ac:dyDescent="0.25">
      <c r="A1459" s="2" t="s">
        <v>8584</v>
      </c>
      <c r="B1459" s="2" t="s">
        <v>8585</v>
      </c>
      <c r="C1459" s="2" t="s">
        <v>8586</v>
      </c>
      <c r="D1459" s="2" t="s">
        <v>8587</v>
      </c>
      <c r="E1459" s="2" t="s">
        <v>8588</v>
      </c>
      <c r="F1459" s="2" t="s">
        <v>8589</v>
      </c>
      <c r="G1459" s="2" t="s">
        <v>8589</v>
      </c>
      <c r="H1459" s="2" t="str">
        <f ca="1">IFERROR(__xludf.DUMMYFUNCTION("GOOGLETRANSLATE(A1459,""id"",""en"")"),"use a Telkomsel card")</f>
        <v>use a Telkomsel card</v>
      </c>
    </row>
    <row r="1460" spans="1:8" ht="15.75" customHeight="1" x14ac:dyDescent="0.25">
      <c r="A1460" s="2" t="s">
        <v>8590</v>
      </c>
      <c r="B1460" s="2" t="s">
        <v>8591</v>
      </c>
      <c r="C1460" s="2" t="s">
        <v>8592</v>
      </c>
      <c r="D1460" s="2" t="s">
        <v>8593</v>
      </c>
      <c r="E1460" s="2" t="s">
        <v>8594</v>
      </c>
      <c r="F1460" s="2" t="s">
        <v>8595</v>
      </c>
      <c r="G1460" s="2" t="s">
        <v>8596</v>
      </c>
      <c r="H1460" s="2" t="str">
        <f ca="1">IFERROR(__xludf.DUMMYFUNCTION("GOOGLETRANSLATE(A1460,""id"",""en"")"),"Zidane, check message interactions, please, Brother Ramdan, wait for your colleague's reply so I can help you check Zidane.")</f>
        <v>Zidane, check message interactions, please, Brother Ramdan, wait for your colleague's reply so I can help you check Zidane.</v>
      </c>
    </row>
    <row r="1461" spans="1:8" ht="15.75" customHeight="1" x14ac:dyDescent="0.25">
      <c r="A1461" s="2" t="s">
        <v>8533</v>
      </c>
      <c r="B1461" s="2" t="s">
        <v>8597</v>
      </c>
      <c r="C1461" s="2" t="s">
        <v>8533</v>
      </c>
      <c r="D1461" s="2" t="s">
        <v>8535</v>
      </c>
      <c r="E1461" s="2" t="s">
        <v>8535</v>
      </c>
      <c r="F1461" s="2" t="s">
        <v>8535</v>
      </c>
      <c r="G1461" s="2" t="s">
        <v>8535</v>
      </c>
      <c r="H1461" s="2" t="str">
        <f ca="1">IFERROR(__xludf.DUMMYFUNCTION("GOOGLETRANSLATE(A1461,""id"",""en"")"),"Same")</f>
        <v>Same</v>
      </c>
    </row>
    <row r="1462" spans="1:8" ht="15.75" customHeight="1" x14ac:dyDescent="0.25">
      <c r="A1462" s="2" t="s">
        <v>8598</v>
      </c>
      <c r="B1462" s="2" t="s">
        <v>8599</v>
      </c>
      <c r="C1462" s="2" t="s">
        <v>8600</v>
      </c>
      <c r="D1462" s="2" t="s">
        <v>8601</v>
      </c>
      <c r="E1462" s="2" t="s">
        <v>8602</v>
      </c>
      <c r="F1462" s="2" t="s">
        <v>8603</v>
      </c>
      <c r="G1462" s="2" t="s">
        <v>8603</v>
      </c>
      <c r="H1462" s="2" t="str">
        <f ca="1">IFERROR(__xludf.DUMMYFUNCTION("GOOGLETRANSLATE(A1462,""id"",""en"")"),"didm")</f>
        <v>didm</v>
      </c>
    </row>
    <row r="1463" spans="1:8" ht="15.75" customHeight="1" x14ac:dyDescent="0.25">
      <c r="A1463" s="2" t="s">
        <v>8604</v>
      </c>
      <c r="B1463" s="2" t="s">
        <v>8605</v>
      </c>
      <c r="C1463" s="2" t="s">
        <v>8606</v>
      </c>
      <c r="D1463" s="2" t="s">
        <v>8607</v>
      </c>
      <c r="E1463" s="2" t="s">
        <v>8608</v>
      </c>
      <c r="F1463" s="2" t="s">
        <v>8609</v>
      </c>
      <c r="G1463" s="2" t="s">
        <v>8609</v>
      </c>
      <c r="H1463" s="2" t="str">
        <f ca="1">IFERROR(__xludf.DUMMYFUNCTION("GOOGLETRANSLATE(A1463,""id"",""en"")"),"come in, thank you min")</f>
        <v>come in, thank you min</v>
      </c>
    </row>
    <row r="1464" spans="1:8" ht="15.75" customHeight="1" x14ac:dyDescent="0.25">
      <c r="A1464" s="2" t="s">
        <v>8610</v>
      </c>
      <c r="B1464" s="2" t="s">
        <v>8611</v>
      </c>
      <c r="C1464" s="2" t="s">
        <v>8612</v>
      </c>
      <c r="D1464" s="2" t="s">
        <v>8613</v>
      </c>
      <c r="E1464" s="2" t="s">
        <v>8614</v>
      </c>
      <c r="F1464" s="2" t="s">
        <v>8615</v>
      </c>
      <c r="G1464" s="2" t="s">
        <v>8616</v>
      </c>
      <c r="H1464" s="2" t="str">
        <f ca="1">IFERROR(__xludf.DUMMYFUNCTION("GOOGLETRANSLATE(A1464,""id"",""en"")"),"exchange points program needs points, bro, come on, contact via message so I can help you check Zidane")</f>
        <v>exchange points program needs points, bro, come on, contact via message so I can help you check Zidane</v>
      </c>
    </row>
    <row r="1465" spans="1:8" ht="15.75" customHeight="1" x14ac:dyDescent="0.25">
      <c r="A1465" s="2" t="s">
        <v>8617</v>
      </c>
      <c r="B1465" s="2" t="s">
        <v>8618</v>
      </c>
      <c r="C1465" s="2" t="s">
        <v>8619</v>
      </c>
      <c r="D1465" s="2" t="s">
        <v>8620</v>
      </c>
      <c r="E1465" s="2" t="s">
        <v>8621</v>
      </c>
      <c r="F1465" s="2" t="s">
        <v>8621</v>
      </c>
      <c r="G1465" s="2" t="s">
        <v>8622</v>
      </c>
      <c r="H1465" s="2" t="str">
        <f ca="1">IFERROR(__xludf.DUMMYFUNCTION("GOOGLETRANSLATE(A1465,""id"",""en"")"),"OK, bro, Zara, wait for Jovan's reply to your message")</f>
        <v>OK, bro, Zara, wait for Jovan's reply to your message</v>
      </c>
    </row>
    <row r="1466" spans="1:8" ht="15.75" customHeight="1" x14ac:dyDescent="0.25">
      <c r="A1466" s="2" t="s">
        <v>8623</v>
      </c>
      <c r="B1466" s="2" t="s">
        <v>8624</v>
      </c>
      <c r="C1466" s="2" t="s">
        <v>8625</v>
      </c>
      <c r="D1466" s="2" t="s">
        <v>8626</v>
      </c>
      <c r="E1466" s="2" t="s">
        <v>8626</v>
      </c>
      <c r="F1466" s="2" t="s">
        <v>8627</v>
      </c>
      <c r="G1466" s="2" t="s">
        <v>8628</v>
      </c>
      <c r="H1466" s="2" t="str">
        <f ca="1">IFERROR(__xludf.DUMMYFUNCTION("GOOGLETRANSLATE(A1466,""id"",""en"")"),"Min, the net is loose")</f>
        <v>Min, the net is loose</v>
      </c>
    </row>
    <row r="1467" spans="1:8" ht="15.75" customHeight="1" x14ac:dyDescent="0.25">
      <c r="A1467" s="2" t="s">
        <v>8629</v>
      </c>
      <c r="B1467" s="2" t="s">
        <v>8630</v>
      </c>
      <c r="C1467" s="2" t="s">
        <v>8631</v>
      </c>
      <c r="D1467" s="2" t="s">
        <v>8632</v>
      </c>
      <c r="E1467" s="2" t="s">
        <v>8633</v>
      </c>
      <c r="F1467" s="2" t="s">
        <v>8634</v>
      </c>
      <c r="G1467" s="2" t="s">
        <v>8634</v>
      </c>
      <c r="H1467" s="2" t="str">
        <f ca="1">IFERROR(__xludf.DUMMYFUNCTION("GOOGLETRANSLATE(A1467,""id"",""en"")"),"Brother, confirm the number, message me, Jovan")</f>
        <v>Brother, confirm the number, message me, Jovan</v>
      </c>
    </row>
    <row r="1468" spans="1:8" ht="15.75" customHeight="1" x14ac:dyDescent="0.25">
      <c r="A1468" s="2" t="s">
        <v>8635</v>
      </c>
      <c r="B1468" s="2" t="s">
        <v>8636</v>
      </c>
      <c r="C1468" s="2" t="s">
        <v>8637</v>
      </c>
      <c r="D1468" s="2" t="s">
        <v>8638</v>
      </c>
      <c r="E1468" s="2" t="s">
        <v>8639</v>
      </c>
      <c r="F1468" s="2" t="s">
        <v>8640</v>
      </c>
      <c r="G1468" s="2" t="s">
        <v>8641</v>
      </c>
      <c r="H1468" s="2" t="str">
        <f ca="1">IFERROR(__xludf.DUMMYFUNCTION("GOOGLETRANSLATE(A1468,""id"",""en"")"),"Failed credit suction transaction failed")</f>
        <v>Failed credit suction transaction failed</v>
      </c>
    </row>
    <row r="1469" spans="1:8" ht="15.75" customHeight="1" x14ac:dyDescent="0.25">
      <c r="A1469" s="2" t="s">
        <v>8642</v>
      </c>
      <c r="B1469" s="2" t="s">
        <v>8643</v>
      </c>
      <c r="C1469" s="2" t="s">
        <v>8644</v>
      </c>
      <c r="D1469" s="2" t="s">
        <v>8645</v>
      </c>
      <c r="E1469" s="2" t="s">
        <v>8646</v>
      </c>
      <c r="F1469" s="2" t="s">
        <v>8647</v>
      </c>
      <c r="G1469" s="2" t="s">
        <v>8648</v>
      </c>
      <c r="H1469" s="2" t="str">
        <f ca="1">IFERROR(__xludf.DUMMYFUNCTION("GOOGLETRANSLATE(A1469,""id"",""en"")"),"reactivate the forfeited number, bro, access the dial, yes, the registration data matches the data, bro, list of problems, bro, confirm your cellphone number, order, let me help you check the card status, OK, Rai")</f>
        <v>reactivate the forfeited number, bro, access the dial, yes, the registration data matches the data, bro, list of problems, bro, confirm your cellphone number, order, let me help you check the card status, OK, Rai</v>
      </c>
    </row>
    <row r="1470" spans="1:8" ht="15.75" customHeight="1" x14ac:dyDescent="0.25">
      <c r="A1470" s="2" t="s">
        <v>6690</v>
      </c>
      <c r="B1470" s="2" t="s">
        <v>8649</v>
      </c>
      <c r="C1470" s="2" t="s">
        <v>6692</v>
      </c>
      <c r="D1470" s="2" t="s">
        <v>6693</v>
      </c>
      <c r="E1470" s="2" t="s">
        <v>6694</v>
      </c>
      <c r="F1470" s="2" t="s">
        <v>6694</v>
      </c>
      <c r="G1470" s="2" t="s">
        <v>6695</v>
      </c>
      <c r="H1470" s="2" t="str">
        <f ca="1">IFERROR(__xludf.DUMMYFUNCTION("GOOGLETRANSLATE(A1470,""id"",""en"")"),"OK, bro, wait for Jovan's reply to your message")</f>
        <v>OK, bro, wait for Jovan's reply to your message</v>
      </c>
    </row>
    <row r="1471" spans="1:8" ht="15.75" customHeight="1" x14ac:dyDescent="0.25">
      <c r="A1471" s="2" t="s">
        <v>8650</v>
      </c>
      <c r="B1471" s="2" t="s">
        <v>8651</v>
      </c>
      <c r="C1471" s="2" t="s">
        <v>8652</v>
      </c>
      <c r="D1471" s="2" t="s">
        <v>8653</v>
      </c>
      <c r="E1471" s="2" t="s">
        <v>8653</v>
      </c>
      <c r="F1471" s="2" t="s">
        <v>8654</v>
      </c>
      <c r="G1471" s="2" t="s">
        <v>8654</v>
      </c>
      <c r="H1471" s="2" t="str">
        <f ca="1">IFERROR(__xludf.DUMMYFUNCTION("GOOGLETRANSLATE(A1471,""id"",""en"")"),"Bejrit the mamang resing salesman for Telkomsel")</f>
        <v>Bejrit the mamang resing salesman for Telkomsel</v>
      </c>
    </row>
    <row r="1472" spans="1:8" ht="15.75" customHeight="1" x14ac:dyDescent="0.25">
      <c r="A1472" s="2" t="s">
        <v>8655</v>
      </c>
      <c r="B1472" s="2" t="s">
        <v>8656</v>
      </c>
      <c r="C1472" s="2" t="s">
        <v>8656</v>
      </c>
      <c r="D1472" s="2" t="s">
        <v>8657</v>
      </c>
      <c r="E1472" s="2" t="s">
        <v>8658</v>
      </c>
      <c r="F1472" s="2" t="s">
        <v>8659</v>
      </c>
      <c r="G1472" s="2" t="s">
        <v>8660</v>
      </c>
      <c r="H1472" s="2" t="str">
        <f ca="1">IFERROR(__xludf.DUMMYFUNCTION("GOOGLETRANSLATE(A1472,""id"",""en"")"),"Telkomsel is really number one in Indonesia, you should be ashamed of yourself")</f>
        <v>Telkomsel is really number one in Indonesia, you should be ashamed of yourself</v>
      </c>
    </row>
    <row r="1473" spans="1:8" ht="15.75" customHeight="1" x14ac:dyDescent="0.25">
      <c r="A1473" s="2" t="s">
        <v>8661</v>
      </c>
      <c r="B1473" s="2" t="s">
        <v>8662</v>
      </c>
      <c r="C1473" s="2" t="s">
        <v>8663</v>
      </c>
      <c r="D1473" s="2" t="s">
        <v>8664</v>
      </c>
      <c r="E1473" s="2" t="s">
        <v>8665</v>
      </c>
      <c r="F1473" s="2" t="s">
        <v>8665</v>
      </c>
      <c r="G1473" s="2" t="s">
        <v>8665</v>
      </c>
      <c r="H1473" s="2" t="str">
        <f ca="1">IFERROR(__xludf.DUMMYFUNCTION("GOOGLETRANSLATE(A1473,""id"",""en"")"),"Come on, Telkomsel space")</f>
        <v>Come on, Telkomsel space</v>
      </c>
    </row>
    <row r="1474" spans="1:8" ht="15.75" customHeight="1" x14ac:dyDescent="0.25">
      <c r="A1474" s="2" t="s">
        <v>8666</v>
      </c>
      <c r="B1474" s="2" t="s">
        <v>8667</v>
      </c>
      <c r="C1474" s="2" t="s">
        <v>8668</v>
      </c>
      <c r="D1474" s="2" t="s">
        <v>8669</v>
      </c>
      <c r="E1474" s="2" t="s">
        <v>8670</v>
      </c>
      <c r="F1474" s="2" t="s">
        <v>8671</v>
      </c>
      <c r="G1474" s="2" t="s">
        <v>8671</v>
      </c>
      <c r="H1474" s="2" t="str">
        <f ca="1">IFERROR(__xludf.DUMMYFUNCTION("GOOGLETRANSLATE(A1474,""id"",""en"")"),"If you use redeem points, use credit")</f>
        <v>If you use redeem points, use credit</v>
      </c>
    </row>
    <row r="1475" spans="1:8" ht="15.75" customHeight="1" x14ac:dyDescent="0.25">
      <c r="A1475" s="2" t="s">
        <v>8672</v>
      </c>
      <c r="B1475" s="2" t="s">
        <v>8673</v>
      </c>
      <c r="C1475" s="2" t="s">
        <v>8674</v>
      </c>
      <c r="D1475" s="2" t="s">
        <v>8675</v>
      </c>
      <c r="E1475" s="2" t="s">
        <v>8675</v>
      </c>
      <c r="F1475" s="2" t="s">
        <v>8676</v>
      </c>
      <c r="G1475" s="2" t="s">
        <v>8676</v>
      </c>
      <c r="H1475" s="2" t="str">
        <f ca="1">IFERROR(__xludf.DUMMYFUNCTION("GOOGLETRANSLATE(A1475,""id"",""en"")"),"Injun what what what Telkomsel")</f>
        <v>Injun what what what Telkomsel</v>
      </c>
    </row>
    <row r="1476" spans="1:8" ht="15.75" customHeight="1" x14ac:dyDescent="0.25">
      <c r="A1476" s="2" t="s">
        <v>6464</v>
      </c>
      <c r="B1476" s="2" t="s">
        <v>8677</v>
      </c>
      <c r="C1476" s="2" t="s">
        <v>8678</v>
      </c>
      <c r="D1476" s="2" t="s">
        <v>8679</v>
      </c>
      <c r="E1476" s="2" t="s">
        <v>8680</v>
      </c>
      <c r="F1476" s="2" t="s">
        <v>6468</v>
      </c>
      <c r="G1476" s="2" t="s">
        <v>6468</v>
      </c>
      <c r="H1476" s="2" t="str">
        <f ca="1">IFERROR(__xludf.DUMMYFUNCTION("GOOGLETRANSLATE(A1476,""id"",""en"")"),"Min, check the message")</f>
        <v>Min, check the message</v>
      </c>
    </row>
    <row r="1477" spans="1:8" ht="15.75" customHeight="1" x14ac:dyDescent="0.25">
      <c r="A1477" s="2" t="s">
        <v>8681</v>
      </c>
      <c r="B1477" s="2" t="s">
        <v>8682</v>
      </c>
      <c r="C1477" s="2" t="s">
        <v>8683</v>
      </c>
      <c r="D1477" s="2" t="s">
        <v>8684</v>
      </c>
      <c r="E1477" s="2" t="s">
        <v>8685</v>
      </c>
      <c r="F1477" s="2" t="s">
        <v>8686</v>
      </c>
      <c r="G1477" s="2" t="s">
        <v>8686</v>
      </c>
      <c r="H1477" s="2" t="str">
        <f ca="1">IFERROR(__xludf.DUMMYFUNCTION("GOOGLETRANSLATE(A1477,""id"",""en"")"),"help need Telkomsel tri guagabisasurvive card in Sumatra")</f>
        <v>help need Telkomsel tri guagabisasurvive card in Sumatra</v>
      </c>
    </row>
    <row r="1478" spans="1:8" ht="15.75" customHeight="1" x14ac:dyDescent="0.25">
      <c r="A1478" s="2" t="s">
        <v>8687</v>
      </c>
      <c r="B1478" s="2" t="s">
        <v>8688</v>
      </c>
      <c r="C1478" s="2" t="s">
        <v>8689</v>
      </c>
      <c r="D1478" s="2" t="s">
        <v>8690</v>
      </c>
      <c r="E1478" s="2" t="s">
        <v>8691</v>
      </c>
      <c r="F1478" s="2" t="s">
        <v>8692</v>
      </c>
      <c r="G1478" s="2" t="s">
        <v>8693</v>
      </c>
      <c r="H1478" s="2" t="str">
        <f ca="1">IFERROR(__xludf.DUMMYFUNCTION("GOOGLETRANSLATE(A1478,""id"",""en"")"),"check using the last dial, brother Zara, try to give me the number, order it so I can help you check using Jovan's credit")</f>
        <v>check using the last dial, brother Zara, try to give me the number, order it so I can help you check using Jovan's credit</v>
      </c>
    </row>
    <row r="1479" spans="1:8" ht="15.75" customHeight="1" x14ac:dyDescent="0.25">
      <c r="A1479" s="2" t="s">
        <v>8694</v>
      </c>
      <c r="B1479" s="2" t="s">
        <v>8695</v>
      </c>
      <c r="C1479" s="2" t="s">
        <v>8696</v>
      </c>
      <c r="D1479" s="2" t="s">
        <v>8697</v>
      </c>
      <c r="E1479" s="2" t="s">
        <v>8698</v>
      </c>
      <c r="F1479" s="2" t="s">
        <v>8699</v>
      </c>
      <c r="G1479" s="2" t="s">
        <v>8699</v>
      </c>
      <c r="H1479" s="2" t="str">
        <f ca="1">IFERROR(__xludf.DUMMYFUNCTION("GOOGLETRANSLATE(A1479,""id"",""en"")"),"anti bastard Tsel emergency package")</f>
        <v>anti bastard Tsel emergency package</v>
      </c>
    </row>
    <row r="1480" spans="1:8" ht="15.75" customHeight="1" x14ac:dyDescent="0.25">
      <c r="A1480" s="2" t="s">
        <v>8700</v>
      </c>
      <c r="B1480" s="2" t="s">
        <v>8701</v>
      </c>
      <c r="C1480" s="2" t="s">
        <v>8702</v>
      </c>
      <c r="D1480" s="2" t="s">
        <v>8703</v>
      </c>
      <c r="E1480" s="2" t="s">
        <v>8704</v>
      </c>
      <c r="F1480" s="2" t="s">
        <v>8705</v>
      </c>
      <c r="G1480" s="2" t="s">
        <v>8706</v>
      </c>
      <c r="H1480" s="2" t="str">
        <f ca="1">IFERROR(__xludf.DUMMYFUNCTION("GOOGLETRANSLATE(A1480,""id"",""en"")"),"slow process of buying Telkomsel credit app")</f>
        <v>slow process of buying Telkomsel credit app</v>
      </c>
    </row>
    <row r="1481" spans="1:8" ht="15.75" customHeight="1" x14ac:dyDescent="0.25">
      <c r="A1481" s="2" t="s">
        <v>8707</v>
      </c>
      <c r="B1481" s="2" t="s">
        <v>8708</v>
      </c>
      <c r="C1481" s="2" t="s">
        <v>8709</v>
      </c>
      <c r="D1481" s="2" t="s">
        <v>8710</v>
      </c>
      <c r="E1481" s="2" t="s">
        <v>8710</v>
      </c>
      <c r="F1481" s="2" t="s">
        <v>8711</v>
      </c>
      <c r="G1481" s="2" t="s">
        <v>8712</v>
      </c>
      <c r="H1481" s="2" t="str">
        <f ca="1">IFERROR(__xludf.DUMMYFUNCTION("GOOGLETRANSLATE(A1481,""id"",""en"")"),"reactivate the expired number please help")</f>
        <v>reactivate the expired number please help</v>
      </c>
    </row>
    <row r="1482" spans="1:8" ht="15.75" customHeight="1" x14ac:dyDescent="0.25">
      <c r="A1482" s="2" t="s">
        <v>8713</v>
      </c>
      <c r="B1482" s="2" t="s">
        <v>8714</v>
      </c>
      <c r="C1482" s="2" t="s">
        <v>8715</v>
      </c>
      <c r="D1482" s="2" t="s">
        <v>8716</v>
      </c>
      <c r="E1482" s="2" t="s">
        <v>8717</v>
      </c>
      <c r="F1482" s="2" t="s">
        <v>8718</v>
      </c>
      <c r="G1482" s="2" t="s">
        <v>8719</v>
      </c>
      <c r="H1482" s="2" t="str">
        <f ca="1">IFERROR(__xludf.DUMMYFUNCTION("GOOGLETRANSLATE(A1482,""id"",""en"")"),"Brother Elwan is waiting for a message, fellow skater Zidane")</f>
        <v>Brother Elwan is waiting for a message, fellow skater Zidane</v>
      </c>
    </row>
    <row r="1483" spans="1:8" ht="15.75" customHeight="1" x14ac:dyDescent="0.25">
      <c r="A1483" s="2" t="s">
        <v>8720</v>
      </c>
      <c r="B1483" s="2" t="s">
        <v>8721</v>
      </c>
      <c r="C1483" s="2" t="s">
        <v>8722</v>
      </c>
      <c r="D1483" s="2" t="s">
        <v>8723</v>
      </c>
      <c r="E1483" s="2" t="s">
        <v>8724</v>
      </c>
      <c r="F1483" s="2" t="s">
        <v>8725</v>
      </c>
      <c r="G1483" s="2" t="s">
        <v>8726</v>
      </c>
      <c r="H1483" s="2" t="str">
        <f ca="1">IFERROR(__xludf.DUMMYFUNCTION("GOOGLETRANSLATE(A1483,""id"",""en"")"),"OK, bro, wait, my friend, reply to the message, Rai")</f>
        <v>OK, bro, wait, my friend, reply to the message, Rai</v>
      </c>
    </row>
    <row r="1484" spans="1:8" ht="15.75" customHeight="1" x14ac:dyDescent="0.25">
      <c r="A1484" s="2" t="s">
        <v>6100</v>
      </c>
      <c r="B1484" s="2" t="s">
        <v>6101</v>
      </c>
      <c r="C1484" s="2" t="s">
        <v>6102</v>
      </c>
      <c r="D1484" s="2" t="s">
        <v>6103</v>
      </c>
      <c r="E1484" s="2" t="s">
        <v>6104</v>
      </c>
      <c r="F1484" s="2" t="s">
        <v>6104</v>
      </c>
      <c r="G1484" s="2" t="s">
        <v>6104</v>
      </c>
      <c r="H1484" s="2" t="str">
        <f ca="1">IFERROR(__xludf.DUMMYFUNCTION("GOOGLETRANSLATE(A1484,""id"",""en"")"),"check my message")</f>
        <v>check my message</v>
      </c>
    </row>
    <row r="1485" spans="1:8" ht="15.75" customHeight="1" x14ac:dyDescent="0.25">
      <c r="A1485" s="2" t="s">
        <v>8727</v>
      </c>
      <c r="B1485" s="2" t="s">
        <v>8728</v>
      </c>
      <c r="C1485" s="2" t="s">
        <v>8729</v>
      </c>
      <c r="D1485" s="2" t="s">
        <v>8730</v>
      </c>
      <c r="E1485" s="2" t="s">
        <v>8731</v>
      </c>
      <c r="F1485" s="2" t="s">
        <v>8732</v>
      </c>
      <c r="G1485" s="2" t="s">
        <v>8733</v>
      </c>
      <c r="H1485" s="2" t="str">
        <f ca="1">IFERROR(__xludf.DUMMYFUNCTION("GOOGLETRANSLATE(A1485,""id"",""en"")"),"Brother, continue the message, reply to Ardhan's message")</f>
        <v>Brother, continue the message, reply to Ardhan's message</v>
      </c>
    </row>
    <row r="1486" spans="1:8" ht="15.75" customHeight="1" x14ac:dyDescent="0.25">
      <c r="A1486" s="2" t="s">
        <v>8734</v>
      </c>
      <c r="B1486" s="2" t="s">
        <v>8735</v>
      </c>
      <c r="C1486" s="2" t="s">
        <v>8736</v>
      </c>
      <c r="D1486" s="2" t="s">
        <v>8737</v>
      </c>
      <c r="E1486" s="2" t="s">
        <v>8738</v>
      </c>
      <c r="F1486" s="2" t="s">
        <v>8739</v>
      </c>
      <c r="G1486" s="2" t="s">
        <v>8739</v>
      </c>
      <c r="H1486" s="2" t="str">
        <f ca="1">IFERROR(__xludf.DUMMYFUNCTION("GOOGLETRANSLATE(A1486,""id"",""en"")"),"iniratu iniratu try restarting your cellphone, sister queen, activate the package, try to enter the number, capture Jovan's message voucher")</f>
        <v>iniratu iniratu try restarting your cellphone, sister queen, activate the package, try to enter the number, capture Jovan's message voucher</v>
      </c>
    </row>
    <row r="1487" spans="1:8" ht="15.75" customHeight="1" x14ac:dyDescent="0.25">
      <c r="A1487" s="2" t="s">
        <v>8740</v>
      </c>
      <c r="B1487" s="2" t="s">
        <v>8741</v>
      </c>
      <c r="C1487" s="2" t="s">
        <v>8740</v>
      </c>
      <c r="D1487" s="2" t="s">
        <v>8742</v>
      </c>
      <c r="E1487" s="2" t="s">
        <v>8742</v>
      </c>
      <c r="F1487" s="2" t="s">
        <v>8742</v>
      </c>
      <c r="G1487" s="2" t="s">
        <v>8742</v>
      </c>
      <c r="H1487" s="2" t="str">
        <f ca="1">IFERROR(__xludf.DUMMYFUNCTION("GOOGLETRANSLATE(A1487,""id"",""en"")"),"check dmmmmmm")</f>
        <v>check dmmmmmm</v>
      </c>
    </row>
    <row r="1488" spans="1:8" ht="15.75" customHeight="1" x14ac:dyDescent="0.25">
      <c r="A1488" s="2" t="s">
        <v>8743</v>
      </c>
      <c r="B1488" s="2" t="s">
        <v>8744</v>
      </c>
      <c r="C1488" s="2" t="s">
        <v>8745</v>
      </c>
      <c r="D1488" s="2" t="s">
        <v>8746</v>
      </c>
      <c r="E1488" s="2" t="s">
        <v>8746</v>
      </c>
      <c r="F1488" s="2" t="s">
        <v>8747</v>
      </c>
      <c r="G1488" s="2" t="s">
        <v>8748</v>
      </c>
      <c r="H1488" s="2" t="str">
        <f ca="1">IFERROR(__xludf.DUMMYFUNCTION("GOOGLETRANSLATE(A1488,""id"",""en"")"),"Let's redeem an expired point, one of the Telkomsel points")</f>
        <v>Let's redeem an expired point, one of the Telkomsel points</v>
      </c>
    </row>
    <row r="1489" spans="1:8" ht="15.75" customHeight="1" x14ac:dyDescent="0.25">
      <c r="A1489" s="2" t="s">
        <v>8749</v>
      </c>
      <c r="B1489" s="2" t="s">
        <v>8750</v>
      </c>
      <c r="C1489" s="2" t="s">
        <v>8751</v>
      </c>
      <c r="D1489" s="2" t="s">
        <v>8752</v>
      </c>
      <c r="E1489" s="2" t="s">
        <v>8753</v>
      </c>
      <c r="F1489" s="2" t="s">
        <v>8754</v>
      </c>
      <c r="G1489" s="2" t="s">
        <v>8755</v>
      </c>
      <c r="H1489" s="2" t="str">
        <f ca="1">IFERROR(__xludf.DUMMYFUNCTION("GOOGLETRANSLATE(A1489,""id"",""en"")"),"Brother, exchange Telkomsel points, offer a bargain, withdraw Telkomsel products, telephone, SMS, internet, discounts, withdraw Telkomsel merchants, let's exchange Telkomsel points for the Mytelkomsel application")</f>
        <v>Brother, exchange Telkomsel points, offer a bargain, withdraw Telkomsel products, telephone, SMS, internet, discounts, withdraw Telkomsel merchants, let's exchange Telkomsel points for the Mytelkomsel application</v>
      </c>
    </row>
    <row r="1490" spans="1:8" ht="15.75" customHeight="1" x14ac:dyDescent="0.25">
      <c r="A1490" s="2" t="s">
        <v>8756</v>
      </c>
      <c r="B1490" s="2" t="s">
        <v>8757</v>
      </c>
      <c r="C1490" s="2" t="s">
        <v>8758</v>
      </c>
      <c r="D1490" s="2" t="s">
        <v>8759</v>
      </c>
      <c r="E1490" s="2" t="s">
        <v>8760</v>
      </c>
      <c r="F1490" s="2" t="s">
        <v>8761</v>
      </c>
      <c r="G1490" s="2" t="s">
        <v>8762</v>
      </c>
      <c r="H1490" s="2" t="str">
        <f ca="1">IFERROR(__xludf.DUMMYFUNCTION("GOOGLETRANSLATE(A1490,""id"",""en"")"),"OK, redeem points, come on, bro, give me your cellphone number, the date the capture failed, order, let me help you check, thank you Zidane")</f>
        <v>OK, redeem points, come on, bro, give me your cellphone number, the date the capture failed, order, let me help you check, thank you Zidane</v>
      </c>
    </row>
    <row r="1491" spans="1:8" ht="15.75" customHeight="1" x14ac:dyDescent="0.25">
      <c r="A1491" s="2" t="s">
        <v>8763</v>
      </c>
      <c r="B1491" s="2" t="s">
        <v>8764</v>
      </c>
      <c r="C1491" s="2" t="s">
        <v>8765</v>
      </c>
      <c r="D1491" s="2" t="s">
        <v>8766</v>
      </c>
      <c r="E1491" s="2" t="s">
        <v>8767</v>
      </c>
      <c r="F1491" s="2" t="s">
        <v>8768</v>
      </c>
      <c r="G1491" s="2" t="s">
        <v>8768</v>
      </c>
      <c r="H1491" s="2" t="str">
        <f ca="1">IFERROR(__xludf.DUMMYFUNCTION("GOOGLETRANSLATE(A1491,""id"",""en"")"),"reply message")</f>
        <v>reply message</v>
      </c>
    </row>
    <row r="1492" spans="1:8" ht="15.75" customHeight="1" x14ac:dyDescent="0.25">
      <c r="A1492" s="2" t="s">
        <v>8769</v>
      </c>
      <c r="B1492" s="2" t="s">
        <v>8770</v>
      </c>
      <c r="C1492" s="2" t="s">
        <v>8771</v>
      </c>
      <c r="D1492" s="2" t="s">
        <v>8772</v>
      </c>
      <c r="E1492" s="2" t="s">
        <v>8773</v>
      </c>
      <c r="F1492" s="2" t="s">
        <v>8774</v>
      </c>
      <c r="G1492" s="2" t="s">
        <v>8774</v>
      </c>
      <c r="H1492" s="2" t="str">
        <f ca="1">IFERROR(__xludf.DUMMYFUNCTION("GOOGLETRANSLATE(A1492,""id"",""en"")"),"no way")</f>
        <v>no way</v>
      </c>
    </row>
    <row r="1493" spans="1:8" ht="15.75" customHeight="1" x14ac:dyDescent="0.25">
      <c r="A1493" s="2" t="s">
        <v>8775</v>
      </c>
      <c r="B1493" s="2" t="s">
        <v>8776</v>
      </c>
      <c r="C1493" s="2" t="s">
        <v>8777</v>
      </c>
      <c r="D1493" s="2" t="s">
        <v>8778</v>
      </c>
      <c r="E1493" s="2" t="s">
        <v>8779</v>
      </c>
      <c r="F1493" s="2" t="s">
        <v>8780</v>
      </c>
      <c r="G1493" s="2" t="s">
        <v>8780</v>
      </c>
      <c r="H1493" s="2" t="str">
        <f ca="1">IFERROR(__xludf.DUMMYFUNCTION("GOOGLETRANSLATE(A1493,""id"",""en"")"),"Min, I really need to activate the system voucher")</f>
        <v>Min, I really need to activate the system voucher</v>
      </c>
    </row>
    <row r="1494" spans="1:8" ht="15.75" customHeight="1" x14ac:dyDescent="0.25">
      <c r="A1494" s="2" t="s">
        <v>8781</v>
      </c>
      <c r="B1494" s="2" t="s">
        <v>8782</v>
      </c>
      <c r="C1494" s="2" t="s">
        <v>8783</v>
      </c>
      <c r="D1494" s="2" t="s">
        <v>8784</v>
      </c>
      <c r="E1494" s="2" t="s">
        <v>8785</v>
      </c>
      <c r="F1494" s="2" t="s">
        <v>8786</v>
      </c>
      <c r="G1494" s="2" t="s">
        <v>8786</v>
      </c>
      <c r="H1494" s="2" t="str">
        <f ca="1">IFERROR(__xludf.DUMMYFUNCTION("GOOGLETRANSLATE(A1494,""id"",""en"")"),"Minn, what do you do with the Tsel points so they burn?")</f>
        <v>Minn, what do you do with the Tsel points so they burn?</v>
      </c>
    </row>
    <row r="1495" spans="1:8" ht="15.75" customHeight="1" x14ac:dyDescent="0.25">
      <c r="A1495" s="2" t="s">
        <v>8787</v>
      </c>
      <c r="B1495" s="2" t="s">
        <v>8788</v>
      </c>
      <c r="C1495" s="2" t="s">
        <v>8789</v>
      </c>
      <c r="D1495" s="2" t="s">
        <v>8790</v>
      </c>
      <c r="E1495" s="2" t="s">
        <v>8791</v>
      </c>
      <c r="F1495" s="2" t="s">
        <v>8792</v>
      </c>
      <c r="G1495" s="2" t="s">
        <v>8793</v>
      </c>
      <c r="H1495" s="2" t="str">
        <f ca="1">IFERROR(__xludf.DUMMYFUNCTION("GOOGLETRANSLATE(A1495,""id"",""en"")"),"Try calling the Telkomsel number, it's blocked, Veronica will be charged a call fee")</f>
        <v>Try calling the Telkomsel number, it's blocked, Veronica will be charged a call fee</v>
      </c>
    </row>
    <row r="1496" spans="1:8" ht="15.75" customHeight="1" x14ac:dyDescent="0.25">
      <c r="A1496" s="2" t="s">
        <v>8794</v>
      </c>
      <c r="B1496" s="2" t="s">
        <v>8795</v>
      </c>
      <c r="C1496" s="2" t="s">
        <v>8796</v>
      </c>
      <c r="D1496" s="2" t="s">
        <v>8797</v>
      </c>
      <c r="E1496" s="2" t="s">
        <v>8798</v>
      </c>
      <c r="F1496" s="2" t="s">
        <v>8799</v>
      </c>
      <c r="G1496" s="2" t="s">
        <v>8800</v>
      </c>
      <c r="H1496" s="2" t="str">
        <f ca="1">IFERROR(__xludf.DUMMYFUNCTION("GOOGLETRANSLATE(A1496,""id"",""en"")"),"Yes, exchanging Telkomsel points failed, bro, Riri, let me have problems exchanging Telkomsel points, help me, please confirm the cellphone number, order it, wait for Rai.")</f>
        <v>Yes, exchanging Telkomsel points failed, bro, Riri, let me have problems exchanging Telkomsel points, help me, please confirm the cellphone number, order it, wait for Rai.</v>
      </c>
    </row>
    <row r="1497" spans="1:8" ht="15.75" customHeight="1" x14ac:dyDescent="0.25">
      <c r="A1497" s="2" t="s">
        <v>6672</v>
      </c>
      <c r="B1497" s="2" t="s">
        <v>8801</v>
      </c>
      <c r="C1497" s="2" t="s">
        <v>8802</v>
      </c>
      <c r="D1497" s="2" t="s">
        <v>8803</v>
      </c>
      <c r="E1497" s="2" t="s">
        <v>8804</v>
      </c>
      <c r="F1497" s="2" t="s">
        <v>6677</v>
      </c>
      <c r="G1497" s="2" t="s">
        <v>6677</v>
      </c>
      <c r="H1497" s="2" t="str">
        <f ca="1">IFERROR(__xludf.DUMMYFUNCTION("GOOGLETRANSLATE(A1497,""id"",""en"")"),"OK, I'll wait for your reply, thank you Zidane")</f>
        <v>OK, I'll wait for your reply, thank you Zidane</v>
      </c>
    </row>
    <row r="1498" spans="1:8" ht="15.75" customHeight="1" x14ac:dyDescent="0.25">
      <c r="A1498" s="2" t="s">
        <v>8805</v>
      </c>
      <c r="B1498" s="2" t="s">
        <v>8806</v>
      </c>
      <c r="C1498" s="2" t="s">
        <v>8807</v>
      </c>
      <c r="D1498" s="2" t="s">
        <v>8808</v>
      </c>
      <c r="E1498" s="2" t="s">
        <v>8809</v>
      </c>
      <c r="F1498" s="2" t="s">
        <v>8810</v>
      </c>
      <c r="G1498" s="2" t="s">
        <v>8810</v>
      </c>
      <c r="H1498" s="2" t="str">
        <f ca="1">IFERROR(__xludf.DUMMYFUNCTION("GOOGLETRANSLATE(A1498,""id"",""en"")"),"okay brother Ardhan")</f>
        <v>okay brother Ardhan</v>
      </c>
    </row>
    <row r="1499" spans="1:8" ht="15.75" customHeight="1" x14ac:dyDescent="0.25">
      <c r="A1499" s="2" t="s">
        <v>8811</v>
      </c>
      <c r="B1499" s="2" t="s">
        <v>8812</v>
      </c>
      <c r="C1499" s="2" t="s">
        <v>8811</v>
      </c>
      <c r="D1499" s="2" t="s">
        <v>8813</v>
      </c>
      <c r="E1499" s="2" t="s">
        <v>8813</v>
      </c>
      <c r="F1499" s="2" t="s">
        <v>8813</v>
      </c>
      <c r="G1499" s="2" t="s">
        <v>8813</v>
      </c>
      <c r="H1499" s="2" t="str">
        <f ca="1">IFERROR(__xludf.DUMMYFUNCTION("GOOGLETRANSLATE(A1499,""id"",""en"")"),"cdm min")</f>
        <v>cdm min</v>
      </c>
    </row>
    <row r="1500" spans="1:8" ht="15.75" customHeight="1" x14ac:dyDescent="0.25">
      <c r="A1500" s="2" t="s">
        <v>8814</v>
      </c>
      <c r="B1500" s="2" t="s">
        <v>8815</v>
      </c>
      <c r="C1500" s="2" t="s">
        <v>8816</v>
      </c>
      <c r="D1500" s="2" t="s">
        <v>8817</v>
      </c>
      <c r="E1500" s="2" t="s">
        <v>8817</v>
      </c>
      <c r="F1500" s="2" t="s">
        <v>8818</v>
      </c>
      <c r="G1500" s="2" t="s">
        <v>8819</v>
      </c>
      <c r="H1500" s="2" t="str">
        <f ca="1">IFERROR(__xludf.DUMMYFUNCTION("GOOGLETRANSLATE(A1500,""id"",""en"")"),"if the results are redeemed, yes")</f>
        <v>if the results are redeemed, yes</v>
      </c>
    </row>
    <row r="1501" spans="1:8" ht="15.75" customHeight="1" x14ac:dyDescent="0.25">
      <c r="A1501" s="2" t="s">
        <v>8820</v>
      </c>
      <c r="B1501" s="2" t="s">
        <v>8821</v>
      </c>
      <c r="C1501" s="2" t="s">
        <v>8822</v>
      </c>
      <c r="D1501" s="2" t="s">
        <v>8823</v>
      </c>
      <c r="E1501" s="2" t="s">
        <v>8824</v>
      </c>
      <c r="F1501" s="2" t="s">
        <v>8825</v>
      </c>
      <c r="G1501" s="2" t="s">
        <v>8826</v>
      </c>
      <c r="H1501" s="2" t="str">
        <f ca="1">IFERROR(__xludf.DUMMYFUNCTION("GOOGLETRANSLATE(A1501,""id"",""en"")"),"Congratulations on your Telkomsel network, bro Rai")</f>
        <v>Congratulations on your Telkomsel network, bro Rai</v>
      </c>
    </row>
    <row r="1502" spans="1:8" ht="15.75" customHeight="1" x14ac:dyDescent="0.25">
      <c r="A1502" s="2" t="s">
        <v>8827</v>
      </c>
      <c r="B1502" s="2" t="s">
        <v>8828</v>
      </c>
      <c r="C1502" s="2" t="s">
        <v>8829</v>
      </c>
      <c r="D1502" s="2" t="s">
        <v>8830</v>
      </c>
      <c r="E1502" s="2" t="s">
        <v>8830</v>
      </c>
      <c r="F1502" s="2" t="s">
        <v>8831</v>
      </c>
      <c r="G1502" s="2" t="s">
        <v>8832</v>
      </c>
      <c r="H1502" s="2" t="str">
        <f ca="1">IFERROR(__xludf.DUMMYFUNCTION("GOOGLETRANSLATE(A1502,""id"",""en"")"),"wait, thank you")</f>
        <v>wait, thank you</v>
      </c>
    </row>
    <row r="1503" spans="1:8" ht="15.75" customHeight="1" x14ac:dyDescent="0.25">
      <c r="A1503" s="2" t="s">
        <v>8833</v>
      </c>
      <c r="B1503" s="2" t="s">
        <v>8834</v>
      </c>
      <c r="C1503" s="2" t="s">
        <v>8835</v>
      </c>
      <c r="D1503" s="2" t="s">
        <v>8836</v>
      </c>
      <c r="E1503" s="2" t="s">
        <v>8837</v>
      </c>
      <c r="F1503" s="2" t="s">
        <v>8838</v>
      </c>
      <c r="G1503" s="2" t="s">
        <v>8838</v>
      </c>
      <c r="H1503" s="2" t="str">
        <f ca="1">IFERROR(__xludf.DUMMYFUNCTION("GOOGLETRANSLATE(A1503,""id"",""en"")"),"Minseel, please help me, how come I can't redeem the points, even though I really need sunscreen, come on, help me")</f>
        <v>Minseel, please help me, how come I can't redeem the points, even though I really need sunscreen, come on, help me</v>
      </c>
    </row>
    <row r="1504" spans="1:8" ht="15.75" customHeight="1" x14ac:dyDescent="0.25">
      <c r="A1504" s="2" t="s">
        <v>8839</v>
      </c>
      <c r="B1504" s="2" t="s">
        <v>8840</v>
      </c>
      <c r="C1504" s="2" t="s">
        <v>8841</v>
      </c>
      <c r="D1504" s="2" t="s">
        <v>8842</v>
      </c>
      <c r="E1504" s="2" t="s">
        <v>8843</v>
      </c>
      <c r="F1504" s="2" t="s">
        <v>8844</v>
      </c>
      <c r="G1504" s="2" t="s">
        <v>8845</v>
      </c>
      <c r="H1504" s="2" t="str">
        <f ca="1">IFERROR(__xludf.DUMMYFUNCTION("GOOGLETRANSLATE(A1504,""id"",""en"")"),"hi bro, Irfan, help me, let's give you the Indihome number, name, installation address via message, yes, data is safe, thank you, Jae")</f>
        <v>hi bro, Irfan, help me, let's give you the Indihome number, name, installation address via message, yes, data is safe, thank you, Jae</v>
      </c>
    </row>
    <row r="1505" spans="1:8" ht="15.75" customHeight="1" x14ac:dyDescent="0.25">
      <c r="A1505" s="2" t="s">
        <v>8846</v>
      </c>
      <c r="B1505" s="2" t="s">
        <v>8847</v>
      </c>
      <c r="C1505" s="2" t="s">
        <v>8848</v>
      </c>
      <c r="D1505" s="2" t="s">
        <v>8849</v>
      </c>
      <c r="E1505" s="2" t="s">
        <v>8850</v>
      </c>
      <c r="F1505" s="2" t="s">
        <v>8851</v>
      </c>
      <c r="G1505" s="2" t="s">
        <v>8852</v>
      </c>
      <c r="H1505" s="2" t="str">
        <f ca="1">IFERROR(__xludf.DUMMYFUNCTION("GOOGLETRANSLATE(A1505,""id"",""en"")"),"Yes, quota bonus, please let me know, order cellphone number, capture topup voucher, let me help you check, thank you, Nesya")</f>
        <v>Yes, quota bonus, please let me know, order cellphone number, capture topup voucher, let me help you check, thank you, Nesya</v>
      </c>
    </row>
    <row r="1506" spans="1:8" ht="15.75" customHeight="1" x14ac:dyDescent="0.25">
      <c r="A1506" s="2" t="s">
        <v>8853</v>
      </c>
      <c r="B1506" s="2" t="s">
        <v>8854</v>
      </c>
      <c r="C1506" s="2" t="s">
        <v>8855</v>
      </c>
      <c r="D1506" s="2" t="s">
        <v>8856</v>
      </c>
      <c r="E1506" s="2" t="s">
        <v>8857</v>
      </c>
      <c r="F1506" s="2" t="s">
        <v>8858</v>
      </c>
      <c r="G1506" s="2" t="s">
        <v>8859</v>
      </c>
      <c r="H1506" s="2" t="str">
        <f ca="1">IFERROR(__xludf.DUMMYFUNCTION("GOOGLETRANSLATE(A1506,""id"",""en"")"),"I'm sorry, bro, there's a problem with internet access. Try giving me the detailed location number for Jovan's message")</f>
        <v>I'm sorry, bro, there's a problem with internet access. Try giving me the detailed location number for Jovan's message</v>
      </c>
    </row>
    <row r="1507" spans="1:8" ht="15.75" customHeight="1" x14ac:dyDescent="0.25">
      <c r="A1507" s="2" t="s">
        <v>8860</v>
      </c>
      <c r="B1507" s="2" t="s">
        <v>8861</v>
      </c>
      <c r="C1507" s="2" t="s">
        <v>8862</v>
      </c>
      <c r="D1507" s="2" t="s">
        <v>8863</v>
      </c>
      <c r="E1507" s="2" t="s">
        <v>8864</v>
      </c>
      <c r="F1507" s="2" t="s">
        <v>8865</v>
      </c>
      <c r="G1507" s="2" t="s">
        <v>8865</v>
      </c>
      <c r="H1507" s="2" t="str">
        <f ca="1">IFERROR(__xludf.DUMMYFUNCTION("GOOGLETRANSLATE(A1507,""id"",""en"")"),"yeah yeah")</f>
        <v>yeah yeah</v>
      </c>
    </row>
    <row r="1508" spans="1:8" ht="15.75" customHeight="1" x14ac:dyDescent="0.25">
      <c r="A1508" s="2" t="s">
        <v>8866</v>
      </c>
      <c r="B1508" s="2" t="s">
        <v>8867</v>
      </c>
      <c r="C1508" s="2" t="s">
        <v>8868</v>
      </c>
      <c r="D1508" s="2" t="s">
        <v>8869</v>
      </c>
      <c r="E1508" s="2" t="s">
        <v>8870</v>
      </c>
      <c r="F1508" s="2" t="s">
        <v>8871</v>
      </c>
      <c r="G1508" s="2" t="s">
        <v>8871</v>
      </c>
      <c r="H1508" s="2" t="str">
        <f ca="1">IFERROR(__xludf.DUMMYFUNCTION("GOOGLETRANSLATE(A1508,""id"",""en"")"),"Telkomsel is sometimes strange")</f>
        <v>Telkomsel is sometimes strange</v>
      </c>
    </row>
    <row r="1509" spans="1:8" ht="15.75" customHeight="1" x14ac:dyDescent="0.25">
      <c r="A1509" s="2" t="s">
        <v>8872</v>
      </c>
      <c r="B1509" s="2" t="s">
        <v>8873</v>
      </c>
      <c r="C1509" s="2" t="s">
        <v>8874</v>
      </c>
      <c r="D1509" s="2" t="s">
        <v>8875</v>
      </c>
      <c r="E1509" s="2" t="s">
        <v>8875</v>
      </c>
      <c r="F1509" s="2" t="s">
        <v>8876</v>
      </c>
      <c r="G1509" s="2" t="s">
        <v>8877</v>
      </c>
      <c r="H1509" s="2" t="str">
        <f ca="1">IFERROR(__xludf.DUMMYFUNCTION("GOOGLETRANSLATE(A1509,""id"",""en"")"),"customer service representative Grapari Telkomsel Jakarta Infomedia Nusantara complete")</f>
        <v>customer service representative Grapari Telkomsel Jakarta Infomedia Nusantara complete</v>
      </c>
    </row>
    <row r="1510" spans="1:8" ht="15.75" customHeight="1" x14ac:dyDescent="0.25">
      <c r="A1510" s="2" t="s">
        <v>8878</v>
      </c>
      <c r="B1510" s="2" t="s">
        <v>8879</v>
      </c>
      <c r="C1510" s="2" t="s">
        <v>8880</v>
      </c>
      <c r="D1510" s="2" t="s">
        <v>8881</v>
      </c>
      <c r="E1510" s="2" t="s">
        <v>8882</v>
      </c>
      <c r="F1510" s="2" t="s">
        <v>8883</v>
      </c>
      <c r="G1510" s="2" t="s">
        <v>8884</v>
      </c>
      <c r="H1510" s="2" t="str">
        <f ca="1">IFERROR(__xludf.DUMMYFUNCTION("GOOGLETRANSLATE(A1510,""id"",""en"")"),"Yes, exchanging points failed, brother, calm down, let me help you, please confirm the cellphone number for the message, wait for Rai")</f>
        <v>Yes, exchanging points failed, brother, calm down, let me help you, please confirm the cellphone number for the message, wait for Rai</v>
      </c>
    </row>
    <row r="1511" spans="1:8" ht="15.75" customHeight="1" x14ac:dyDescent="0.25">
      <c r="A1511" s="2" t="s">
        <v>8885</v>
      </c>
      <c r="B1511" s="2" t="s">
        <v>8886</v>
      </c>
      <c r="C1511" s="2" t="s">
        <v>8887</v>
      </c>
      <c r="D1511" s="2" t="s">
        <v>8888</v>
      </c>
      <c r="E1511" s="2" t="s">
        <v>8889</v>
      </c>
      <c r="F1511" s="2" t="s">
        <v>8890</v>
      </c>
      <c r="G1511" s="2" t="s">
        <v>8891</v>
      </c>
      <c r="H1511" s="2" t="str">
        <f ca="1">IFERROR(__xludf.DUMMYFUNCTION("GOOGLETRANSLATE(A1511,""id"",""en"")"),"Brother Kartika's message has come in. Wait for your reply, Nesya")</f>
        <v>Brother Kartika's message has come in. Wait for your reply, Nesya</v>
      </c>
    </row>
    <row r="1512" spans="1:8" ht="15.75" customHeight="1" x14ac:dyDescent="0.25">
      <c r="A1512" s="2" t="s">
        <v>8892</v>
      </c>
      <c r="B1512" s="2" t="s">
        <v>8893</v>
      </c>
      <c r="C1512" s="2" t="s">
        <v>8894</v>
      </c>
      <c r="D1512" s="2" t="s">
        <v>8895</v>
      </c>
      <c r="E1512" s="2" t="s">
        <v>8895</v>
      </c>
      <c r="F1512" s="2" t="s">
        <v>8896</v>
      </c>
      <c r="G1512" s="2" t="s">
        <v>8896</v>
      </c>
      <c r="H1512" s="2" t="str">
        <f ca="1">IFERROR(__xludf.DUMMYFUNCTION("GOOGLETRANSLATE(A1512,""id"",""en"")"),"West Surabaya full bar signal is great")</f>
        <v>West Surabaya full bar signal is great</v>
      </c>
    </row>
    <row r="1513" spans="1:8" ht="15.75" customHeight="1" x14ac:dyDescent="0.25">
      <c r="A1513" s="2" t="s">
        <v>8897</v>
      </c>
      <c r="B1513" s="2" t="s">
        <v>8898</v>
      </c>
      <c r="C1513" s="2" t="s">
        <v>8899</v>
      </c>
      <c r="D1513" s="2" t="s">
        <v>8900</v>
      </c>
      <c r="E1513" s="2" t="s">
        <v>8901</v>
      </c>
      <c r="F1513" s="2" t="s">
        <v>8902</v>
      </c>
      <c r="G1513" s="2" t="s">
        <v>8903</v>
      </c>
      <c r="H1513" s="2" t="str">
        <f ca="1">IFERROR(__xludf.DUMMYFUNCTION("GOOGLETRANSLATE(A1513,""id"",""en"")"),"Min, I'm bothering your wifi ID, help me. Wifi is dead, CS phone is ignored, please help, min")</f>
        <v>Min, I'm bothering your wifi ID, help me. Wifi is dead, CS phone is ignored, please help, min</v>
      </c>
    </row>
    <row r="1514" spans="1:8" ht="15.75" customHeight="1" x14ac:dyDescent="0.25">
      <c r="A1514" s="2" t="s">
        <v>8904</v>
      </c>
      <c r="B1514" s="2" t="s">
        <v>8905</v>
      </c>
      <c r="C1514" s="2" t="s">
        <v>8906</v>
      </c>
      <c r="D1514" s="2" t="s">
        <v>8907</v>
      </c>
      <c r="E1514" s="2" t="s">
        <v>8908</v>
      </c>
      <c r="F1514" s="2" t="s">
        <v>8909</v>
      </c>
      <c r="G1514" s="2" t="s">
        <v>8909</v>
      </c>
      <c r="H1514" s="2" t="str">
        <f ca="1">IFERROR(__xludf.DUMMYFUNCTION("GOOGLETRANSLATE(A1514,""id"",""en"")"),"SMS is included in the quota")</f>
        <v>SMS is included in the quota</v>
      </c>
    </row>
    <row r="1515" spans="1:8" ht="15.75" customHeight="1" x14ac:dyDescent="0.25">
      <c r="A1515" s="2" t="s">
        <v>8910</v>
      </c>
      <c r="B1515" s="2" t="s">
        <v>8911</v>
      </c>
      <c r="C1515" s="2" t="s">
        <v>8912</v>
      </c>
      <c r="D1515" s="2" t="s">
        <v>8913</v>
      </c>
      <c r="E1515" s="2" t="s">
        <v>8914</v>
      </c>
      <c r="F1515" s="2" t="s">
        <v>8915</v>
      </c>
      <c r="G1515" s="2" t="s">
        <v>8916</v>
      </c>
      <c r="H1515" s="2" t="str">
        <f ca="1">IFERROR(__xludf.DUMMYFUNCTION("GOOGLETRANSLATE(A1515,""id"",""en"")"),"message, please help, thank you")</f>
        <v>message, please help, thank you</v>
      </c>
    </row>
    <row r="1516" spans="1:8" ht="15.75" customHeight="1" x14ac:dyDescent="0.25">
      <c r="A1516" s="2" t="s">
        <v>8917</v>
      </c>
      <c r="B1516" s="2" t="s">
        <v>8918</v>
      </c>
      <c r="C1516" s="2" t="s">
        <v>8919</v>
      </c>
      <c r="D1516" s="2" t="s">
        <v>8920</v>
      </c>
      <c r="E1516" s="2" t="s">
        <v>8921</v>
      </c>
      <c r="F1516" s="2" t="s">
        <v>8922</v>
      </c>
      <c r="G1516" s="2" t="s">
        <v>8923</v>
      </c>
      <c r="H1516" s="2" t="str">
        <f ca="1">IFERROR(__xludf.DUMMYFUNCTION("GOOGLETRANSLATE(A1516,""id"",""en"")"),"Brother Rahmat, claim the quota, definitely top up the games voucher, the games world application website, quota bonus, Nesya")</f>
        <v>Brother Rahmat, claim the quota, definitely top up the games voucher, the games world application website, quota bonus, Nesya</v>
      </c>
    </row>
    <row r="1517" spans="1:8" ht="15.75" customHeight="1" x14ac:dyDescent="0.25">
      <c r="B1517" s="2" t="s">
        <v>8924</v>
      </c>
      <c r="C1517" s="2" t="s">
        <v>8047</v>
      </c>
      <c r="D1517" s="2" t="s">
        <v>8048</v>
      </c>
      <c r="E1517" s="2" t="s">
        <v>8048</v>
      </c>
      <c r="F1517" s="2" t="s">
        <v>5562</v>
      </c>
      <c r="G1517" s="2" t="s">
        <v>5562</v>
      </c>
      <c r="H1517" s="2" t="str">
        <f ca="1">IFERROR(__xludf.DUMMYFUNCTION("GOOGLETRANSLATE(A1516,""id"",""en"")"),"Brother Rahmat, claim the quota, definitely top up the games voucher, the games world application website, quota bonus, Nesya")</f>
        <v>Brother Rahmat, claim the quota, definitely top up the games voucher, the games world application website, quota bonus, Nesya</v>
      </c>
    </row>
    <row r="1518" spans="1:8" ht="15.75" customHeight="1" x14ac:dyDescent="0.25">
      <c r="A1518" s="2" t="s">
        <v>8925</v>
      </c>
      <c r="B1518" s="2" t="s">
        <v>8926</v>
      </c>
      <c r="C1518" s="2" t="s">
        <v>8927</v>
      </c>
      <c r="D1518" s="2" t="s">
        <v>8928</v>
      </c>
      <c r="E1518" s="2" t="s">
        <v>8929</v>
      </c>
      <c r="F1518" s="2" t="s">
        <v>8930</v>
      </c>
      <c r="G1518" s="2" t="s">
        <v>8931</v>
      </c>
      <c r="H1518" s="2" t="str">
        <f ca="1">IFERROR(__xludf.DUMMYFUNCTION("GOOGLETRANSLATE(A1518,""id"",""en"")"),"Brother's net via stable, sorry, cellphone number, location, problem, report message, brother, confirm message, let me help you, wait for Rai")</f>
        <v>Brother's net via stable, sorry, cellphone number, location, problem, report message, brother, confirm message, let me help you, wait for Rai</v>
      </c>
    </row>
    <row r="1519" spans="1:8" ht="15.75" customHeight="1" x14ac:dyDescent="0.25">
      <c r="A1519" s="2" t="s">
        <v>8932</v>
      </c>
      <c r="B1519" s="2" t="s">
        <v>8933</v>
      </c>
      <c r="C1519" s="2" t="s">
        <v>8934</v>
      </c>
      <c r="D1519" s="2" t="s">
        <v>8935</v>
      </c>
      <c r="E1519" s="2" t="s">
        <v>8936</v>
      </c>
      <c r="F1519" s="2" t="s">
        <v>8937</v>
      </c>
      <c r="G1519" s="2" t="s">
        <v>8938</v>
      </c>
      <c r="H1519" s="2" t="str">
        <f ca="1">IFERROR(__xludf.DUMMYFUNCTION("GOOGLETRANSLATE(A1519,""id"",""en"")"),"Min, exchange points for sunscreen, it won't run out of stock")</f>
        <v>Min, exchange points for sunscreen, it won't run out of stock</v>
      </c>
    </row>
    <row r="1520" spans="1:8" ht="15.75" customHeight="1" x14ac:dyDescent="0.25">
      <c r="A1520" s="2" t="s">
        <v>8939</v>
      </c>
      <c r="B1520" s="2" t="s">
        <v>8940</v>
      </c>
      <c r="C1520" s="2" t="s">
        <v>8941</v>
      </c>
      <c r="D1520" s="2" t="s">
        <v>8942</v>
      </c>
      <c r="E1520" s="2" t="s">
        <v>8943</v>
      </c>
      <c r="F1520" s="2" t="s">
        <v>8944</v>
      </c>
      <c r="G1520" s="2" t="s">
        <v>8944</v>
      </c>
      <c r="H1520" s="2" t="str">
        <f ca="1">IFERROR(__xludf.DUMMYFUNCTION("GOOGLETRANSLATE(A1520,""id"",""en"")"),"OK, Sis Rifa, wait for your reply, thank you Zidane")</f>
        <v>OK, Sis Rifa, wait for your reply, thank you Zidane</v>
      </c>
    </row>
    <row r="1521" spans="1:8" ht="15.75" customHeight="1" x14ac:dyDescent="0.25">
      <c r="A1521" s="2" t="s">
        <v>8945</v>
      </c>
      <c r="B1521" s="2" t="s">
        <v>8946</v>
      </c>
      <c r="C1521" s="2" t="s">
        <v>8947</v>
      </c>
      <c r="D1521" s="2" t="s">
        <v>8948</v>
      </c>
      <c r="E1521" s="2" t="s">
        <v>8948</v>
      </c>
      <c r="F1521" s="2" t="s">
        <v>8949</v>
      </c>
      <c r="G1521" s="2" t="s">
        <v>8949</v>
      </c>
      <c r="H1521" s="2" t="str">
        <f ca="1">IFERROR(__xludf.DUMMYFUNCTION("GOOGLETRANSLATE(A1521,""id"",""en"")"),"Minn")</f>
        <v>Minn</v>
      </c>
    </row>
    <row r="1522" spans="1:8" ht="15.75" customHeight="1" x14ac:dyDescent="0.25">
      <c r="A1522" s="2" t="s">
        <v>8950</v>
      </c>
      <c r="B1522" s="2" t="s">
        <v>8951</v>
      </c>
      <c r="C1522" s="2" t="s">
        <v>8952</v>
      </c>
      <c r="D1522" s="2" t="s">
        <v>8953</v>
      </c>
      <c r="E1522" s="2" t="s">
        <v>8954</v>
      </c>
      <c r="F1522" s="2" t="s">
        <v>8955</v>
      </c>
      <c r="G1522" s="2" t="s">
        <v>8956</v>
      </c>
      <c r="H1522" s="2" t="str">
        <f ca="1">IFERROR(__xludf.DUMMYFUNCTION("GOOGLETRANSLATE(A1522,""id"",""en"")"),"The signal suddenly disappeared, bro, Aldo, sorry, btw, the problem with losing the signal is natural, Telkomsel number, bro, please confirm the Telkomsel number, order me to help you check, and it's a complete location, wait for Rai.")</f>
        <v>The signal suddenly disappeared, bro, Aldo, sorry, btw, the problem with losing the signal is natural, Telkomsel number, bro, please confirm the Telkomsel number, order me to help you check, and it's a complete location, wait for Rai.</v>
      </c>
    </row>
    <row r="1523" spans="1:8" ht="15.75" customHeight="1" x14ac:dyDescent="0.25">
      <c r="A1523" s="2" t="s">
        <v>8957</v>
      </c>
      <c r="B1523" s="2" t="s">
        <v>8958</v>
      </c>
      <c r="C1523" s="2" t="s">
        <v>8959</v>
      </c>
      <c r="D1523" s="2" t="s">
        <v>8960</v>
      </c>
      <c r="E1523" s="2" t="s">
        <v>8960</v>
      </c>
      <c r="F1523" s="2" t="s">
        <v>8960</v>
      </c>
      <c r="G1523" s="2" t="s">
        <v>8961</v>
      </c>
      <c r="H1523" s="2" t="str">
        <f ca="1">IFERROR(__xludf.DUMMYFUNCTION("GOOGLETRANSLATE(A1523,""id"",""en"")"),"terrible net")</f>
        <v>terrible net</v>
      </c>
    </row>
    <row r="1524" spans="1:8" ht="15.75" customHeight="1" x14ac:dyDescent="0.25">
      <c r="A1524" s="2" t="s">
        <v>8962</v>
      </c>
      <c r="B1524" s="2" t="s">
        <v>8963</v>
      </c>
      <c r="C1524" s="2" t="s">
        <v>8964</v>
      </c>
      <c r="D1524" s="2" t="s">
        <v>8965</v>
      </c>
      <c r="E1524" s="2" t="s">
        <v>8966</v>
      </c>
      <c r="F1524" s="2" t="s">
        <v>8966</v>
      </c>
      <c r="G1524" s="2" t="s">
        <v>8966</v>
      </c>
      <c r="H1524" s="2" t="str">
        <f ca="1">IFERROR(__xludf.DUMMYFUNCTION("GOOGLETRANSLATE(A1524,""id"",""en"")"),"why bro Garra")</f>
        <v>why bro Garra</v>
      </c>
    </row>
    <row r="1525" spans="1:8" ht="15.75" customHeight="1" x14ac:dyDescent="0.25">
      <c r="A1525" s="2" t="s">
        <v>8967</v>
      </c>
      <c r="B1525" s="2" t="s">
        <v>8968</v>
      </c>
      <c r="C1525" s="2" t="s">
        <v>8969</v>
      </c>
      <c r="D1525" s="2" t="s">
        <v>8970</v>
      </c>
      <c r="E1525" s="2" t="s">
        <v>8971</v>
      </c>
      <c r="F1525" s="2" t="s">
        <v>8971</v>
      </c>
      <c r="G1525" s="2" t="s">
        <v>8972</v>
      </c>
      <c r="H1525" s="2" t="str">
        <f ca="1">IFERROR(__xludf.DUMMYFUNCTION("GOOGLETRANSLATE(A1525,""id"",""en"")"),"OK, Brother Irlinza, wait for a reply to Jovan's message")</f>
        <v>OK, Brother Irlinza, wait for a reply to Jovan's message</v>
      </c>
    </row>
    <row r="1526" spans="1:8" ht="15.75" customHeight="1" x14ac:dyDescent="0.25">
      <c r="A1526" s="2" t="s">
        <v>8973</v>
      </c>
      <c r="B1526" s="2" t="s">
        <v>8974</v>
      </c>
      <c r="C1526" s="2" t="s">
        <v>8975</v>
      </c>
      <c r="D1526" s="2" t="s">
        <v>8976</v>
      </c>
      <c r="E1526" s="2" t="s">
        <v>8977</v>
      </c>
      <c r="F1526" s="2" t="s">
        <v>8978</v>
      </c>
      <c r="G1526" s="2" t="s">
        <v>8979</v>
      </c>
      <c r="H1526" s="2" t="str">
        <f ca="1">IFERROR(__xludf.DUMMYFUNCTION("GOOGLETRANSLATE(A1526,""id"",""en"")"),"Allin Allin OK, top up your credit, come on, brother, Wahono, info, cellphone number, capture failed, order, let me help, check, thank you, Zidane")</f>
        <v>Allin Allin OK, top up your credit, come on, brother, Wahono, info, cellphone number, capture failed, order, let me help, check, thank you, Zidane</v>
      </c>
    </row>
    <row r="1527" spans="1:8" ht="15.75" customHeight="1" x14ac:dyDescent="0.25">
      <c r="A1527" s="2" t="s">
        <v>8980</v>
      </c>
      <c r="B1527" s="2" t="s">
        <v>8981</v>
      </c>
      <c r="C1527" s="2" t="s">
        <v>8982</v>
      </c>
      <c r="D1527" s="2" t="s">
        <v>8983</v>
      </c>
      <c r="E1527" s="2" t="s">
        <v>8984</v>
      </c>
      <c r="F1527" s="2" t="s">
        <v>8985</v>
      </c>
      <c r="G1527" s="2" t="s">
        <v>8986</v>
      </c>
      <c r="H1527" s="2" t="str">
        <f ca="1">IFERROR(__xludf.DUMMYFUNCTION("GOOGLETRANSLATE(A1527,""id"",""en"")"),"Ardhan, what location is this? Help me fix the problem of not having internet access. Please share cellphone number, date, location, details, kel, city, number, problem, message, help check data is safe, thank you, Ardhan")</f>
        <v>Ardhan, what location is this? Help me fix the problem of not having internet access. Please share cellphone number, date, location, details, kel, city, number, problem, message, help check data is safe, thank you, Ardhan</v>
      </c>
    </row>
    <row r="1528" spans="1:8" ht="15.75" customHeight="1" x14ac:dyDescent="0.25">
      <c r="A1528" s="2" t="s">
        <v>8987</v>
      </c>
      <c r="B1528" s="2" t="s">
        <v>8988</v>
      </c>
      <c r="C1528" s="2" t="s">
        <v>8989</v>
      </c>
      <c r="D1528" s="2" t="s">
        <v>8990</v>
      </c>
      <c r="E1528" s="2" t="s">
        <v>8991</v>
      </c>
      <c r="F1528" s="2" t="s">
        <v>8992</v>
      </c>
      <c r="G1528" s="2" t="s">
        <v>8992</v>
      </c>
      <c r="H1528" s="2" t="str">
        <f ca="1">IFERROR(__xludf.DUMMYFUNCTION("GOOGLETRANSLATE(A1528,""id"",""en"")"),"Don't worry, brother, please provide your cellphone number, email address, message so you can check it, thank you")</f>
        <v>Don't worry, brother, please provide your cellphone number, email address, message so you can check it, thank you</v>
      </c>
    </row>
    <row r="1529" spans="1:8" ht="15.75" customHeight="1" x14ac:dyDescent="0.25">
      <c r="A1529" s="2" t="s">
        <v>8993</v>
      </c>
      <c r="B1529" s="2" t="s">
        <v>8994</v>
      </c>
      <c r="C1529" s="2" t="s">
        <v>8995</v>
      </c>
      <c r="D1529" s="2" t="s">
        <v>8996</v>
      </c>
      <c r="E1529" s="2" t="s">
        <v>8997</v>
      </c>
      <c r="F1529" s="2" t="s">
        <v>8998</v>
      </c>
      <c r="G1529" s="2" t="s">
        <v>8999</v>
      </c>
      <c r="H1529" s="2" t="str">
        <f ca="1">IFERROR(__xludf.DUMMYFUNCTION("GOOGLETRANSLATE(A1529,""id"",""en"")"),"Min, the signal number is the quota deadline for flight mode, just unflight")</f>
        <v>Min, the signal number is the quota deadline for flight mode, just unflight</v>
      </c>
    </row>
    <row r="1530" spans="1:8" ht="15.75" customHeight="1" x14ac:dyDescent="0.25">
      <c r="A1530" s="2" t="s">
        <v>9000</v>
      </c>
      <c r="B1530" s="2" t="s">
        <v>9001</v>
      </c>
      <c r="C1530" s="2" t="s">
        <v>9002</v>
      </c>
      <c r="D1530" s="2" t="s">
        <v>9003</v>
      </c>
      <c r="E1530" s="2" t="s">
        <v>9004</v>
      </c>
      <c r="F1530" s="2" t="s">
        <v>9005</v>
      </c>
      <c r="G1530" s="2" t="s">
        <v>9005</v>
      </c>
      <c r="H1530" s="2" t="str">
        <f ca="1">IFERROR(__xludf.DUMMYFUNCTION("GOOGLETRANSLATE(A1530,""id"",""en"")"),"hello, please check the message, thank you")</f>
        <v>hello, please check the message, thank you</v>
      </c>
    </row>
    <row r="1531" spans="1:8" ht="15.75" customHeight="1" x14ac:dyDescent="0.25">
      <c r="A1531" s="2" t="s">
        <v>9006</v>
      </c>
      <c r="B1531" s="2" t="s">
        <v>9007</v>
      </c>
      <c r="C1531" s="2" t="s">
        <v>9008</v>
      </c>
      <c r="D1531" s="2" t="s">
        <v>9009</v>
      </c>
      <c r="E1531" s="2" t="s">
        <v>9010</v>
      </c>
      <c r="F1531" s="2" t="s">
        <v>9011</v>
      </c>
      <c r="G1531" s="2" t="s">
        <v>9011</v>
      </c>
      <c r="H1531" s="2" t="str">
        <f ca="1">IFERROR(__xludf.DUMMYFUNCTION("GOOGLETRANSLATE(A1531,""id"",""en"")"),"Top up credit failed")</f>
        <v>Top up credit failed</v>
      </c>
    </row>
    <row r="1532" spans="1:8" ht="15.75" customHeight="1" x14ac:dyDescent="0.25">
      <c r="A1532" s="2" t="s">
        <v>9012</v>
      </c>
      <c r="B1532" s="2" t="s">
        <v>9013</v>
      </c>
      <c r="C1532" s="2" t="s">
        <v>9014</v>
      </c>
      <c r="D1532" s="2" t="s">
        <v>9015</v>
      </c>
      <c r="E1532" s="2" t="s">
        <v>9016</v>
      </c>
      <c r="F1532" s="2" t="s">
        <v>9017</v>
      </c>
      <c r="G1532" s="2" t="s">
        <v>9018</v>
      </c>
      <c r="H1532" s="2" t="str">
        <f ca="1">IFERROR(__xludf.DUMMYFUNCTION("GOOGLETRANSLATE(A1532,""id"",""en"")"),"get max shopee coins, come on, pay bills, hello, buy mytelkomsel shopeepay credit package, minimum rprb, get GB quota, mytelkomsel transactions are not yet sold")</f>
        <v>get max shopee coins, come on, pay bills, hello, buy mytelkomsel shopeepay credit package, minimum rprb, get GB quota, mytelkomsel transactions are not yet sold</v>
      </c>
    </row>
    <row r="1533" spans="1:8" ht="15.75" customHeight="1" x14ac:dyDescent="0.25">
      <c r="A1533" s="2" t="s">
        <v>9019</v>
      </c>
      <c r="B1533" s="2" t="s">
        <v>9020</v>
      </c>
      <c r="C1533" s="2" t="s">
        <v>9021</v>
      </c>
      <c r="D1533" s="2" t="s">
        <v>9022</v>
      </c>
      <c r="E1533" s="2" t="s">
        <v>9023</v>
      </c>
      <c r="F1533" s="2" t="s">
        <v>9024</v>
      </c>
      <c r="G1533" s="2" t="s">
        <v>9025</v>
      </c>
      <c r="H1533" s="2" t="str">
        <f ca="1">IFERROR(__xludf.DUMMYFUNCTION("GOOGLETRANSLATE(A1533,""id"",""en"")"),"OK, let's exchange points, Sis Rifa, give me your cellphone number, the date the capture failed, order, let me help you check, thank you Zidane")</f>
        <v>OK, let's exchange points, Sis Rifa, give me your cellphone number, the date the capture failed, order, let me help you check, thank you Zidane</v>
      </c>
    </row>
    <row r="1534" spans="1:8" ht="15.75" customHeight="1" x14ac:dyDescent="0.25">
      <c r="A1534" s="2" t="s">
        <v>9026</v>
      </c>
      <c r="B1534" s="2" t="s">
        <v>9027</v>
      </c>
      <c r="C1534" s="2" t="s">
        <v>9028</v>
      </c>
      <c r="D1534" s="2" t="s">
        <v>9029</v>
      </c>
      <c r="E1534" s="2" t="s">
        <v>9030</v>
      </c>
      <c r="F1534" s="2" t="s">
        <v>9031</v>
      </c>
      <c r="G1534" s="2" t="s">
        <v>9032</v>
      </c>
      <c r="H1534" s="2" t="str">
        <f ca="1">IFERROR(__xludf.DUMMYFUNCTION("GOOGLETRANSLATE(A1534,""id"",""en"")"),"My Telkomsel points have not been exchanged, yes, min, exchange has failed")</f>
        <v>My Telkomsel points have not been exchanged, yes, min, exchange has failed</v>
      </c>
    </row>
    <row r="1535" spans="1:8" ht="15.75" customHeight="1" x14ac:dyDescent="0.25">
      <c r="A1535" s="2" t="s">
        <v>9033</v>
      </c>
      <c r="B1535" s="2" t="s">
        <v>9034</v>
      </c>
      <c r="C1535" s="2" t="s">
        <v>9035</v>
      </c>
      <c r="D1535" s="2" t="s">
        <v>9036</v>
      </c>
      <c r="E1535" s="2" t="s">
        <v>9036</v>
      </c>
      <c r="F1535" s="2" t="s">
        <v>9037</v>
      </c>
      <c r="G1535" s="2" t="s">
        <v>9038</v>
      </c>
      <c r="H1535" s="2" t="str">
        <f ca="1">IFERROR(__xludf.DUMMYFUNCTION("GOOGLETRANSLATE(A1535,""id"",""en"")"),"min application select email login")</f>
        <v>min application select email login</v>
      </c>
    </row>
    <row r="1536" spans="1:8" ht="15.75" customHeight="1" x14ac:dyDescent="0.25">
      <c r="A1536" s="2" t="s">
        <v>9039</v>
      </c>
      <c r="B1536" s="2" t="s">
        <v>9040</v>
      </c>
      <c r="C1536" s="2" t="s">
        <v>9041</v>
      </c>
      <c r="D1536" s="2" t="s">
        <v>9042</v>
      </c>
      <c r="E1536" s="2" t="s">
        <v>9043</v>
      </c>
      <c r="F1536" s="2" t="s">
        <v>9044</v>
      </c>
      <c r="G1536" s="2" t="s">
        <v>9045</v>
      </c>
      <c r="H1536" s="2" t="str">
        <f ca="1">IFERROR(__xludf.DUMMYFUNCTION("GOOGLETRANSLATE(A1536,""id"",""en"")"),"Calm down, Vidi, the message has come in, reply quickly")</f>
        <v>Calm down, Vidi, the message has come in, reply quickly</v>
      </c>
    </row>
    <row r="1537" spans="1:8" ht="15.75" customHeight="1" x14ac:dyDescent="0.25">
      <c r="A1537" s="2" t="s">
        <v>9046</v>
      </c>
      <c r="B1537" s="2" t="s">
        <v>9047</v>
      </c>
      <c r="C1537" s="2" t="s">
        <v>9048</v>
      </c>
      <c r="D1537" s="2" t="s">
        <v>9049</v>
      </c>
      <c r="E1537" s="2" t="s">
        <v>9050</v>
      </c>
      <c r="F1537" s="2" t="s">
        <v>9051</v>
      </c>
      <c r="G1537" s="2" t="s">
        <v>9051</v>
      </c>
      <c r="H1537" s="2" t="str">
        <f ca="1">IFERROR(__xludf.DUMMYFUNCTION("GOOGLETRANSLATE(A1537,""id"",""en"")"),"Wow, big brother Garra")</f>
        <v>Wow, big brother Garra</v>
      </c>
    </row>
    <row r="1538" spans="1:8" ht="15.75" customHeight="1" x14ac:dyDescent="0.25">
      <c r="A1538" s="2" t="s">
        <v>9052</v>
      </c>
      <c r="B1538" s="2" t="s">
        <v>9053</v>
      </c>
      <c r="C1538" s="2" t="s">
        <v>9054</v>
      </c>
      <c r="D1538" s="2" t="s">
        <v>9055</v>
      </c>
      <c r="E1538" s="2" t="s">
        <v>9056</v>
      </c>
      <c r="F1538" s="2" t="s">
        <v>9057</v>
      </c>
      <c r="G1538" s="2" t="s">
        <v>9058</v>
      </c>
      <c r="H1538" s="2" t="str">
        <f ca="1">IFERROR(__xludf.DUMMYFUNCTION("GOOGLETRANSLATE(A1538,""id"",""en"")"),"dnt dnt sorry bro if your internet connection is having problems, Rai advise confirming the message to help Rai's hand")</f>
        <v>dnt dnt sorry bro if your internet connection is having problems, Rai advise confirming the message to help Rai's hand</v>
      </c>
    </row>
    <row r="1539" spans="1:8" ht="15.75" customHeight="1" x14ac:dyDescent="0.25">
      <c r="A1539" s="2" t="s">
        <v>9059</v>
      </c>
      <c r="B1539" s="2" t="s">
        <v>9060</v>
      </c>
      <c r="C1539" s="2" t="s">
        <v>9061</v>
      </c>
      <c r="D1539" s="2" t="s">
        <v>9062</v>
      </c>
      <c r="E1539" s="2" t="s">
        <v>9063</v>
      </c>
      <c r="F1539" s="2" t="s">
        <v>9064</v>
      </c>
      <c r="G1539" s="2" t="s">
        <v>9064</v>
      </c>
      <c r="H1539" s="2" t="str">
        <f ca="1">IFERROR(__xludf.DUMMYFUNCTION("GOOGLETRANSLATE(A1539,""id"",""en"")"),"Brother Azky, let's tell Garra")</f>
        <v>Brother Azky, let's tell Garra</v>
      </c>
    </row>
    <row r="1540" spans="1:8" ht="15.75" customHeight="1" x14ac:dyDescent="0.25">
      <c r="A1540" s="2" t="s">
        <v>9065</v>
      </c>
      <c r="B1540" s="2" t="s">
        <v>9066</v>
      </c>
      <c r="C1540" s="2" t="s">
        <v>9065</v>
      </c>
      <c r="D1540" s="2" t="s">
        <v>9067</v>
      </c>
      <c r="E1540" s="2" t="s">
        <v>9067</v>
      </c>
      <c r="F1540" s="2" t="s">
        <v>9067</v>
      </c>
      <c r="G1540" s="2" t="s">
        <v>9067</v>
      </c>
      <c r="H1540" s="2" t="str">
        <f ca="1">IFERROR(__xludf.DUMMYFUNCTION("GOOGLETRANSLATE(A1540,""id"",""en"")"),"Same")</f>
        <v>Same</v>
      </c>
    </row>
    <row r="1541" spans="1:8" ht="15.75" customHeight="1" x14ac:dyDescent="0.25">
      <c r="A1541" s="2" t="s">
        <v>9068</v>
      </c>
      <c r="B1541" s="2" t="s">
        <v>9069</v>
      </c>
      <c r="C1541" s="2" t="s">
        <v>9070</v>
      </c>
      <c r="D1541" s="2" t="s">
        <v>9071</v>
      </c>
      <c r="E1541" s="2" t="s">
        <v>9072</v>
      </c>
      <c r="F1541" s="2" t="s">
        <v>9073</v>
      </c>
      <c r="G1541" s="2" t="s">
        <v>9074</v>
      </c>
      <c r="H1541" s="2" t="str">
        <f ca="1">IFERROR(__xludf.DUMMYFUNCTION("GOOGLETRANSLATE(A1541,""id"",""en"")"),"just the quality of the net kbdtk")</f>
        <v>just the quality of the net kbdtk</v>
      </c>
    </row>
    <row r="1542" spans="1:8" ht="15.75" customHeight="1" x14ac:dyDescent="0.25">
      <c r="A1542" s="2" t="s">
        <v>9075</v>
      </c>
      <c r="B1542" s="2" t="s">
        <v>9076</v>
      </c>
      <c r="C1542" s="2" t="s">
        <v>9077</v>
      </c>
      <c r="D1542" s="2" t="s">
        <v>9078</v>
      </c>
      <c r="E1542" s="2" t="s">
        <v>9079</v>
      </c>
      <c r="F1542" s="2" t="s">
        <v>9080</v>
      </c>
      <c r="G1542" s="2" t="s">
        <v>9081</v>
      </c>
      <c r="H1542" s="2" t="str">
        <f ca="1">IFERROR(__xludf.DUMMYFUNCTION("GOOGLETRANSLATE(A1542,""id"",""en"")"),"hello, just tried and couldn't order, bro")</f>
        <v>hello, just tried and couldn't order, bro</v>
      </c>
    </row>
    <row r="1543" spans="1:8" ht="15.75" customHeight="1" x14ac:dyDescent="0.25">
      <c r="A1543" s="2" t="s">
        <v>9082</v>
      </c>
      <c r="B1543" s="2" t="s">
        <v>9083</v>
      </c>
      <c r="C1543" s="2" t="s">
        <v>9084</v>
      </c>
      <c r="D1543" s="2" t="s">
        <v>9085</v>
      </c>
      <c r="E1543" s="2" t="s">
        <v>9086</v>
      </c>
      <c r="F1543" s="2" t="s">
        <v>9087</v>
      </c>
      <c r="G1543" s="2" t="s">
        <v>9088</v>
      </c>
      <c r="H1543" s="2" t="str">
        <f ca="1">IFERROR(__xludf.DUMMYFUNCTION("GOOGLETRANSLATE(A1543,""id"",""en"")"),"wtt wtt huhu quota bro try restarting your cellphone info cellphone number full name date of birth order check yes thankssabil")</f>
        <v>wtt wtt huhu quota bro try restarting your cellphone info cellphone number full name date of birth order check yes thankssabil</v>
      </c>
    </row>
    <row r="1544" spans="1:8" ht="15.75" customHeight="1" x14ac:dyDescent="0.25">
      <c r="A1544" s="2" t="s">
        <v>9089</v>
      </c>
      <c r="B1544" s="2" t="s">
        <v>9090</v>
      </c>
      <c r="C1544" s="2" t="s">
        <v>9091</v>
      </c>
      <c r="D1544" s="2" t="s">
        <v>9092</v>
      </c>
      <c r="E1544" s="2" t="s">
        <v>9092</v>
      </c>
      <c r="F1544" s="2" t="s">
        <v>9093</v>
      </c>
      <c r="G1544" s="2" t="s">
        <v>9094</v>
      </c>
      <c r="H1544" s="2" t="str">
        <f ca="1">IFERROR(__xludf.DUMMYFUNCTION("GOOGLETRANSLATE(A1544,""id"",""en"")"),"the quality of the kbdtk net is great")</f>
        <v>the quality of the kbdtk net is great</v>
      </c>
    </row>
    <row r="1545" spans="1:8" ht="15.75" customHeight="1" x14ac:dyDescent="0.25">
      <c r="A1545" s="2" t="s">
        <v>9095</v>
      </c>
      <c r="B1545" s="2" t="s">
        <v>9096</v>
      </c>
      <c r="C1545" s="2" t="s">
        <v>9097</v>
      </c>
      <c r="D1545" s="2" t="s">
        <v>9098</v>
      </c>
      <c r="E1545" s="2" t="s">
        <v>9099</v>
      </c>
      <c r="F1545" s="2" t="s">
        <v>9100</v>
      </c>
      <c r="G1545" s="2" t="s">
        <v>9100</v>
      </c>
      <c r="H1545" s="2" t="str">
        <f ca="1">IFERROR(__xludf.DUMMYFUNCTION("GOOGLETRANSLATE(A1545,""id"",""en"")"),"OK, bro, please reply to Ardhan's message")</f>
        <v>OK, bro, please reply to Ardhan's message</v>
      </c>
    </row>
    <row r="1546" spans="1:8" ht="15.75" customHeight="1" x14ac:dyDescent="0.25">
      <c r="A1546" s="2" t="s">
        <v>9101</v>
      </c>
      <c r="B1546" s="2" t="s">
        <v>9102</v>
      </c>
      <c r="C1546" s="2" t="s">
        <v>9103</v>
      </c>
      <c r="D1546" s="2" t="s">
        <v>9104</v>
      </c>
      <c r="E1546" s="2" t="s">
        <v>9105</v>
      </c>
      <c r="F1546" s="2" t="s">
        <v>9106</v>
      </c>
      <c r="G1546" s="2" t="s">
        <v>9107</v>
      </c>
      <c r="H1546" s="2" t="str">
        <f ca="1">IFERROR(__xludf.DUMMYFUNCTION("GOOGLETRANSLATE(A1546,""id"",""en"")"),"Activate roammax for the day you use it, check Google Maps and don't use the diaspora program. I don't know how much it will cost")</f>
        <v>Activate roammax for the day you use it, check Google Maps and don't use the diaspora program. I don't know how much it will cost</v>
      </c>
    </row>
    <row r="1547" spans="1:8" ht="15.75" customHeight="1" x14ac:dyDescent="0.25">
      <c r="A1547" s="2" t="s">
        <v>6100</v>
      </c>
      <c r="B1547" s="2" t="s">
        <v>9108</v>
      </c>
      <c r="C1547" s="2" t="s">
        <v>9109</v>
      </c>
      <c r="D1547" s="2" t="s">
        <v>9110</v>
      </c>
      <c r="E1547" s="2" t="s">
        <v>9111</v>
      </c>
      <c r="F1547" s="2" t="s">
        <v>6104</v>
      </c>
      <c r="G1547" s="2" t="s">
        <v>6104</v>
      </c>
      <c r="H1547" s="2" t="str">
        <f ca="1">IFERROR(__xludf.DUMMYFUNCTION("GOOGLETRANSLATE(A1547,""id"",""en"")"),"check my message")</f>
        <v>check my message</v>
      </c>
    </row>
    <row r="1548" spans="1:8" ht="15.75" customHeight="1" x14ac:dyDescent="0.25">
      <c r="A1548" s="2" t="s">
        <v>9112</v>
      </c>
      <c r="B1548" s="2" t="s">
        <v>9113</v>
      </c>
      <c r="C1548" s="2" t="s">
        <v>9114</v>
      </c>
      <c r="D1548" s="2" t="s">
        <v>9115</v>
      </c>
      <c r="E1548" s="2" t="s">
        <v>9116</v>
      </c>
      <c r="F1548" s="2" t="s">
        <v>9117</v>
      </c>
      <c r="G1548" s="2" t="s">
        <v>9118</v>
      </c>
      <c r="H1548" s="2" t="str">
        <f ca="1">IFERROR(__xludf.DUMMYFUNCTION("GOOGLETRANSLATE(A1548,""id"",""en"")"),"I'm worried, bro, Vidi, exchange the voucher, try using force to stop, give me your cellphone number, it's clear the message failed, so I can check it, thanks")</f>
        <v>I'm worried, bro, Vidi, exchange the voucher, try using force to stop, give me your cellphone number, it's clear the message failed, so I can check it, thanks</v>
      </c>
    </row>
    <row r="1549" spans="1:8" ht="15.75" customHeight="1" x14ac:dyDescent="0.25">
      <c r="A1549" s="2" t="s">
        <v>9119</v>
      </c>
      <c r="B1549" s="2" t="s">
        <v>9120</v>
      </c>
      <c r="C1549" s="2" t="s">
        <v>9121</v>
      </c>
      <c r="D1549" s="2" t="s">
        <v>9122</v>
      </c>
      <c r="E1549" s="2" t="s">
        <v>9123</v>
      </c>
      <c r="F1549" s="2" t="s">
        <v>9124</v>
      </c>
      <c r="G1549" s="2" t="s">
        <v>9124</v>
      </c>
      <c r="H1549" s="2" t="str">
        <f ca="1">IFERROR(__xludf.DUMMYFUNCTION("GOOGLETRANSLATE(A1549,""id"",""en"")"),"Claim the quota, OK?")</f>
        <v>Claim the quota, OK?</v>
      </c>
    </row>
    <row r="1550" spans="1:8" ht="15.75" customHeight="1" x14ac:dyDescent="0.25">
      <c r="A1550" s="2" t="s">
        <v>9125</v>
      </c>
      <c r="B1550" s="2" t="s">
        <v>9126</v>
      </c>
      <c r="C1550" s="2" t="s">
        <v>9127</v>
      </c>
      <c r="D1550" s="2" t="s">
        <v>9128</v>
      </c>
      <c r="E1550" s="2" t="s">
        <v>9128</v>
      </c>
      <c r="F1550" s="2" t="s">
        <v>9129</v>
      </c>
      <c r="G1550" s="2" t="s">
        <v>9129</v>
      </c>
      <c r="H1550" s="2" t="str">
        <f ca="1">IFERROR(__xludf.DUMMYFUNCTION("GOOGLETRANSLATE(A1550,""id"",""en"")"),"Failed to exchange sunscreen voucher, min")</f>
        <v>Failed to exchange sunscreen voucher, min</v>
      </c>
    </row>
    <row r="1551" spans="1:8" ht="15.75" customHeight="1" x14ac:dyDescent="0.25">
      <c r="A1551" s="2" t="s">
        <v>6612</v>
      </c>
      <c r="B1551" s="2" t="s">
        <v>9130</v>
      </c>
      <c r="C1551" s="2" t="s">
        <v>6612</v>
      </c>
      <c r="D1551" s="2" t="s">
        <v>6614</v>
      </c>
      <c r="E1551" s="2" t="s">
        <v>6614</v>
      </c>
      <c r="F1551" s="2" t="s">
        <v>6614</v>
      </c>
      <c r="G1551" s="2" t="s">
        <v>6614</v>
      </c>
      <c r="H1551" s="2" t="str">
        <f ca="1">IFERROR(__xludf.DUMMYFUNCTION("GOOGLETRANSLATE(A1551,""id"",""en"")"),"Same")</f>
        <v>Same</v>
      </c>
    </row>
    <row r="1552" spans="1:8" ht="15.75" customHeight="1" x14ac:dyDescent="0.25">
      <c r="A1552" s="2" t="s">
        <v>9131</v>
      </c>
      <c r="B1552" s="2" t="s">
        <v>9132</v>
      </c>
      <c r="C1552" s="2" t="s">
        <v>9133</v>
      </c>
      <c r="D1552" s="2" t="s">
        <v>9134</v>
      </c>
      <c r="E1552" s="2" t="s">
        <v>9135</v>
      </c>
      <c r="F1552" s="2" t="s">
        <v>9136</v>
      </c>
      <c r="G1552" s="2" t="s">
        <v>9136</v>
      </c>
      <c r="H1552" s="2" t="str">
        <f ca="1">IFERROR(__xludf.DUMMYFUNCTION("GOOGLETRANSLATE(A1552,""id"",""en"")"),"yeah too")</f>
        <v>yeah too</v>
      </c>
    </row>
    <row r="1553" spans="1:8" ht="15.75" customHeight="1" x14ac:dyDescent="0.25">
      <c r="A1553" s="2" t="s">
        <v>9137</v>
      </c>
      <c r="B1553" s="2" t="s">
        <v>9138</v>
      </c>
      <c r="C1553" s="2" t="s">
        <v>9137</v>
      </c>
      <c r="D1553" s="2" t="s">
        <v>9139</v>
      </c>
      <c r="E1553" s="2" t="s">
        <v>9139</v>
      </c>
      <c r="F1553" s="2" t="s">
        <v>9139</v>
      </c>
      <c r="G1553" s="2" t="s">
        <v>9139</v>
      </c>
      <c r="H1553" s="2" t="str">
        <f ca="1">IFERROR(__xludf.DUMMYFUNCTION("GOOGLETRANSLATE(A1553,""id"",""en"")"),"Telkomselsim wears peaceful election sim mask")</f>
        <v>Telkomselsim wears peaceful election sim mask</v>
      </c>
    </row>
    <row r="1554" spans="1:8" ht="15.75" customHeight="1" x14ac:dyDescent="0.25">
      <c r="A1554" s="2" t="s">
        <v>9140</v>
      </c>
      <c r="B1554" s="2" t="s">
        <v>9141</v>
      </c>
      <c r="C1554" s="2" t="s">
        <v>9142</v>
      </c>
      <c r="D1554" s="2" t="s">
        <v>9143</v>
      </c>
      <c r="E1554" s="2" t="s">
        <v>9143</v>
      </c>
      <c r="F1554" s="2" t="s">
        <v>9144</v>
      </c>
      <c r="G1554" s="2" t="s">
        <v>9145</v>
      </c>
      <c r="H1554" s="2" t="str">
        <f ca="1">IFERROR(__xludf.DUMMYFUNCTION("GOOGLETRANSLATE(A1554,""id"",""en"")"),"Indihome joins Telkomsel for general internet rates")</f>
        <v>Indihome joins Telkomsel for general internet rates</v>
      </c>
    </row>
    <row r="1555" spans="1:8" ht="15.75" customHeight="1" x14ac:dyDescent="0.25">
      <c r="A1555" s="2" t="s">
        <v>9146</v>
      </c>
      <c r="B1555" s="2" t="s">
        <v>9147</v>
      </c>
      <c r="C1555" s="2" t="s">
        <v>9148</v>
      </c>
      <c r="D1555" s="2" t="s">
        <v>9149</v>
      </c>
      <c r="E1555" s="2" t="s">
        <v>9149</v>
      </c>
      <c r="F1555" s="2" t="s">
        <v>9150</v>
      </c>
      <c r="G1555" s="2" t="s">
        <v>9150</v>
      </c>
      <c r="H1555" s="2" t="str">
        <f ca="1">IFERROR(__xludf.DUMMYFUNCTION("GOOGLETRANSLATE(A1555,""id"",""en"")"),"Hey, read this, send Axis Telkomsel credit, December update")</f>
        <v>Hey, read this, send Axis Telkomsel credit, December update</v>
      </c>
    </row>
    <row r="1556" spans="1:8" ht="15.75" customHeight="1" x14ac:dyDescent="0.25">
      <c r="A1556" s="2" t="s">
        <v>9151</v>
      </c>
      <c r="B1556" s="2" t="s">
        <v>9152</v>
      </c>
      <c r="C1556" s="2" t="s">
        <v>9153</v>
      </c>
      <c r="D1556" s="2" t="s">
        <v>9154</v>
      </c>
      <c r="E1556" s="2" t="s">
        <v>9155</v>
      </c>
      <c r="F1556" s="2" t="s">
        <v>9156</v>
      </c>
      <c r="G1556" s="2" t="s">
        <v>9157</v>
      </c>
      <c r="H1556" s="2" t="str">
        <f ca="1">IFERROR(__xludf.DUMMYFUNCTION("GOOGLETRANSLATE(A1556,""id"",""en"")"),"Telkomsel packages are long lasting")</f>
        <v>Telkomsel packages are long lasting</v>
      </c>
    </row>
    <row r="1557" spans="1:8" ht="15.75" customHeight="1" x14ac:dyDescent="0.25">
      <c r="A1557" s="2" t="s">
        <v>9158</v>
      </c>
      <c r="B1557" s="2" t="s">
        <v>9159</v>
      </c>
      <c r="C1557" s="2" t="s">
        <v>9160</v>
      </c>
      <c r="D1557" s="2" t="s">
        <v>9161</v>
      </c>
      <c r="E1557" s="2" t="s">
        <v>9162</v>
      </c>
      <c r="F1557" s="2" t="s">
        <v>9163</v>
      </c>
      <c r="G1557" s="2" t="s">
        <v>9164</v>
      </c>
      <c r="H1557" s="2" t="str">
        <f ca="1">IFERROR(__xludf.DUMMYFUNCTION("GOOGLETRANSLATE(A1557,""id"",""en"")"),"If it really fixes the stress of the year, it's auto gone, fun holidays together, magic combo, GB quota, IDR thousand, activate Mytelkomsel until it sells")</f>
        <v>If it really fixes the stress of the year, it's auto gone, fun holidays together, magic combo, GB quota, IDR thousand, activate Mytelkomsel until it sells</v>
      </c>
    </row>
    <row r="1558" spans="1:8" ht="15.75" customHeight="1" x14ac:dyDescent="0.25">
      <c r="A1558" s="2" t="s">
        <v>9165</v>
      </c>
      <c r="B1558" s="2" t="s">
        <v>9166</v>
      </c>
      <c r="C1558" s="2" t="s">
        <v>9167</v>
      </c>
      <c r="D1558" s="2" t="s">
        <v>9168</v>
      </c>
      <c r="E1558" s="2" t="s">
        <v>9169</v>
      </c>
      <c r="F1558" s="2" t="s">
        <v>9170</v>
      </c>
      <c r="G1558" s="2" t="s">
        <v>9171</v>
      </c>
      <c r="H1558" s="2" t="str">
        <f ca="1">IFERROR(__xludf.DUMMYFUNCTION("GOOGLETRANSLATE(A1558,""id"",""en"")"),"Yes, the package activation failed, Sis Tiara, there is a problem activating the package, please confirm the Telkomsel number, please order, wait for Rai.")</f>
        <v>Yes, the package activation failed, Sis Tiara, there is a problem activating the package, please confirm the Telkomsel number, please order, wait for Rai.</v>
      </c>
    </row>
    <row r="1559" spans="1:8" ht="15.75" customHeight="1" x14ac:dyDescent="0.25">
      <c r="A1559" s="2" t="s">
        <v>3031</v>
      </c>
      <c r="B1559" s="2" t="s">
        <v>9172</v>
      </c>
      <c r="C1559" s="2" t="s">
        <v>9173</v>
      </c>
      <c r="D1559" s="2" t="s">
        <v>9174</v>
      </c>
      <c r="E1559" s="2" t="s">
        <v>9175</v>
      </c>
      <c r="F1559" s="2" t="s">
        <v>3036</v>
      </c>
      <c r="G1559" s="2" t="s">
        <v>3036</v>
      </c>
      <c r="H1559" s="2" t="str">
        <f ca="1">IFERROR(__xludf.DUMMYFUNCTION("GOOGLETRANSLATE(A1559,""id"",""en"")"),"use Telkomsel")</f>
        <v>use Telkomsel</v>
      </c>
    </row>
    <row r="1560" spans="1:8" ht="15.75" customHeight="1" x14ac:dyDescent="0.25">
      <c r="A1560" s="2" t="s">
        <v>9176</v>
      </c>
      <c r="B1560" s="2" t="s">
        <v>9177</v>
      </c>
      <c r="C1560" s="2" t="s">
        <v>9178</v>
      </c>
      <c r="D1560" s="2" t="s">
        <v>9179</v>
      </c>
      <c r="E1560" s="2" t="s">
        <v>9180</v>
      </c>
      <c r="F1560" s="2" t="s">
        <v>9181</v>
      </c>
      <c r="G1560" s="2" t="s">
        <v>9182</v>
      </c>
      <c r="H1560" s="2" t="str">
        <f ca="1">IFERROR(__xludf.DUMMYFUNCTION("GOOGLETRANSLATE(A1560,""id"",""en"")"),"Huhu, I'm forcing you, Bramastra, if you're interested in bargaining, choose to cancel the package, yamakasihsabil")</f>
        <v>Huhu, I'm forcing you, Bramastra, if you're interested in bargaining, choose to cancel the package, yamakasihsabil</v>
      </c>
    </row>
    <row r="1561" spans="1:8" ht="15.75" customHeight="1" x14ac:dyDescent="0.25">
      <c r="A1561" s="2" t="s">
        <v>9183</v>
      </c>
      <c r="B1561" s="2" t="s">
        <v>9184</v>
      </c>
      <c r="C1561" s="2" t="s">
        <v>9184</v>
      </c>
      <c r="D1561" s="2" t="s">
        <v>9185</v>
      </c>
      <c r="E1561" s="2" t="s">
        <v>9185</v>
      </c>
      <c r="F1561" s="2" t="s">
        <v>9185</v>
      </c>
      <c r="G1561" s="2" t="s">
        <v>9186</v>
      </c>
      <c r="H1561" s="2" t="str">
        <f ca="1">IFERROR(__xludf.DUMMYFUNCTION("GOOGLETRANSLATE(A1561,""id"",""en"")"),"Damn Telkomsel")</f>
        <v>Damn Telkomsel</v>
      </c>
    </row>
    <row r="1562" spans="1:8" ht="15.75" customHeight="1" x14ac:dyDescent="0.25">
      <c r="A1562" s="2" t="s">
        <v>9187</v>
      </c>
      <c r="B1562" s="2" t="s">
        <v>9188</v>
      </c>
      <c r="C1562" s="2" t="s">
        <v>9189</v>
      </c>
      <c r="D1562" s="2" t="s">
        <v>9190</v>
      </c>
      <c r="E1562" s="2" t="s">
        <v>9191</v>
      </c>
      <c r="F1562" s="2" t="s">
        <v>9191</v>
      </c>
      <c r="G1562" s="2" t="s">
        <v>9191</v>
      </c>
      <c r="H1562" s="2" t="str">
        <f ca="1">IFERROR(__xludf.DUMMYFUNCTION("GOOGLETRANSLATE(A1562,""id"",""en"")"),"please")</f>
        <v>please</v>
      </c>
    </row>
    <row r="1563" spans="1:8" ht="15.75" customHeight="1" x14ac:dyDescent="0.25">
      <c r="A1563" s="2" t="s">
        <v>9192</v>
      </c>
      <c r="B1563" s="2" t="s">
        <v>9193</v>
      </c>
      <c r="C1563" s="2" t="s">
        <v>9194</v>
      </c>
      <c r="D1563" s="2" t="s">
        <v>9195</v>
      </c>
      <c r="E1563" s="2" t="s">
        <v>9196</v>
      </c>
      <c r="F1563" s="2" t="s">
        <v>9197</v>
      </c>
      <c r="G1563" s="2" t="s">
        <v>9198</v>
      </c>
      <c r="H1563" s="2" t="str">
        <f ca="1">IFERROR(__xludf.DUMMYFUNCTION("GOOGLETRANSLATE(A1563,""id"",""en"")"),"Brother, try giving me your message telephone number so you can help me check points exchange problems, thank you, Zidane")</f>
        <v>Brother, try giving me your message telephone number so you can help me check points exchange problems, thank you, Zidane</v>
      </c>
    </row>
    <row r="1564" spans="1:8" ht="15.75" customHeight="1" x14ac:dyDescent="0.25">
      <c r="A1564" s="2" t="s">
        <v>9199</v>
      </c>
      <c r="B1564" s="2" t="s">
        <v>9200</v>
      </c>
      <c r="C1564" s="2" t="s">
        <v>9201</v>
      </c>
      <c r="D1564" s="2" t="s">
        <v>9202</v>
      </c>
      <c r="E1564" s="2" t="s">
        <v>9203</v>
      </c>
      <c r="F1564" s="2" t="s">
        <v>9204</v>
      </c>
      <c r="G1564" s="2" t="s">
        <v>9204</v>
      </c>
      <c r="H1564" s="2" t="str">
        <f ca="1">IFERROR(__xludf.DUMMYFUNCTION("GOOGLETRANSLATE(A1564,""id"",""en"")"),"Telkomsel XL Mayan")</f>
        <v>Telkomsel XL Mayan</v>
      </c>
    </row>
    <row r="1565" spans="1:8" ht="15.75" customHeight="1" x14ac:dyDescent="0.25">
      <c r="A1565" s="2" t="s">
        <v>9205</v>
      </c>
      <c r="B1565" s="2" t="s">
        <v>9206</v>
      </c>
      <c r="C1565" s="2" t="s">
        <v>9207</v>
      </c>
      <c r="D1565" s="2" t="s">
        <v>9208</v>
      </c>
      <c r="E1565" s="2" t="s">
        <v>9208</v>
      </c>
      <c r="F1565" s="2" t="s">
        <v>9209</v>
      </c>
      <c r="G1565" s="2" t="s">
        <v>9210</v>
      </c>
      <c r="H1565" s="2" t="str">
        <f ca="1">IFERROR(__xludf.DUMMYFUNCTION("GOOGLETRANSLATE(A1565,""id"",""en"")"),"The internet is slow in the Papua Mountain area, Sony Lokobal Telkomsel, honest reason")</f>
        <v>The internet is slow in the Papua Mountain area, Sony Lokobal Telkomsel, honest reason</v>
      </c>
    </row>
    <row r="1566" spans="1:8" ht="15.75" customHeight="1" x14ac:dyDescent="0.25">
      <c r="A1566" s="2" t="s">
        <v>9211</v>
      </c>
      <c r="B1566" s="2" t="s">
        <v>9212</v>
      </c>
      <c r="C1566" s="2" t="s">
        <v>9213</v>
      </c>
      <c r="D1566" s="2" t="s">
        <v>9214</v>
      </c>
      <c r="E1566" s="2" t="s">
        <v>9215</v>
      </c>
      <c r="F1566" s="2" t="s">
        <v>9216</v>
      </c>
      <c r="G1566" s="2" t="s">
        <v>9217</v>
      </c>
      <c r="H1566" s="2" t="str">
        <f ca="1">IFERROR(__xludf.DUMMYFUNCTION("GOOGLETRANSLATE(A1566,""id"",""en"")"),"I'm worried, bro, the DM will be in the queue, the replies will be in the order Zidane pokes a friend at work so that your message will be answered quickly, just wait, Zidane.")</f>
        <v>I'm worried, bro, the DM will be in the queue, the replies will be in the order Zidane pokes a friend at work so that your message will be answered quickly, just wait, Zidane.</v>
      </c>
    </row>
    <row r="1567" spans="1:8" ht="15.75" customHeight="1" x14ac:dyDescent="0.25">
      <c r="A1567" s="2" t="s">
        <v>9218</v>
      </c>
      <c r="B1567" s="2" t="s">
        <v>9219</v>
      </c>
      <c r="C1567" s="2" t="s">
        <v>9220</v>
      </c>
      <c r="D1567" s="2" t="s">
        <v>9221</v>
      </c>
      <c r="E1567" s="2" t="s">
        <v>9222</v>
      </c>
      <c r="F1567" s="2" t="s">
        <v>9223</v>
      </c>
      <c r="G1567" s="2" t="s">
        <v>9224</v>
      </c>
      <c r="H1567" s="2" t="str">
        <f ca="1">IFERROR(__xludf.DUMMYFUNCTION("GOOGLETRANSLATE(A1567,""id"",""en"")"),"Use your brother's person, just log in to the application with your brother's number belonging to your HBO Go subscriber, Zidane")</f>
        <v>Use your brother's person, just log in to the application with your brother's number belonging to your HBO Go subscriber, Zidane</v>
      </c>
    </row>
    <row r="1568" spans="1:8" ht="15.75" customHeight="1" x14ac:dyDescent="0.25">
      <c r="A1568" s="2" t="s">
        <v>9225</v>
      </c>
      <c r="B1568" s="2" t="s">
        <v>9226</v>
      </c>
      <c r="C1568" s="2" t="s">
        <v>9227</v>
      </c>
      <c r="D1568" s="2" t="s">
        <v>9228</v>
      </c>
      <c r="E1568" s="2" t="s">
        <v>9229</v>
      </c>
      <c r="F1568" s="2" t="s">
        <v>9230</v>
      </c>
      <c r="G1568" s="2" t="s">
        <v>9231</v>
      </c>
      <c r="H1568" s="2" t="str">
        <f ca="1">IFERROR(__xludf.DUMMYFUNCTION("GOOGLETRANSLATE(A1568,""id"",""en"")"),"Sunday buying quota is very expensive")</f>
        <v>Sunday buying quota is very expensive</v>
      </c>
    </row>
    <row r="1569" spans="1:8" ht="15.75" customHeight="1" x14ac:dyDescent="0.25">
      <c r="A1569" s="2" t="s">
        <v>9232</v>
      </c>
      <c r="B1569" s="2" t="s">
        <v>9233</v>
      </c>
      <c r="C1569" s="2" t="s">
        <v>9234</v>
      </c>
      <c r="D1569" s="2" t="s">
        <v>9235</v>
      </c>
      <c r="E1569" s="2" t="s">
        <v>9236</v>
      </c>
      <c r="F1569" s="2" t="s">
        <v>9237</v>
      </c>
      <c r="G1569" s="2" t="s">
        <v>9238</v>
      </c>
      <c r="H1569" s="2" t="str">
        <f ca="1">IFERROR(__xludf.DUMMYFUNCTION("GOOGLETRANSLATE(A1569,""id"",""en"")"),"One cellphone account can't be used, yes, different email cellphone numbers according to the Telkomsel account can't be greedy hahaha")</f>
        <v>One cellphone account can't be used, yes, different email cellphone numbers according to the Telkomsel account can't be greedy hahaha</v>
      </c>
    </row>
    <row r="1570" spans="1:8" ht="15.75" customHeight="1" x14ac:dyDescent="0.25">
      <c r="A1570" s="2" t="s">
        <v>9239</v>
      </c>
      <c r="B1570" s="2" t="s">
        <v>9240</v>
      </c>
      <c r="C1570" s="2" t="s">
        <v>9241</v>
      </c>
      <c r="D1570" s="2" t="s">
        <v>9242</v>
      </c>
      <c r="E1570" s="2" t="s">
        <v>9243</v>
      </c>
      <c r="F1570" s="2" t="s">
        <v>9244</v>
      </c>
      <c r="G1570" s="2" t="s">
        <v>9245</v>
      </c>
      <c r="H1570" s="2" t="str">
        <f ca="1">IFERROR(__xludf.DUMMYFUNCTION("GOOGLETRANSLATE(A1570,""id"",""en"")"),"Lake City has a good signal to enter Telkomsel villages sometimes")</f>
        <v>Lake City has a good signal to enter Telkomsel villages sometimes</v>
      </c>
    </row>
    <row r="1571" spans="1:8" ht="15.75" customHeight="1" x14ac:dyDescent="0.25">
      <c r="A1571" s="2" t="s">
        <v>9246</v>
      </c>
      <c r="B1571" s="2" t="s">
        <v>9247</v>
      </c>
      <c r="C1571" s="2" t="s">
        <v>9248</v>
      </c>
      <c r="D1571" s="2" t="s">
        <v>9249</v>
      </c>
      <c r="E1571" s="2" t="s">
        <v>9250</v>
      </c>
      <c r="F1571" s="2" t="s">
        <v>9251</v>
      </c>
      <c r="G1571" s="2" t="s">
        <v>9251</v>
      </c>
      <c r="H1571" s="2" t="str">
        <f ca="1">IFERROR(__xludf.DUMMYFUNCTION("GOOGLETRANSLATE(A1571,""id"",""en"")"),"really reply")</f>
        <v>really reply</v>
      </c>
    </row>
    <row r="1572" spans="1:8" ht="15.75" customHeight="1" x14ac:dyDescent="0.25">
      <c r="A1572" s="2" t="s">
        <v>9252</v>
      </c>
      <c r="B1572" s="2" t="s">
        <v>9253</v>
      </c>
      <c r="C1572" s="2" t="s">
        <v>9254</v>
      </c>
      <c r="D1572" s="2" t="s">
        <v>9255</v>
      </c>
      <c r="E1572" s="2" t="s">
        <v>9256</v>
      </c>
      <c r="F1572" s="2" t="s">
        <v>9257</v>
      </c>
      <c r="G1572" s="2" t="s">
        <v>9258</v>
      </c>
      <c r="H1572" s="2" t="str">
        <f ca="1">IFERROR(__xludf.DUMMYFUNCTION("GOOGLETRANSLATE(A1572,""id"",""en"")"),"I understand so much that the package opens the FB link and forces the debt to be a dogggggghh")</f>
        <v>I understand so much that the package opens the FB link and forces the debt to be a dogggggghh</v>
      </c>
    </row>
    <row r="1573" spans="1:8" ht="15.75" customHeight="1" x14ac:dyDescent="0.25">
      <c r="A1573" s="2" t="s">
        <v>9259</v>
      </c>
      <c r="B1573" s="2" t="s">
        <v>9260</v>
      </c>
      <c r="C1573" s="2" t="s">
        <v>9261</v>
      </c>
      <c r="D1573" s="2" t="s">
        <v>9262</v>
      </c>
      <c r="E1573" s="2" t="s">
        <v>9263</v>
      </c>
      <c r="F1573" s="2" t="s">
        <v>9264</v>
      </c>
      <c r="G1573" s="2" t="s">
        <v>9265</v>
      </c>
      <c r="H1573" s="2" t="str">
        <f ca="1">IFERROR(__xludf.DUMMYFUNCTION("GOOGLETRANSLATE(A1573,""id"",""en"")"),"Brother, if you tell me Sabil, please help check Sabil")</f>
        <v>Brother, if you tell me Sabil, please help check Sabil</v>
      </c>
    </row>
    <row r="1574" spans="1:8" ht="15.75" customHeight="1" x14ac:dyDescent="0.25">
      <c r="A1574" s="2" t="s">
        <v>9266</v>
      </c>
      <c r="B1574" s="2" t="s">
        <v>9267</v>
      </c>
      <c r="C1574" s="2" t="s">
        <v>9268</v>
      </c>
      <c r="D1574" s="2" t="s">
        <v>9269</v>
      </c>
      <c r="E1574" s="2" t="s">
        <v>9270</v>
      </c>
      <c r="F1574" s="2" t="s">
        <v>9271</v>
      </c>
      <c r="G1574" s="2" t="s">
        <v>9272</v>
      </c>
      <c r="H1574" s="2" t="str">
        <f ca="1">IFERROR(__xludf.DUMMYFUNCTION("GOOGLETRANSLATE(A1574,""id"",""en"")"),"Min, subscribe to HBO Go, use people's numbers, let people's numbers go")</f>
        <v>Min, subscribe to HBO Go, use people's numbers, let people's numbers go</v>
      </c>
    </row>
    <row r="1575" spans="1:8" ht="15.75" customHeight="1" x14ac:dyDescent="0.25">
      <c r="A1575" s="2" t="s">
        <v>9273</v>
      </c>
      <c r="B1575" s="2" t="s">
        <v>9274</v>
      </c>
      <c r="C1575" s="2" t="s">
        <v>9275</v>
      </c>
      <c r="D1575" s="2" t="s">
        <v>9276</v>
      </c>
      <c r="E1575" s="2" t="s">
        <v>9276</v>
      </c>
      <c r="F1575" s="2" t="s">
        <v>9277</v>
      </c>
      <c r="G1575" s="2" t="s">
        <v>9278</v>
      </c>
      <c r="H1575" s="2" t="str">
        <f ca="1">IFERROR(__xludf.DUMMYFUNCTION("GOOGLETRANSLATE(A1575,""id"",""en"")"),"special bargain price starter card special number Telkomsel orbit modem get live shopping telkomsel official store tokopedia lazada shopee program des samp sold")</f>
        <v>special bargain price starter card special number Telkomsel orbit modem get live shopping telkomsel official store tokopedia lazada shopee program des samp sold</v>
      </c>
    </row>
    <row r="1576" spans="1:8" ht="15.75" customHeight="1" x14ac:dyDescent="0.25">
      <c r="A1576" s="2" t="s">
        <v>9279</v>
      </c>
      <c r="B1576" s="2" t="s">
        <v>9280</v>
      </c>
      <c r="C1576" s="2" t="s">
        <v>9281</v>
      </c>
      <c r="D1576" s="2" t="s">
        <v>9282</v>
      </c>
      <c r="E1576" s="2" t="s">
        <v>9283</v>
      </c>
      <c r="F1576" s="2" t="s">
        <v>9284</v>
      </c>
      <c r="G1576" s="2" t="s">
        <v>9285</v>
      </c>
      <c r="H1576" s="2" t="str">
        <f ca="1">IFERROR(__xludf.DUMMYFUNCTION("GOOGLETRANSLATE(A1576,""id"",""en"")"),"OK, if you have a problem with ordering a location, I'm not sure")</f>
        <v>OK, if you have a problem with ordering a location, I'm not sure</v>
      </c>
    </row>
    <row r="1577" spans="1:8" ht="15.75" customHeight="1" x14ac:dyDescent="0.25">
      <c r="A1577" s="2" t="s">
        <v>9286</v>
      </c>
      <c r="B1577" s="2" t="s">
        <v>9287</v>
      </c>
      <c r="C1577" s="2" t="s">
        <v>9288</v>
      </c>
      <c r="D1577" s="2" t="s">
        <v>9289</v>
      </c>
      <c r="E1577" s="2" t="s">
        <v>9290</v>
      </c>
      <c r="F1577" s="2" t="s">
        <v>9291</v>
      </c>
      <c r="G1577" s="2" t="s">
        <v>9292</v>
      </c>
      <c r="H1577" s="2" t="str">
        <f ca="1">IFERROR(__xludf.DUMMYFUNCTION("GOOGLETRANSLATE(A1577,""id"",""en"")"),"Thank you for the package, Hanum bro, sorry if the credit balance is deducted, please confirm the Telkomsel number, order to help me check, as well as package benefits, buy transaction capture, wait for Rai.")</f>
        <v>Thank you for the package, Hanum bro, sorry if the credit balance is deducted, please confirm the Telkomsel number, order to help me check, as well as package benefits, buy transaction capture, wait for Rai.</v>
      </c>
    </row>
    <row r="1578" spans="1:8" ht="15.75" customHeight="1" x14ac:dyDescent="0.25">
      <c r="A1578" s="2" t="s">
        <v>9293</v>
      </c>
      <c r="B1578" s="2" t="s">
        <v>9294</v>
      </c>
      <c r="C1578" s="2" t="s">
        <v>9295</v>
      </c>
      <c r="D1578" s="2" t="s">
        <v>9296</v>
      </c>
      <c r="E1578" s="2" t="s">
        <v>9297</v>
      </c>
      <c r="F1578" s="2" t="s">
        <v>9298</v>
      </c>
      <c r="G1578" s="2" t="s">
        <v>9299</v>
      </c>
      <c r="H1578" s="2" t="str">
        <f ca="1">IFERROR(__xludf.DUMMYFUNCTION("GOOGLETRANSLATE(A1578,""id"",""en"")"),"Wait, brother Abel, reply to your message according to the queue to enter Jovan")</f>
        <v>Wait, brother Abel, reply to your message according to the queue to enter Jovan</v>
      </c>
    </row>
    <row r="1579" spans="1:8" ht="15.75" customHeight="1" x14ac:dyDescent="0.25">
      <c r="A1579" s="2" t="s">
        <v>9300</v>
      </c>
      <c r="B1579" s="2" t="s">
        <v>9301</v>
      </c>
      <c r="C1579" s="2" t="s">
        <v>9302</v>
      </c>
      <c r="D1579" s="2" t="s">
        <v>9303</v>
      </c>
      <c r="E1579" s="2" t="s">
        <v>9304</v>
      </c>
      <c r="F1579" s="2" t="s">
        <v>9305</v>
      </c>
      <c r="G1579" s="2" t="s">
        <v>9305</v>
      </c>
      <c r="H1579" s="2" t="str">
        <f ca="1">IFERROR(__xludf.DUMMYFUNCTION("GOOGLETRANSLATE(A1579,""id"",""en"")"),"Brother, the message was answered")</f>
        <v>Brother, the message was answered</v>
      </c>
    </row>
    <row r="1580" spans="1:8" ht="15.75" customHeight="1" x14ac:dyDescent="0.25">
      <c r="A1580" s="2" t="s">
        <v>9306</v>
      </c>
      <c r="B1580" s="2" t="s">
        <v>9307</v>
      </c>
      <c r="C1580" s="2" t="s">
        <v>9308</v>
      </c>
      <c r="D1580" s="2" t="s">
        <v>9309</v>
      </c>
      <c r="E1580" s="2" t="s">
        <v>9310</v>
      </c>
      <c r="F1580" s="2" t="s">
        <v>9311</v>
      </c>
      <c r="G1580" s="2" t="s">
        <v>9312</v>
      </c>
      <c r="H1580" s="2" t="str">
        <f ca="1">IFERROR(__xludf.DUMMYFUNCTION("GOOGLETRANSLATE(A1580,""id"",""en"")"),"try subscribing using Telkomsel's bundling using Hotstar Prime, only the cellphone is super spotty, the quality of the ad, it's better to just share Hotstar Video")</f>
        <v>try subscribing using Telkomsel's bundling using Hotstar Prime, only the cellphone is super spotty, the quality of the ad, it's better to just share Hotstar Video</v>
      </c>
    </row>
    <row r="1581" spans="1:8" ht="15.75" customHeight="1" x14ac:dyDescent="0.25">
      <c r="A1581" s="2" t="s">
        <v>9313</v>
      </c>
      <c r="B1581" s="2" t="s">
        <v>9314</v>
      </c>
      <c r="C1581" s="2" t="s">
        <v>9315</v>
      </c>
      <c r="D1581" s="2" t="s">
        <v>9316</v>
      </c>
      <c r="E1581" s="2" t="s">
        <v>9317</v>
      </c>
      <c r="F1581" s="2" t="s">
        <v>9318</v>
      </c>
      <c r="G1581" s="2" t="s">
        <v>9319</v>
      </c>
      <c r="H1581" s="2" t="str">
        <f ca="1">IFERROR(__xludf.DUMMYFUNCTION("GOOGLETRANSLATE(A1581,""id"",""en"")"),"Rai check, Brother Anam, message interaction, Brother, message interaction, help me hook up Telkomsel Orbit, Rai")</f>
        <v>Rai check, Brother Anam, message interaction, Brother, message interaction, help me hook up Telkomsel Orbit, Rai</v>
      </c>
    </row>
    <row r="1582" spans="1:8" ht="15.75" customHeight="1" x14ac:dyDescent="0.25">
      <c r="A1582" s="2" t="s">
        <v>9320</v>
      </c>
      <c r="B1582" s="2" t="s">
        <v>9321</v>
      </c>
      <c r="C1582" s="2" t="s">
        <v>9322</v>
      </c>
      <c r="D1582" s="2" t="s">
        <v>9323</v>
      </c>
      <c r="E1582" s="2" t="s">
        <v>9324</v>
      </c>
      <c r="F1582" s="2" t="s">
        <v>9325</v>
      </c>
      <c r="G1582" s="2" t="s">
        <v>9326</v>
      </c>
      <c r="H1582" s="2" t="str">
        <f ca="1">IFERROR(__xludf.DUMMYFUNCTION("GOOGLETRANSLATE(A1582,""id"",""en"")"),"Can't use Blibli number")</f>
        <v>Can't use Blibli number</v>
      </c>
    </row>
    <row r="1583" spans="1:8" ht="15.75" customHeight="1" x14ac:dyDescent="0.25">
      <c r="A1583" s="2" t="s">
        <v>9327</v>
      </c>
      <c r="B1583" s="2" t="s">
        <v>9328</v>
      </c>
      <c r="C1583" s="2" t="s">
        <v>9329</v>
      </c>
      <c r="D1583" s="2" t="s">
        <v>9330</v>
      </c>
      <c r="E1583" s="2" t="s">
        <v>9330</v>
      </c>
      <c r="F1583" s="2" t="s">
        <v>9331</v>
      </c>
      <c r="G1583" s="2" t="s">
        <v>9332</v>
      </c>
      <c r="H1583" s="2" t="str">
        <f ca="1">IFERROR(__xludf.DUMMYFUNCTION("GOOGLETRANSLATE(A1583,""id"",""en"")"),"Telkomsel Halo Benefits Plus Halo Lifestyle App Subscription Bonus Select Halo Reward Halo Points, Zidane")</f>
        <v>Telkomsel Halo Benefits Plus Halo Lifestyle App Subscription Bonus Select Halo Reward Halo Points, Zidane</v>
      </c>
    </row>
    <row r="1584" spans="1:8" ht="15.75" customHeight="1" x14ac:dyDescent="0.25">
      <c r="A1584" s="2" t="s">
        <v>9333</v>
      </c>
      <c r="B1584" s="2" t="s">
        <v>9334</v>
      </c>
      <c r="C1584" s="2" t="s">
        <v>9335</v>
      </c>
      <c r="D1584" s="2" t="s">
        <v>9336</v>
      </c>
      <c r="E1584" s="2" t="s">
        <v>9336</v>
      </c>
      <c r="F1584" s="2" t="s">
        <v>9336</v>
      </c>
      <c r="G1584" s="2" t="s">
        <v>9337</v>
      </c>
      <c r="H1584" s="2" t="str">
        <f ca="1">IFERROR(__xludf.DUMMYFUNCTION("GOOGLETRANSLATE(A1584,""id"",""en"")"),"buy Telkomsel credit discount promo lazada payday sale salary sale cash money harbolnas nataru year end sale")</f>
        <v>buy Telkomsel credit discount promo lazada payday sale salary sale cash money harbolnas nataru year end sale</v>
      </c>
    </row>
    <row r="1585" spans="1:8" ht="15.75" customHeight="1" x14ac:dyDescent="0.25">
      <c r="A1585" s="2" t="s">
        <v>9338</v>
      </c>
      <c r="B1585" s="2" t="s">
        <v>9339</v>
      </c>
      <c r="C1585" s="2" t="s">
        <v>9340</v>
      </c>
      <c r="D1585" s="2" t="s">
        <v>9341</v>
      </c>
      <c r="E1585" s="2" t="s">
        <v>9342</v>
      </c>
      <c r="F1585" s="2" t="s">
        <v>9343</v>
      </c>
      <c r="G1585" s="2" t="s">
        <v>9343</v>
      </c>
      <c r="H1585" s="2" t="str">
        <f ca="1">IFERROR(__xludf.DUMMYFUNCTION("GOOGLETRANSLATE(A1585,""id"",""en"")"),"Yep, Telkomsel, bro hahaha")</f>
        <v>Yep, Telkomsel, bro hahaha</v>
      </c>
    </row>
    <row r="1586" spans="1:8" ht="15.75" customHeight="1" x14ac:dyDescent="0.25">
      <c r="A1586" s="2" t="s">
        <v>9344</v>
      </c>
      <c r="B1586" s="2" t="s">
        <v>9345</v>
      </c>
      <c r="C1586" s="2" t="s">
        <v>9346</v>
      </c>
      <c r="D1586" s="2" t="s">
        <v>9347</v>
      </c>
      <c r="E1586" s="2" t="s">
        <v>9348</v>
      </c>
      <c r="F1586" s="2" t="s">
        <v>9349</v>
      </c>
      <c r="G1586" s="2" t="s">
        <v>9350</v>
      </c>
      <c r="H1586" s="2" t="str">
        <f ca="1">IFERROR(__xludf.DUMMYFUNCTION("GOOGLETRANSLATE(A1586,""id"",""en"")"),"selling cheap Tsel quota, available Telkomsel Sympathy US quota, under price, cheap payment application, original price, full hour quota, plus active, fast process via gift, price, type of data package, sometimes the number is different, check the number.")</f>
        <v>selling cheap Tsel quota, available Telkomsel Sympathy US quota, under price, cheap payment application, original price, full hour quota, plus active, fast process via gift, price, type of data package, sometimes the number is different, check the number.</v>
      </c>
    </row>
    <row r="1587" spans="1:8" ht="15.75" customHeight="1" x14ac:dyDescent="0.25">
      <c r="A1587" s="2" t="s">
        <v>9351</v>
      </c>
      <c r="B1587" s="2" t="s">
        <v>9352</v>
      </c>
      <c r="C1587" s="2" t="s">
        <v>9353</v>
      </c>
      <c r="D1587" s="2" t="s">
        <v>9354</v>
      </c>
      <c r="E1587" s="2" t="s">
        <v>9355</v>
      </c>
      <c r="F1587" s="2" t="s">
        <v>9356</v>
      </c>
      <c r="G1587" s="2" t="s">
        <v>9356</v>
      </c>
      <c r="H1587" s="2" t="str">
        <f ca="1">IFERROR(__xludf.DUMMYFUNCTION("GOOGLETRANSLATE(A1587,""id"",""en"")"),"postpaid promo")</f>
        <v>postpaid promo</v>
      </c>
    </row>
    <row r="1588" spans="1:8" ht="15.75" customHeight="1" x14ac:dyDescent="0.25">
      <c r="A1588" s="2" t="s">
        <v>9357</v>
      </c>
      <c r="B1588" s="2" t="s">
        <v>9358</v>
      </c>
      <c r="C1588" s="2" t="s">
        <v>9359</v>
      </c>
      <c r="D1588" s="2" t="s">
        <v>9360</v>
      </c>
      <c r="E1588" s="2" t="s">
        <v>9361</v>
      </c>
      <c r="F1588" s="2" t="s">
        <v>9362</v>
      </c>
      <c r="G1588" s="2" t="s">
        <v>9363</v>
      </c>
      <c r="H1588" s="2" t="str">
        <f ca="1">IFERROR(__xludf.DUMMYFUNCTION("GOOGLETRANSLATE(A1588,""id"",""en"")"),"It's just a funny email and send it on Monday, tell me to send an email")</f>
        <v>It's just a funny email and send it on Monday, tell me to send an email</v>
      </c>
    </row>
    <row r="1589" spans="1:8" ht="15.75" customHeight="1" x14ac:dyDescent="0.25">
      <c r="A1589" s="2" t="s">
        <v>9364</v>
      </c>
      <c r="B1589" s="2" t="s">
        <v>9365</v>
      </c>
      <c r="C1589" s="2" t="s">
        <v>9366</v>
      </c>
      <c r="D1589" s="2" t="s">
        <v>9367</v>
      </c>
      <c r="E1589" s="2" t="s">
        <v>9367</v>
      </c>
      <c r="F1589" s="2" t="s">
        <v>9368</v>
      </c>
      <c r="G1589" s="2" t="s">
        <v>9368</v>
      </c>
      <c r="H1589" s="2" t="str">
        <f ca="1">IFERROR(__xludf.DUMMYFUNCTION("GOOGLETRANSLATE(A1589,""id"",""en"")"),"can't claim")</f>
        <v>can't claim</v>
      </c>
    </row>
    <row r="1590" spans="1:8" ht="15.75" customHeight="1" x14ac:dyDescent="0.25">
      <c r="A1590" s="2" t="s">
        <v>9369</v>
      </c>
      <c r="B1590" s="2" t="s">
        <v>9370</v>
      </c>
      <c r="C1590" s="2" t="s">
        <v>9371</v>
      </c>
      <c r="D1590" s="2" t="s">
        <v>9372</v>
      </c>
      <c r="E1590" s="2" t="s">
        <v>9373</v>
      </c>
      <c r="F1590" s="2" t="s">
        <v>9374</v>
      </c>
      <c r="G1590" s="2" t="s">
        <v>9375</v>
      </c>
      <c r="H1590" s="2" t="str">
        <f ca="1">IFERROR(__xludf.DUMMYFUNCTION("GOOGLETRANSLATE(A1590,""id"",""en"")"),"OK, bro, wait for the message, reply to Ardhan")</f>
        <v>OK, bro, wait for the message, reply to Ardhan</v>
      </c>
    </row>
    <row r="1591" spans="1:8" ht="15.75" customHeight="1" x14ac:dyDescent="0.25">
      <c r="A1591" s="2" t="s">
        <v>9376</v>
      </c>
      <c r="B1591" s="2" t="s">
        <v>9377</v>
      </c>
      <c r="C1591" s="2" t="s">
        <v>9376</v>
      </c>
      <c r="D1591" s="2" t="s">
        <v>9378</v>
      </c>
      <c r="E1591" s="2" t="s">
        <v>9378</v>
      </c>
      <c r="F1591" s="2" t="s">
        <v>9378</v>
      </c>
      <c r="G1591" s="2" t="s">
        <v>9378</v>
      </c>
      <c r="H1591" s="2" t="str">
        <f ca="1">IFERROR(__xludf.DUMMYFUNCTION("GOOGLETRANSLATE(A1591,""id"",""en"")"),"yes sir")</f>
        <v>yes sir</v>
      </c>
    </row>
    <row r="1592" spans="1:8" ht="15.75" customHeight="1" x14ac:dyDescent="0.25">
      <c r="A1592" s="2" t="s">
        <v>9379</v>
      </c>
      <c r="B1592" s="2" t="s">
        <v>9380</v>
      </c>
      <c r="C1592" s="2" t="s">
        <v>9381</v>
      </c>
      <c r="D1592" s="2" t="s">
        <v>9382</v>
      </c>
      <c r="E1592" s="2" t="s">
        <v>9383</v>
      </c>
      <c r="F1592" s="2" t="s">
        <v>9384</v>
      </c>
      <c r="G1592" s="2" t="s">
        <v>9385</v>
      </c>
      <c r="H1592" s="2" t="str">
        <f ca="1">IFERROR(__xludf.DUMMYFUNCTION("GOOGLETRANSLATE(A1592,""id"",""en"")"),"great bro, Kayla, maximum effort, subscribe and be happy")</f>
        <v>great bro, Kayla, maximum effort, subscribe and be happy</v>
      </c>
    </row>
    <row r="1593" spans="1:8" ht="15.75" customHeight="1" x14ac:dyDescent="0.25">
      <c r="A1593" s="2" t="s">
        <v>9386</v>
      </c>
      <c r="B1593" s="2" t="s">
        <v>9387</v>
      </c>
      <c r="C1593" s="2" t="s">
        <v>9388</v>
      </c>
      <c r="D1593" s="2" t="s">
        <v>9389</v>
      </c>
      <c r="E1593" s="2" t="s">
        <v>9390</v>
      </c>
      <c r="F1593" s="2" t="s">
        <v>9391</v>
      </c>
      <c r="G1593" s="2" t="s">
        <v>9392</v>
      </c>
      <c r="H1593" s="2" t="str">
        <f ca="1">IFERROR(__xludf.DUMMYFUNCTION("GOOGLETRANSLATE(A1593,""id"",""en"")"),"yeah, sorry bro, Abel, there are problems with claiming rewards for exchanging Telkomsel points, please confirm your cellphone number, order, let me help you check, wait, wait, Rai.")</f>
        <v>yeah, sorry bro, Abel, there are problems with claiming rewards for exchanging Telkomsel points, please confirm your cellphone number, order, let me help you check, wait, wait, Rai.</v>
      </c>
    </row>
    <row r="1594" spans="1:8" ht="15.75" customHeight="1" x14ac:dyDescent="0.25">
      <c r="A1594" s="2" t="s">
        <v>9393</v>
      </c>
      <c r="B1594" s="2" t="s">
        <v>9394</v>
      </c>
      <c r="C1594" s="2" t="s">
        <v>9395</v>
      </c>
      <c r="D1594" s="2" t="s">
        <v>9396</v>
      </c>
      <c r="E1594" s="2" t="s">
        <v>9397</v>
      </c>
      <c r="F1594" s="2" t="s">
        <v>9398</v>
      </c>
      <c r="G1594" s="2" t="s">
        <v>9399</v>
      </c>
      <c r="H1594" s="2" t="str">
        <f ca="1">IFERROR(__xludf.DUMMYFUNCTION("GOOGLETRANSLATE(A1594,""id"",""en"")"),"Brother Leo, signal, try to provide the location number, detailed number, problem with Jovan's message")</f>
        <v>Brother Leo, signal, try to provide the location number, detailed number, problem with Jovan's message</v>
      </c>
    </row>
    <row r="1595" spans="1:8" ht="15.75" customHeight="1" x14ac:dyDescent="0.25">
      <c r="A1595" s="2" t="s">
        <v>9400</v>
      </c>
      <c r="B1595" s="2" t="s">
        <v>9401</v>
      </c>
      <c r="C1595" s="2" t="s">
        <v>9402</v>
      </c>
      <c r="D1595" s="2" t="s">
        <v>9403</v>
      </c>
      <c r="E1595" s="2" t="s">
        <v>9404</v>
      </c>
      <c r="F1595" s="2" t="s">
        <v>9405</v>
      </c>
      <c r="G1595" s="2" t="s">
        <v>9405</v>
      </c>
      <c r="H1595" s="2" t="str">
        <f ca="1">IFERROR(__xludf.DUMMYFUNCTION("GOOGLETRANSLATE(A1595,""id"",""en"")"),"I can't claim the reward though")</f>
        <v>I can't claim the reward though</v>
      </c>
    </row>
    <row r="1596" spans="1:8" ht="15.75" customHeight="1" x14ac:dyDescent="0.25">
      <c r="A1596" s="2" t="s">
        <v>9406</v>
      </c>
      <c r="B1596" s="2" t="s">
        <v>9407</v>
      </c>
      <c r="C1596" s="2" t="s">
        <v>9408</v>
      </c>
      <c r="D1596" s="2" t="s">
        <v>9409</v>
      </c>
      <c r="E1596" s="2" t="s">
        <v>9409</v>
      </c>
      <c r="F1596" s="2" t="s">
        <v>9410</v>
      </c>
      <c r="G1596" s="2" t="s">
        <v>9411</v>
      </c>
      <c r="H1596" s="2" t="str">
        <f ca="1">IFERROR(__xludf.DUMMYFUNCTION("GOOGLETRANSLATE(A1596,""id"",""en"")"),"hello, okay, yes, the signal is lost, service, attached image, please help, thank you")</f>
        <v>hello, okay, yes, the signal is lost, service, attached image, please help, thank you</v>
      </c>
    </row>
    <row r="1597" spans="1:8" ht="15.75" customHeight="1" x14ac:dyDescent="0.25">
      <c r="A1597" s="2" t="s">
        <v>9412</v>
      </c>
      <c r="B1597" s="2" t="s">
        <v>9413</v>
      </c>
      <c r="C1597" s="2" t="s">
        <v>9414</v>
      </c>
      <c r="D1597" s="2" t="s">
        <v>9415</v>
      </c>
      <c r="E1597" s="2" t="s">
        <v>9416</v>
      </c>
      <c r="F1597" s="2" t="s">
        <v>9416</v>
      </c>
      <c r="G1597" s="2" t="s">
        <v>9417</v>
      </c>
      <c r="H1597" s="2" t="str">
        <f ca="1">IFERROR(__xludf.DUMMYFUNCTION("GOOGLETRANSLATE(A1597,""id"",""en"")"),"Get ready, brother, wait for the reply, Sabil friend, Sabil")</f>
        <v>Get ready, brother, wait for the reply, Sabil friend, Sabil</v>
      </c>
    </row>
    <row r="1598" spans="1:8" ht="15.75" customHeight="1" x14ac:dyDescent="0.25">
      <c r="A1598" s="2" t="s">
        <v>9418</v>
      </c>
      <c r="B1598" s="2" t="s">
        <v>9419</v>
      </c>
      <c r="C1598" s="2" t="s">
        <v>9420</v>
      </c>
      <c r="D1598" s="2" t="s">
        <v>9421</v>
      </c>
      <c r="E1598" s="2" t="s">
        <v>9422</v>
      </c>
      <c r="F1598" s="2" t="s">
        <v>9423</v>
      </c>
      <c r="G1598" s="2" t="s">
        <v>9423</v>
      </c>
      <c r="H1598" s="2" t="str">
        <f ca="1">IFERROR(__xludf.DUMMYFUNCTION("GOOGLETRANSLATE(A1598,""id"",""en"")"),"I've ordered brother")</f>
        <v>I've ordered brother</v>
      </c>
    </row>
    <row r="1599" spans="1:8" ht="15.75" customHeight="1" x14ac:dyDescent="0.25">
      <c r="A1599" s="2" t="s">
        <v>9424</v>
      </c>
      <c r="B1599" s="2" t="s">
        <v>9425</v>
      </c>
      <c r="C1599" s="2" t="s">
        <v>9426</v>
      </c>
      <c r="D1599" s="2" t="s">
        <v>9427</v>
      </c>
      <c r="E1599" s="2" t="s">
        <v>9427</v>
      </c>
      <c r="F1599" s="2" t="s">
        <v>9428</v>
      </c>
      <c r="G1599" s="2" t="s">
        <v>9428</v>
      </c>
      <c r="H1599" s="2" t="str">
        <f ca="1">IFERROR(__xludf.DUMMYFUNCTION("GOOGLETRANSLATE(A1599,""id"",""en"")"),"Official Indihome internet rates for joining Telkomsel")</f>
        <v>Official Indihome internet rates for joining Telkomsel</v>
      </c>
    </row>
    <row r="1600" spans="1:8" ht="15.75" customHeight="1" x14ac:dyDescent="0.25">
      <c r="A1600" s="2" t="s">
        <v>9429</v>
      </c>
      <c r="B1600" s="2" t="s">
        <v>9430</v>
      </c>
      <c r="C1600" s="2" t="s">
        <v>9431</v>
      </c>
      <c r="D1600" s="2" t="s">
        <v>9432</v>
      </c>
      <c r="E1600" s="2" t="s">
        <v>9433</v>
      </c>
      <c r="F1600" s="2" t="s">
        <v>9433</v>
      </c>
      <c r="G1600" s="2" t="s">
        <v>9433</v>
      </c>
      <c r="H1600" s="2" t="str">
        <f ca="1">IFERROR(__xludf.DUMMYFUNCTION("GOOGLETRANSLATE(A1600,""id"",""en"")"),"okay, I'll be waiting for you")</f>
        <v>okay, I'll be waiting for you</v>
      </c>
    </row>
    <row r="1601" spans="1:8" ht="15.75" customHeight="1" x14ac:dyDescent="0.25">
      <c r="A1601" s="2" t="s">
        <v>9434</v>
      </c>
      <c r="B1601" s="2" t="s">
        <v>9435</v>
      </c>
      <c r="C1601" s="2" t="s">
        <v>9436</v>
      </c>
      <c r="D1601" s="2" t="s">
        <v>9437</v>
      </c>
      <c r="E1601" s="2" t="s">
        <v>9438</v>
      </c>
      <c r="F1601" s="2" t="s">
        <v>9439</v>
      </c>
      <c r="G1601" s="2" t="s">
        <v>9440</v>
      </c>
      <c r="H1601" s="2" t="str">
        <f ca="1">IFERROR(__xludf.DUMMYFUNCTION("GOOGLETRANSLATE(A1601,""id"",""en"")"),"huhu, calm down, bro, if you don't exchange points, try clearing the cache, cellphone number info, the message failed, let me check, thank you Sabil")</f>
        <v>huhu, calm down, bro, if you don't exchange points, try clearing the cache, cellphone number info, the message failed, let me check, thank you Sabil</v>
      </c>
    </row>
    <row r="1602" spans="1:8" ht="15.75" customHeight="1" x14ac:dyDescent="0.25">
      <c r="A1602" s="2" t="s">
        <v>9441</v>
      </c>
      <c r="B1602" s="2" t="s">
        <v>9442</v>
      </c>
      <c r="C1602" s="2" t="s">
        <v>9443</v>
      </c>
      <c r="D1602" s="2" t="s">
        <v>9444</v>
      </c>
      <c r="E1602" s="2" t="s">
        <v>9445</v>
      </c>
      <c r="F1602" s="2" t="s">
        <v>9446</v>
      </c>
      <c r="G1602" s="2" t="s">
        <v>9446</v>
      </c>
      <c r="H1602" s="2" t="str">
        <f ca="1">IFERROR(__xludf.DUMMYFUNCTION("GOOGLETRANSLATE(A1602,""id"",""en"")"),"Brother failed, exchange sunscreen voucher")</f>
        <v>Brother failed, exchange sunscreen voucher</v>
      </c>
    </row>
    <row r="1603" spans="1:8" ht="15.75" customHeight="1" x14ac:dyDescent="0.25">
      <c r="A1603" s="2" t="s">
        <v>9447</v>
      </c>
      <c r="B1603" s="2" t="s">
        <v>9448</v>
      </c>
      <c r="C1603" s="2" t="s">
        <v>9449</v>
      </c>
      <c r="D1603" s="2" t="s">
        <v>9450</v>
      </c>
      <c r="E1603" s="2" t="s">
        <v>9451</v>
      </c>
      <c r="F1603" s="2" t="s">
        <v>9452</v>
      </c>
      <c r="G1603" s="2" t="s">
        <v>9453</v>
      </c>
      <c r="H1603" s="2" t="str">
        <f ca="1">IFERROR(__xludf.DUMMYFUNCTION("GOOGLETRANSLATE(A1603,""id"",""en"")"),"Brother Calvin, where is Brother Garra's position?")</f>
        <v>Brother Calvin, where is Brother Garra's position?</v>
      </c>
    </row>
    <row r="1604" spans="1:8" ht="15.75" customHeight="1" x14ac:dyDescent="0.25">
      <c r="A1604" s="2" t="s">
        <v>9454</v>
      </c>
      <c r="B1604" s="2" t="s">
        <v>9455</v>
      </c>
      <c r="C1604" s="2" t="s">
        <v>9456</v>
      </c>
      <c r="D1604" s="2" t="s">
        <v>9457</v>
      </c>
      <c r="E1604" s="2" t="s">
        <v>9458</v>
      </c>
      <c r="F1604" s="2" t="s">
        <v>9459</v>
      </c>
      <c r="G1604" s="2" t="s">
        <v>9460</v>
      </c>
      <c r="H1604" s="2" t="str">
        <f ca="1">IFERROR(__xludf.DUMMYFUNCTION("GOOGLETRANSLATE(A1604,""id"",""en"")"),"This is what you mean by journal, sister Melia, the feature of keeping credit active in front of the credit cut internet access quota runs out, thank you Zidane")</f>
        <v>This is what you mean by journal, sister Melia, the feature of keeping credit active in front of the credit cut internet access quota runs out, thank you Zidane</v>
      </c>
    </row>
    <row r="1605" spans="1:8" ht="15.75" customHeight="1" x14ac:dyDescent="0.25">
      <c r="A1605" s="2" t="s">
        <v>9461</v>
      </c>
      <c r="B1605" s="2" t="s">
        <v>9462</v>
      </c>
      <c r="C1605" s="2" t="s">
        <v>9463</v>
      </c>
      <c r="D1605" s="2" t="s">
        <v>9464</v>
      </c>
      <c r="E1605" s="2" t="s">
        <v>9465</v>
      </c>
      <c r="F1605" s="2" t="s">
        <v>9466</v>
      </c>
      <c r="G1605" s="2" t="s">
        <v>9467</v>
      </c>
      <c r="H1605" s="2" t="str">
        <f ca="1">IFERROR(__xludf.DUMMYFUNCTION("GOOGLETRANSLATE(A1605,""id"",""en"")"),"I'm worried, bro, Sorabi, Sabil, help me get the signal to normal, let me know the cell phone number, location, sub-district, sub-district, Kota, district, Telkomsel number, problem via message, thank you, Sabil")</f>
        <v>I'm worried, bro, Sorabi, Sabil, help me get the signal to normal, let me know the cell phone number, location, sub-district, sub-district, Kota, district, Telkomsel number, problem via message, thank you, Sabil</v>
      </c>
    </row>
    <row r="1606" spans="1:8" ht="15.75" customHeight="1" x14ac:dyDescent="0.25">
      <c r="A1606" s="2" t="s">
        <v>9468</v>
      </c>
      <c r="B1606" s="2" t="s">
        <v>9469</v>
      </c>
      <c r="C1606" s="2" t="s">
        <v>9470</v>
      </c>
      <c r="D1606" s="2" t="s">
        <v>9471</v>
      </c>
      <c r="E1606" s="2" t="s">
        <v>9472</v>
      </c>
      <c r="F1606" s="2" t="s">
        <v>9473</v>
      </c>
      <c r="G1606" s="2" t="s">
        <v>9474</v>
      </c>
      <c r="H1606" s="2" t="str">
        <f ca="1">IFERROR(__xludf.DUMMYFUNCTION("GOOGLETRANSLATE(A1606,""id"",""en"")"),"Great, Dewi Jovan, I'm glad that your problem has been resolved, I hope you're successful, healthy, Jovan")</f>
        <v>Great, Dewi Jovan, I'm glad that your problem has been resolved, I hope you're successful, healthy, Jovan</v>
      </c>
    </row>
    <row r="1607" spans="1:8" ht="15.75" customHeight="1" x14ac:dyDescent="0.25">
      <c r="A1607" s="2" t="s">
        <v>9475</v>
      </c>
      <c r="B1607" s="2" t="s">
        <v>9476</v>
      </c>
      <c r="C1607" s="2" t="s">
        <v>9477</v>
      </c>
      <c r="D1607" s="2" t="s">
        <v>9478</v>
      </c>
      <c r="E1607" s="2" t="s">
        <v>9479</v>
      </c>
      <c r="F1607" s="2" t="s">
        <v>9480</v>
      </c>
      <c r="G1607" s="2" t="s">
        <v>9481</v>
      </c>
      <c r="H1607" s="2" t="str">
        <f ca="1">IFERROR(__xludf.DUMMYFUNCTION("GOOGLETRANSLATE(A1607,""id"",""en"")"),"OK, bro, bro, your family is healthy, Ardhan")</f>
        <v>OK, bro, bro, your family is healthy, Ardhan</v>
      </c>
    </row>
    <row r="1608" spans="1:8" ht="15.75" customHeight="1" x14ac:dyDescent="0.25">
      <c r="A1608" s="2" t="s">
        <v>9482</v>
      </c>
      <c r="B1608" s="2" t="s">
        <v>9483</v>
      </c>
      <c r="C1608" s="2" t="s">
        <v>9484</v>
      </c>
      <c r="D1608" s="2" t="s">
        <v>9485</v>
      </c>
      <c r="E1608" s="2" t="s">
        <v>9486</v>
      </c>
      <c r="F1608" s="2" t="s">
        <v>9487</v>
      </c>
      <c r="G1608" s="2" t="s">
        <v>9488</v>
      </c>
      <c r="H1608" s="2" t="str">
        <f ca="1">IFERROR(__xludf.DUMMYFUNCTION("GOOGLETRANSLATE(A1608,""id"",""en"")"),"yes min yes the signal is good")</f>
        <v>yes min yes the signal is good</v>
      </c>
    </row>
    <row r="1609" spans="1:8" ht="15.75" customHeight="1" x14ac:dyDescent="0.25">
      <c r="A1609" s="2" t="s">
        <v>9489</v>
      </c>
      <c r="B1609" s="2" t="s">
        <v>9490</v>
      </c>
      <c r="C1609" s="2" t="s">
        <v>9489</v>
      </c>
      <c r="D1609" s="2" t="s">
        <v>9491</v>
      </c>
      <c r="E1609" s="2" t="s">
        <v>9491</v>
      </c>
      <c r="F1609" s="2" t="s">
        <v>9491</v>
      </c>
      <c r="G1609" s="2" t="s">
        <v>9491</v>
      </c>
      <c r="H1609" s="2" t="str">
        <f ca="1">IFERROR(__xludf.DUMMYFUNCTION("GOOGLETRANSLATE(A1609,""id"",""en"")"),"hello Telkomsel")</f>
        <v>hello Telkomsel</v>
      </c>
    </row>
    <row r="1610" spans="1:8" ht="15.75" customHeight="1" x14ac:dyDescent="0.25">
      <c r="A1610" s="2" t="s">
        <v>9492</v>
      </c>
      <c r="B1610" s="2" t="s">
        <v>9493</v>
      </c>
      <c r="C1610" s="2" t="s">
        <v>9494</v>
      </c>
      <c r="D1610" s="2" t="s">
        <v>9495</v>
      </c>
      <c r="E1610" s="2" t="s">
        <v>9495</v>
      </c>
      <c r="F1610" s="2" t="s">
        <v>9496</v>
      </c>
      <c r="G1610" s="2" t="s">
        <v>9496</v>
      </c>
      <c r="H1610" s="2" t="str">
        <f ca="1">IFERROR(__xludf.DUMMYFUNCTION("GOOGLETRANSLATE(A1610,""id"",""en"")"),"okay, thank you")</f>
        <v>okay, thank you</v>
      </c>
    </row>
    <row r="1611" spans="1:8" ht="15.75" customHeight="1" x14ac:dyDescent="0.25">
      <c r="A1611" s="2" t="s">
        <v>9497</v>
      </c>
      <c r="B1611" s="2" t="s">
        <v>9498</v>
      </c>
      <c r="C1611" s="2" t="s">
        <v>9499</v>
      </c>
      <c r="D1611" s="2" t="s">
        <v>9500</v>
      </c>
      <c r="E1611" s="2" t="s">
        <v>9500</v>
      </c>
      <c r="F1611" s="2" t="s">
        <v>9501</v>
      </c>
      <c r="G1611" s="2" t="s">
        <v>9502</v>
      </c>
      <c r="H1611" s="2" t="str">
        <f ca="1">IFERROR(__xludf.DUMMYFUNCTION("GOOGLETRANSLATE(A1611,""id"",""en"")"),"hello Telkomsel, evening, claim the GB prize stamp, enter your SIM account")</f>
        <v>hello Telkomsel, evening, claim the GB prize stamp, enter your SIM account</v>
      </c>
    </row>
    <row r="1612" spans="1:8" ht="15.75" customHeight="1" x14ac:dyDescent="0.25">
      <c r="A1612" s="2" t="s">
        <v>9503</v>
      </c>
      <c r="B1612" s="2" t="s">
        <v>9504</v>
      </c>
      <c r="C1612" s="2" t="s">
        <v>9505</v>
      </c>
      <c r="D1612" s="2" t="s">
        <v>9506</v>
      </c>
      <c r="E1612" s="2" t="s">
        <v>9507</v>
      </c>
      <c r="F1612" s="2" t="s">
        <v>9508</v>
      </c>
      <c r="G1612" s="2" t="s">
        <v>9508</v>
      </c>
      <c r="H1612" s="2" t="str">
        <f ca="1">IFERROR(__xludf.DUMMYFUNCTION("GOOGLETRANSLATE(A1612,""id"",""en"")"),"journal is finished, press domestic active nib min")</f>
        <v>journal is finished, press domestic active nib min</v>
      </c>
    </row>
    <row r="1613" spans="1:8" ht="15.75" customHeight="1" x14ac:dyDescent="0.25">
      <c r="A1613" s="2" t="s">
        <v>9509</v>
      </c>
      <c r="B1613" s="2" t="s">
        <v>9510</v>
      </c>
      <c r="C1613" s="2" t="s">
        <v>9511</v>
      </c>
      <c r="D1613" s="2" t="s">
        <v>9512</v>
      </c>
      <c r="E1613" s="2" t="s">
        <v>9513</v>
      </c>
      <c r="F1613" s="2" t="s">
        <v>9514</v>
      </c>
      <c r="G1613" s="2" t="s">
        <v>9514</v>
      </c>
      <c r="H1613" s="2" t="str">
        <f ca="1">IFERROR(__xludf.DUMMYFUNCTION("GOOGLETRANSLATE(A1613,""id"",""en"")"),"Telkomsel bro")</f>
        <v>Telkomsel bro</v>
      </c>
    </row>
    <row r="1614" spans="1:8" ht="15.75" customHeight="1" x14ac:dyDescent="0.25">
      <c r="A1614" s="2" t="s">
        <v>9515</v>
      </c>
      <c r="B1614" s="2" t="s">
        <v>9516</v>
      </c>
      <c r="C1614" s="2" t="s">
        <v>9517</v>
      </c>
      <c r="D1614" s="2" t="s">
        <v>9518</v>
      </c>
      <c r="E1614" s="2" t="s">
        <v>9519</v>
      </c>
      <c r="F1614" s="2" t="s">
        <v>9520</v>
      </c>
      <c r="G1614" s="2" t="s">
        <v>9521</v>
      </c>
      <c r="H1614" s="2" t="str">
        <f ca="1">IFERROR(__xludf.DUMMYFUNCTION("GOOGLETRANSLATE(A1614,""id"",""en"")"),"Wow, bro, tell me, if you have problems, complain, let me help you")</f>
        <v>Wow, bro, tell me, if you have problems, complain, let me help you</v>
      </c>
    </row>
    <row r="1615" spans="1:8" ht="15.75" customHeight="1" x14ac:dyDescent="0.25">
      <c r="A1615" s="2" t="s">
        <v>9522</v>
      </c>
      <c r="B1615" s="2" t="s">
        <v>9523</v>
      </c>
      <c r="C1615" s="2" t="s">
        <v>9524</v>
      </c>
      <c r="D1615" s="2" t="s">
        <v>9525</v>
      </c>
      <c r="E1615" s="2" t="s">
        <v>9526</v>
      </c>
      <c r="F1615" s="2" t="s">
        <v>9527</v>
      </c>
      <c r="G1615" s="2" t="s">
        <v>9527</v>
      </c>
      <c r="H1615" s="2" t="str">
        <f ca="1">IFERROR(__xludf.DUMMYFUNCTION("GOOGLETRANSLATE(A1615,""id"",""en"")"),"OK, brother Imam, wait for the message, Sabil")</f>
        <v>OK, brother Imam, wait for the message, Sabil</v>
      </c>
    </row>
    <row r="1616" spans="1:8" ht="15.75" customHeight="1" x14ac:dyDescent="0.25">
      <c r="A1616" s="2" t="s">
        <v>6391</v>
      </c>
      <c r="B1616" s="2" t="s">
        <v>9528</v>
      </c>
      <c r="C1616" s="2" t="s">
        <v>9529</v>
      </c>
      <c r="D1616" s="2" t="s">
        <v>9530</v>
      </c>
      <c r="E1616" s="2" t="s">
        <v>9531</v>
      </c>
      <c r="F1616" s="2" t="s">
        <v>6396</v>
      </c>
      <c r="G1616" s="2" t="s">
        <v>6396</v>
      </c>
      <c r="H1616" s="2" t="str">
        <f ca="1">IFERROR(__xludf.DUMMYFUNCTION("GOOGLETRANSLATE(A1616,""id"",""en"")"),"check messages")</f>
        <v>check messages</v>
      </c>
    </row>
    <row r="1617" spans="1:8" ht="15.75" customHeight="1" x14ac:dyDescent="0.25">
      <c r="A1617" s="2" t="s">
        <v>3065</v>
      </c>
      <c r="B1617" s="2" t="s">
        <v>9532</v>
      </c>
      <c r="C1617" s="2" t="s">
        <v>9533</v>
      </c>
      <c r="D1617" s="2" t="s">
        <v>9534</v>
      </c>
      <c r="E1617" s="2" t="s">
        <v>9534</v>
      </c>
      <c r="F1617" s="2" t="s">
        <v>3069</v>
      </c>
      <c r="G1617" s="2" t="s">
        <v>3069</v>
      </c>
      <c r="H1617" s="2" t="str">
        <f ca="1">IFERROR(__xludf.DUMMYFUNCTION("GOOGLETRANSLATE(A1617,""id"",""en"")"),"Telkomsel")</f>
        <v>Telkomsel</v>
      </c>
    </row>
    <row r="1618" spans="1:8" ht="15.75" customHeight="1" x14ac:dyDescent="0.25">
      <c r="A1618" s="2" t="s">
        <v>9535</v>
      </c>
      <c r="B1618" s="2" t="s">
        <v>9536</v>
      </c>
      <c r="C1618" s="2" t="s">
        <v>9537</v>
      </c>
      <c r="D1618" s="2" t="s">
        <v>9538</v>
      </c>
      <c r="E1618" s="2" t="s">
        <v>9539</v>
      </c>
      <c r="F1618" s="2" t="s">
        <v>9540</v>
      </c>
      <c r="G1618" s="2" t="s">
        <v>9541</v>
      </c>
      <c r="H1618" s="2" t="str">
        <f ca="1">IFERROR(__xludf.DUMMYFUNCTION("GOOGLETRANSLATE(A1618,""id"",""en"")"),"dnt dnt worry bro, come on, confirm the message, help with the process, thank you Sabil")</f>
        <v>dnt dnt worry bro, come on, confirm the message, help with the process, thank you Sabil</v>
      </c>
    </row>
    <row r="1619" spans="1:8" ht="15.75" customHeight="1" x14ac:dyDescent="0.25">
      <c r="A1619" s="2" t="s">
        <v>9542</v>
      </c>
      <c r="B1619" s="2" t="s">
        <v>9543</v>
      </c>
      <c r="C1619" s="2" t="s">
        <v>9544</v>
      </c>
      <c r="D1619" s="2" t="s">
        <v>9545</v>
      </c>
      <c r="E1619" s="2" t="s">
        <v>9545</v>
      </c>
      <c r="F1619" s="2" t="s">
        <v>9546</v>
      </c>
      <c r="G1619" s="2" t="s">
        <v>9547</v>
      </c>
      <c r="H1619" s="2" t="str">
        <f ca="1">IFERROR(__xludf.DUMMYFUNCTION("GOOGLETRANSLATE(A1619,""id"",""en"")"),"Come on, visit the digital service in front of the good Christmas post, Grapari Siaga, spread across Central Java, DIY East Java Bal, Nusa Tenggara, lively Indonesian spirit, Telkomsel Siaga")</f>
        <v>Come on, visit the digital service in front of the good Christmas post, Grapari Siaga, spread across Central Java, DIY East Java Bal, Nusa Tenggara, lively Indonesian spirit, Telkomsel Siaga</v>
      </c>
    </row>
    <row r="1620" spans="1:8" ht="15.75" customHeight="1" x14ac:dyDescent="0.25">
      <c r="A1620" s="2" t="s">
        <v>9548</v>
      </c>
      <c r="B1620" s="2" t="s">
        <v>9549</v>
      </c>
      <c r="C1620" s="2" t="s">
        <v>9550</v>
      </c>
      <c r="D1620" s="2" t="s">
        <v>9551</v>
      </c>
      <c r="E1620" s="2" t="s">
        <v>9552</v>
      </c>
      <c r="F1620" s="2" t="s">
        <v>9553</v>
      </c>
      <c r="G1620" s="2" t="s">
        <v>9554</v>
      </c>
      <c r="H1620" s="2" t="str">
        <f ca="1">IFERROR(__xludf.DUMMYFUNCTION("GOOGLETRANSLATE(A1620,""id"",""en"")"),"OK, brother, continue your message, Brother Ardhan")</f>
        <v>OK, brother, continue your message, Brother Ardhan</v>
      </c>
    </row>
    <row r="1621" spans="1:8" ht="15.75" customHeight="1" x14ac:dyDescent="0.25">
      <c r="A1621" s="2" t="s">
        <v>9555</v>
      </c>
      <c r="B1621" s="2" t="s">
        <v>9556</v>
      </c>
      <c r="C1621" s="2" t="s">
        <v>9557</v>
      </c>
      <c r="D1621" s="2" t="s">
        <v>9558</v>
      </c>
      <c r="E1621" s="2" t="s">
        <v>9559</v>
      </c>
      <c r="F1621" s="2" t="s">
        <v>9560</v>
      </c>
      <c r="G1621" s="2" t="s">
        <v>9560</v>
      </c>
      <c r="H1621" s="2" t="str">
        <f ca="1">IFERROR(__xludf.DUMMYFUNCTION("GOOGLETRANSLATE(A1621,""id"",""en"")"),"hello min please check the message yes thank you")</f>
        <v>hello min please check the message yes thank you</v>
      </c>
    </row>
    <row r="1622" spans="1:8" ht="15.75" customHeight="1" x14ac:dyDescent="0.25">
      <c r="A1622" s="2" t="s">
        <v>9561</v>
      </c>
      <c r="B1622" s="2" t="s">
        <v>9562</v>
      </c>
      <c r="C1622" s="2" t="s">
        <v>9563</v>
      </c>
      <c r="D1622" s="2" t="s">
        <v>9564</v>
      </c>
      <c r="E1622" s="2" t="s">
        <v>9565</v>
      </c>
      <c r="F1622" s="2" t="s">
        <v>9566</v>
      </c>
      <c r="G1622" s="2" t="s">
        <v>9567</v>
      </c>
      <c r="H1622" s="2" t="str">
        <f ca="1">IFERROR(__xludf.DUMMYFUNCTION("GOOGLETRANSLATE(A1622,""id"",""en"")"),"OK, top up your credit, come on, Imam, let me know your cellphone number, the date the capture failed, order, let me help you check, thank you Zidane")</f>
        <v>OK, top up your credit, come on, Imam, let me know your cellphone number, the date the capture failed, order, let me help you check, thank you Zidane</v>
      </c>
    </row>
    <row r="1623" spans="1:8" ht="15.75" customHeight="1" x14ac:dyDescent="0.25">
      <c r="A1623" s="2" t="s">
        <v>9568</v>
      </c>
      <c r="B1623" s="2" t="s">
        <v>9569</v>
      </c>
      <c r="C1623" s="2" t="s">
        <v>9570</v>
      </c>
      <c r="D1623" s="2" t="s">
        <v>9571</v>
      </c>
      <c r="E1623" s="2" t="s">
        <v>9572</v>
      </c>
      <c r="F1623" s="2" t="s">
        <v>9573</v>
      </c>
      <c r="G1623" s="2" t="s">
        <v>9574</v>
      </c>
      <c r="H1623" s="2" t="str">
        <f ca="1">IFERROR(__xludf.DUMMYFUNCTION("GOOGLETRANSLATE(A1623,""id"",""en"")"),"dnt dnt follow up results report message info bro, let's order Ardhan")</f>
        <v>dnt dnt follow up results report message info bro, let's order Ardhan</v>
      </c>
    </row>
    <row r="1624" spans="1:8" ht="15.75" customHeight="1" x14ac:dyDescent="0.25">
      <c r="A1624" s="2" t="s">
        <v>9575</v>
      </c>
      <c r="B1624" s="2" t="s">
        <v>9576</v>
      </c>
      <c r="C1624" s="2" t="s">
        <v>9577</v>
      </c>
      <c r="D1624" s="2" t="s">
        <v>9578</v>
      </c>
      <c r="E1624" s="2" t="s">
        <v>9579</v>
      </c>
      <c r="F1624" s="2" t="s">
        <v>9580</v>
      </c>
      <c r="G1624" s="2" t="s">
        <v>9581</v>
      </c>
      <c r="H1624" s="2" t="str">
        <f ca="1">IFERROR(__xludf.DUMMYFUNCTION("GOOGLETRANSLATE(A1624,""id"",""en"")"),"Min, using Telkomsel prepaid, I can't top up my credit, it doesn't bother me")</f>
        <v>Min, using Telkomsel prepaid, I can't top up my credit, it doesn't bother me</v>
      </c>
    </row>
    <row r="1625" spans="1:8" ht="15.75" customHeight="1" x14ac:dyDescent="0.25">
      <c r="A1625" s="2" t="s">
        <v>9582</v>
      </c>
      <c r="B1625" s="2" t="s">
        <v>9583</v>
      </c>
      <c r="C1625" s="2" t="s">
        <v>9584</v>
      </c>
      <c r="D1625" s="2" t="s">
        <v>9585</v>
      </c>
      <c r="E1625" s="2" t="s">
        <v>9586</v>
      </c>
      <c r="F1625" s="2" t="s">
        <v>9587</v>
      </c>
      <c r="G1625" s="2" t="s">
        <v>9588</v>
      </c>
      <c r="H1625" s="2" t="str">
        <f ca="1">IFERROR(__xludf.DUMMYFUNCTION("GOOGLETRANSLATE(A1625,""id"",""en"")"),"Yuuppp bro, Telkomsel's signal has changed to Tselpemilucepat, hopefully it will change to be aware of the role of keeping Milu peaceful, cool, garra")</f>
        <v>Yuuppp bro, Telkomsel's signal has changed to Tselpemilucepat, hopefully it will change to be aware of the role of keeping Milu peaceful, cool, garra</v>
      </c>
    </row>
    <row r="1626" spans="1:8" ht="15.75" customHeight="1" x14ac:dyDescent="0.25">
      <c r="A1626" s="2" t="s">
        <v>9589</v>
      </c>
      <c r="B1626" s="2" t="s">
        <v>9590</v>
      </c>
      <c r="C1626" s="2" t="s">
        <v>9591</v>
      </c>
      <c r="D1626" s="2" t="s">
        <v>9592</v>
      </c>
      <c r="E1626" s="2" t="s">
        <v>9593</v>
      </c>
      <c r="F1626" s="2" t="s">
        <v>9594</v>
      </c>
      <c r="G1626" s="2" t="s">
        <v>9595</v>
      </c>
      <c r="H1626" s="2" t="str">
        <f ca="1">IFERROR(__xludf.DUMMYFUNCTION("GOOGLETRANSLATE(A1626,""id"",""en"")"),"fuck Telkomsel's Indosat card, the quota price is above thousand")</f>
        <v>fuck Telkomsel's Indosat card, the quota price is above thousand</v>
      </c>
    </row>
    <row r="1627" spans="1:8" ht="15.75" customHeight="1" x14ac:dyDescent="0.25">
      <c r="A1627" s="2" t="s">
        <v>9596</v>
      </c>
      <c r="B1627" s="2" t="s">
        <v>9597</v>
      </c>
      <c r="C1627" s="2" t="s">
        <v>9598</v>
      </c>
      <c r="D1627" s="2" t="s">
        <v>9599</v>
      </c>
      <c r="E1627" s="2" t="s">
        <v>9600</v>
      </c>
      <c r="F1627" s="2" t="s">
        <v>9601</v>
      </c>
      <c r="G1627" s="2" t="s">
        <v>9602</v>
      </c>
      <c r="H1627" s="2" t="str">
        <f ca="1">IFERROR(__xludf.DUMMYFUNCTION("GOOGLETRANSLATE(A1627,""id"",""en"")"),"I'm worried, brother, you are active on the magic combo package, oh yes, brother, check, select the Mytelkomsel withdrawal package, select the shop menu, healthy shopping, Sabil")</f>
        <v>I'm worried, brother, you are active on the magic combo package, oh yes, brother, check, select the Mytelkomsel withdrawal package, select the shop menu, healthy shopping, Sabil</v>
      </c>
    </row>
    <row r="1628" spans="1:8" ht="15.75" customHeight="1" x14ac:dyDescent="0.25">
      <c r="A1628" s="2" t="s">
        <v>9603</v>
      </c>
      <c r="B1628" s="2" t="s">
        <v>9604</v>
      </c>
      <c r="C1628" s="2" t="s">
        <v>9605</v>
      </c>
      <c r="D1628" s="2" t="s">
        <v>9606</v>
      </c>
      <c r="E1628" s="2" t="s">
        <v>9607</v>
      </c>
      <c r="F1628" s="2" t="s">
        <v>9608</v>
      </c>
      <c r="G1628" s="2" t="s">
        <v>9608</v>
      </c>
      <c r="H1628" s="2" t="str">
        <f ca="1">IFERROR(__xludf.DUMMYFUNCTION("GOOGLETRANSLATE(A1628,""id"",""en"")"),"OK, Amelia, wait for your reply, thank you, Zidane")</f>
        <v>OK, Amelia, wait for your reply, thank you, Zidane</v>
      </c>
    </row>
    <row r="1629" spans="1:8" ht="15.75" customHeight="1" x14ac:dyDescent="0.25">
      <c r="A1629" s="2" t="s">
        <v>9609</v>
      </c>
      <c r="B1629" s="2" t="s">
        <v>9610</v>
      </c>
      <c r="C1629" s="2" t="s">
        <v>9611</v>
      </c>
      <c r="D1629" s="2" t="s">
        <v>9612</v>
      </c>
      <c r="E1629" s="2" t="s">
        <v>9613</v>
      </c>
      <c r="F1629" s="2" t="s">
        <v>9614</v>
      </c>
      <c r="G1629" s="2" t="s">
        <v>9615</v>
      </c>
      <c r="H1629" s="2" t="str">
        <f ca="1">IFERROR(__xludf.DUMMYFUNCTION("GOOGLETRANSLATE(A1629,""id"",""en"")"),"dnt dnt help follow up obstacles by message brother confirm update follow up report ya nesya")</f>
        <v>dnt dnt help follow up obstacles by message brother confirm update follow up report ya nesya</v>
      </c>
    </row>
    <row r="1630" spans="1:8" ht="15.75" customHeight="1" x14ac:dyDescent="0.25">
      <c r="A1630" s="2" t="s">
        <v>6373</v>
      </c>
      <c r="B1630" s="2" t="s">
        <v>9616</v>
      </c>
      <c r="C1630" s="2" t="s">
        <v>6375</v>
      </c>
      <c r="D1630" s="2" t="s">
        <v>6376</v>
      </c>
      <c r="E1630" s="2" t="s">
        <v>6377</v>
      </c>
      <c r="F1630" s="2" t="s">
        <v>6377</v>
      </c>
      <c r="G1630" s="2" t="s">
        <v>6377</v>
      </c>
      <c r="H1630" s="2" t="str">
        <f ca="1">IFERROR(__xludf.DUMMYFUNCTION("GOOGLETRANSLATE(A1630,""id"",""en"")"),"Min, check the message")</f>
        <v>Min, check the message</v>
      </c>
    </row>
    <row r="1631" spans="1:8" ht="15.75" customHeight="1" x14ac:dyDescent="0.25">
      <c r="A1631" s="2" t="s">
        <v>9617</v>
      </c>
      <c r="B1631" s="2" t="s">
        <v>9618</v>
      </c>
      <c r="C1631" s="2" t="s">
        <v>9619</v>
      </c>
      <c r="D1631" s="2" t="s">
        <v>9620</v>
      </c>
      <c r="E1631" s="2" t="s">
        <v>9621</v>
      </c>
      <c r="F1631" s="2" t="s">
        <v>9622</v>
      </c>
      <c r="G1631" s="2" t="s">
        <v>9623</v>
      </c>
      <c r="H1631" s="2" t="str">
        <f ca="1">IFERROR(__xludf.DUMMYFUNCTION("GOOGLETRANSLATE(A1631,""id"",""en"")"),"The Telkomsel package doesn't have a full quota, I'm really lazy and don't use the combo")</f>
        <v>The Telkomsel package doesn't have a full quota, I'm really lazy and don't use the combo</v>
      </c>
    </row>
    <row r="1632" spans="1:8" ht="15.75" customHeight="1" x14ac:dyDescent="0.25">
      <c r="A1632" s="2" t="s">
        <v>9624</v>
      </c>
      <c r="B1632" s="2" t="s">
        <v>9625</v>
      </c>
      <c r="C1632" s="2" t="s">
        <v>9626</v>
      </c>
      <c r="D1632" s="2" t="s">
        <v>9627</v>
      </c>
      <c r="E1632" s="2" t="s">
        <v>9627</v>
      </c>
      <c r="F1632" s="2" t="s">
        <v>9628</v>
      </c>
      <c r="G1632" s="2" t="s">
        <v>9629</v>
      </c>
      <c r="H1632" s="2" t="str">
        <f ca="1">IFERROR(__xludf.DUMMYFUNCTION("GOOGLETRANSLATE(A1632,""id"",""en"")"),"wow, I've done it")</f>
        <v>wow, I've done it</v>
      </c>
    </row>
    <row r="1633" spans="1:8" ht="15.75" customHeight="1" x14ac:dyDescent="0.25">
      <c r="A1633" s="2" t="s">
        <v>9630</v>
      </c>
      <c r="B1633" s="2" t="s">
        <v>9631</v>
      </c>
      <c r="C1633" s="2" t="s">
        <v>9632</v>
      </c>
      <c r="D1633" s="2" t="s">
        <v>9633</v>
      </c>
      <c r="E1633" s="2" t="s">
        <v>9634</v>
      </c>
      <c r="F1633" s="2" t="s">
        <v>9635</v>
      </c>
      <c r="G1633" s="2" t="s">
        <v>9635</v>
      </c>
      <c r="H1633" s="2" t="str">
        <f ca="1">IFERROR(__xludf.DUMMYFUNCTION("GOOGLETRANSLATE(A1633,""id"",""en"")"),"mark Telkomsel pocecip know mark Indosat")</f>
        <v>mark Telkomsel pocecip know mark Indosat</v>
      </c>
    </row>
    <row r="1634" spans="1:8" ht="15.75" customHeight="1" x14ac:dyDescent="0.25">
      <c r="A1634" s="2" t="s">
        <v>9636</v>
      </c>
      <c r="B1634" s="2" t="s">
        <v>9637</v>
      </c>
      <c r="C1634" s="2" t="s">
        <v>9638</v>
      </c>
      <c r="D1634" s="2" t="s">
        <v>9639</v>
      </c>
      <c r="E1634" s="2" t="s">
        <v>9640</v>
      </c>
      <c r="F1634" s="2" t="s">
        <v>9641</v>
      </c>
      <c r="G1634" s="2" t="s">
        <v>9642</v>
      </c>
      <c r="H1634" s="2" t="str">
        <f ca="1">IFERROR(__xludf.DUMMYFUNCTION("GOOGLETRANSLATE(A1634,""id"",""en"")"),"The signal suddenly disappeared, bro, I'm sorry, btw, the problem with the signal is that the Telkomsel number is lost, bro, confirm the Telkomsel number, order to help me check, and it's a complete location, wait for Rai.")</f>
        <v>The signal suddenly disappeared, bro, I'm sorry, btw, the problem with the signal is that the Telkomsel number is lost, bro, confirm the Telkomsel number, order to help me check, and it's a complete location, wait for Rai.</v>
      </c>
    </row>
    <row r="1635" spans="1:8" ht="15.75" customHeight="1" x14ac:dyDescent="0.25">
      <c r="A1635" s="2" t="s">
        <v>9643</v>
      </c>
      <c r="B1635" s="2" t="s">
        <v>9644</v>
      </c>
      <c r="C1635" s="2" t="s">
        <v>9645</v>
      </c>
      <c r="D1635" s="2" t="s">
        <v>9646</v>
      </c>
      <c r="E1635" s="2" t="s">
        <v>9647</v>
      </c>
      <c r="F1635" s="2" t="s">
        <v>9648</v>
      </c>
      <c r="G1635" s="2" t="s">
        <v>9649</v>
      </c>
      <c r="H1635" s="2" t="str">
        <f ca="1">IFERROR(__xludf.DUMMYFUNCTION("GOOGLETRANSLATE(A1635,""id"",""en"")"),"dnt dnt calm down bro, help check report confirmation, come on, wait, Nesya's message")</f>
        <v>dnt dnt calm down bro, help check report confirmation, come on, wait, Nesya's message</v>
      </c>
    </row>
    <row r="1636" spans="1:8" ht="15.75" customHeight="1" x14ac:dyDescent="0.25">
      <c r="A1636" s="2" t="s">
        <v>9650</v>
      </c>
      <c r="B1636" s="2" t="s">
        <v>9651</v>
      </c>
      <c r="C1636" s="2" t="s">
        <v>9652</v>
      </c>
      <c r="D1636" s="2" t="s">
        <v>9653</v>
      </c>
      <c r="E1636" s="2" t="s">
        <v>9654</v>
      </c>
      <c r="F1636" s="2" t="s">
        <v>9655</v>
      </c>
      <c r="G1636" s="2" t="s">
        <v>9656</v>
      </c>
      <c r="H1636" s="2" t="str">
        <f ca="1">IFERROR(__xludf.DUMMYFUNCTION("GOOGLETRANSLATE(A1636,""id"",""en"")"),"It's really annoying to see Telkomsel using Telkomsel")</f>
        <v>It's really annoying to see Telkomsel using Telkomsel</v>
      </c>
    </row>
    <row r="1637" spans="1:8" ht="15.75" customHeight="1" x14ac:dyDescent="0.25">
      <c r="A1637" s="2" t="s">
        <v>9657</v>
      </c>
      <c r="B1637" s="2" t="s">
        <v>9658</v>
      </c>
      <c r="C1637" s="2" t="s">
        <v>9659</v>
      </c>
      <c r="D1637" s="2" t="s">
        <v>9660</v>
      </c>
      <c r="E1637" s="2" t="s">
        <v>9661</v>
      </c>
      <c r="F1637" s="2" t="s">
        <v>9662</v>
      </c>
      <c r="G1637" s="2" t="s">
        <v>9663</v>
      </c>
      <c r="H1637" s="2" t="str">
        <f ca="1">IFERROR(__xludf.DUMMYFUNCTION("GOOGLETRANSLATE(A1637,""id"",""en"")"),"Telkomsel CS told me to upgrade plan, Telkomsel CS told us to upgrade plan account menu")</f>
        <v>Telkomsel CS told me to upgrade plan, Telkomsel CS told us to upgrade plan account menu</v>
      </c>
    </row>
    <row r="1638" spans="1:8" ht="15.75" customHeight="1" x14ac:dyDescent="0.25">
      <c r="A1638" s="2" t="s">
        <v>9664</v>
      </c>
      <c r="B1638" s="2" t="s">
        <v>9665</v>
      </c>
      <c r="C1638" s="2" t="s">
        <v>9666</v>
      </c>
      <c r="D1638" s="2" t="s">
        <v>9667</v>
      </c>
      <c r="E1638" s="2" t="s">
        <v>9668</v>
      </c>
      <c r="F1638" s="2" t="s">
        <v>9669</v>
      </c>
      <c r="G1638" s="2" t="s">
        <v>9669</v>
      </c>
      <c r="H1638" s="2" t="str">
        <f ca="1">IFERROR(__xludf.DUMMYFUNCTION("GOOGLETRANSLATE(A1638,""id"",""en"")"),"the signal rain is lost")</f>
        <v>the signal rain is lost</v>
      </c>
    </row>
    <row r="1639" spans="1:8" ht="15.75" customHeight="1" x14ac:dyDescent="0.25">
      <c r="A1639" s="2" t="s">
        <v>9670</v>
      </c>
      <c r="B1639" s="2" t="s">
        <v>9671</v>
      </c>
      <c r="C1639" s="2" t="s">
        <v>9672</v>
      </c>
      <c r="D1639" s="2" t="s">
        <v>9673</v>
      </c>
      <c r="E1639" s="2" t="s">
        <v>9673</v>
      </c>
      <c r="F1639" s="2" t="s">
        <v>9674</v>
      </c>
      <c r="G1639" s="2" t="s">
        <v>9675</v>
      </c>
      <c r="H1639" s="2" t="str">
        <f ca="1">IFERROR(__xludf.DUMMYFUNCTION("GOOGLETRANSLATE(A1639,""id"",""en"")"),"Hello everyone, looking for respondents ready to fill out the questionnaire, you need a thesis on the criteria to be active on Telkomsel, Telkomsel domiciled in East Jakarta, thank you for your time.")</f>
        <v>Hello everyone, looking for respondents ready to fill out the questionnaire, you need a thesis on the criteria to be active on Telkomsel, Telkomsel domiciled in East Jakarta, thank you for your time.</v>
      </c>
    </row>
    <row r="1640" spans="1:8" ht="15.75" customHeight="1" x14ac:dyDescent="0.25">
      <c r="A1640" s="2" t="s">
        <v>9676</v>
      </c>
      <c r="B1640" s="2" t="s">
        <v>9677</v>
      </c>
      <c r="C1640" s="2" t="s">
        <v>9678</v>
      </c>
      <c r="D1640" s="2" t="s">
        <v>9679</v>
      </c>
      <c r="E1640" s="2" t="s">
        <v>9680</v>
      </c>
      <c r="F1640" s="2" t="s">
        <v>9681</v>
      </c>
      <c r="G1640" s="2" t="s">
        <v>9682</v>
      </c>
      <c r="H1640" s="2" t="str">
        <f ca="1">IFERROR(__xludf.DUMMYFUNCTION("GOOGLETRANSLATE(A1640,""id"",""en"")"),"huhu sister Arinda, if you can't wait, reply to Nesya's friend's DM, launch Nesya's message")</f>
        <v>huhu sister Arinda, if you can't wait, reply to Nesya's friend's DM, launch Nesya's message</v>
      </c>
    </row>
    <row r="1641" spans="1:8" ht="15.75" customHeight="1" x14ac:dyDescent="0.25">
      <c r="A1641" s="2" t="s">
        <v>9683</v>
      </c>
      <c r="B1641" s="2" t="s">
        <v>9684</v>
      </c>
      <c r="C1641" s="2" t="s">
        <v>9685</v>
      </c>
      <c r="D1641" s="2" t="s">
        <v>9686</v>
      </c>
      <c r="E1641" s="2" t="s">
        <v>9687</v>
      </c>
      <c r="F1641" s="2" t="s">
        <v>9688</v>
      </c>
      <c r="G1641" s="2" t="s">
        <v>9689</v>
      </c>
      <c r="H1641" s="2" t="str">
        <f ca="1">IFERROR(__xludf.DUMMYFUNCTION("GOOGLETRANSLATE(A1641,""id"",""en"")"),"Scorched sister Lia's active road package, Rai's package")</f>
        <v>Scorched sister Lia's active road package, Rai's package</v>
      </c>
    </row>
    <row r="1642" spans="1:8" ht="15.75" customHeight="1" x14ac:dyDescent="0.25">
      <c r="A1642" s="2" t="s">
        <v>9690</v>
      </c>
      <c r="B1642" s="2" t="s">
        <v>9691</v>
      </c>
      <c r="C1642" s="2" t="s">
        <v>9692</v>
      </c>
      <c r="D1642" s="2" t="s">
        <v>9693</v>
      </c>
      <c r="E1642" s="2" t="s">
        <v>9694</v>
      </c>
      <c r="F1642" s="2" t="s">
        <v>9695</v>
      </c>
      <c r="G1642" s="2" t="s">
        <v>9695</v>
      </c>
      <c r="H1642" s="2" t="str">
        <f ca="1">IFERROR(__xludf.DUMMYFUNCTION("GOOGLETRANSLATE(A1642,""id"",""en"")"),"wetv prime free aww netflix nebeng youku")</f>
        <v>wetv prime free aww netflix nebeng youku</v>
      </c>
    </row>
    <row r="1643" spans="1:8" ht="15.75" customHeight="1" x14ac:dyDescent="0.25">
      <c r="A1643" s="2" t="s">
        <v>9696</v>
      </c>
      <c r="B1643" s="2" t="s">
        <v>9697</v>
      </c>
      <c r="C1643" s="2" t="s">
        <v>9698</v>
      </c>
      <c r="D1643" s="2" t="s">
        <v>9699</v>
      </c>
      <c r="E1643" s="2" t="s">
        <v>9700</v>
      </c>
      <c r="F1643" s="2" t="s">
        <v>9701</v>
      </c>
      <c r="G1643" s="2" t="s">
        <v>9702</v>
      </c>
      <c r="H1643" s="2" t="str">
        <f ca="1">IFERROR(__xludf.DUMMYFUNCTION("GOOGLETRANSLATE(A1643,""id"",""en"")"),"Happy home holidays, magical internet, delicious GB quota, price IDR thousand, activate Mytelkomsel internet using Telkomsel, win mobile category, Ookla awards, samp sells")</f>
        <v>Happy home holidays, magical internet, delicious GB quota, price IDR thousand, activate Mytelkomsel internet using Telkomsel, win mobile category, Ookla awards, samp sells</v>
      </c>
    </row>
    <row r="1644" spans="1:8" ht="15.75" customHeight="1" x14ac:dyDescent="0.25">
      <c r="A1644" s="2" t="s">
        <v>9542</v>
      </c>
      <c r="B1644" s="2" t="s">
        <v>9703</v>
      </c>
      <c r="C1644" s="2" t="s">
        <v>9544</v>
      </c>
      <c r="D1644" s="2" t="s">
        <v>9545</v>
      </c>
      <c r="E1644" s="2" t="s">
        <v>9545</v>
      </c>
      <c r="F1644" s="2" t="s">
        <v>9546</v>
      </c>
      <c r="G1644" s="2" t="s">
        <v>9547</v>
      </c>
      <c r="H1644" s="2" t="str">
        <f ca="1">IFERROR(__xludf.DUMMYFUNCTION("GOOGLETRANSLATE(A1644,""id"",""en"")"),"Come on, visit the digital service in front of the good Christmas post, Grapari Siaga, spread across Central Java, DIY East Java Bal, Nusa Tenggara, lively Indonesian spirit, Telkomsel Siaga")</f>
        <v>Come on, visit the digital service in front of the good Christmas post, Grapari Siaga, spread across Central Java, DIY East Java Bal, Nusa Tenggara, lively Indonesian spirit, Telkomsel Siaga</v>
      </c>
    </row>
    <row r="1645" spans="1:8" ht="15.75" customHeight="1" x14ac:dyDescent="0.25">
      <c r="A1645" s="2" t="s">
        <v>9704</v>
      </c>
      <c r="B1645" s="2" t="s">
        <v>9705</v>
      </c>
      <c r="C1645" s="2" t="s">
        <v>9706</v>
      </c>
      <c r="D1645" s="2" t="s">
        <v>9707</v>
      </c>
      <c r="E1645" s="2" t="s">
        <v>9708</v>
      </c>
      <c r="F1645" s="2" t="s">
        <v>9708</v>
      </c>
      <c r="G1645" s="2" t="s">
        <v>9709</v>
      </c>
      <c r="H1645" s="2" t="str">
        <f ca="1">IFERROR(__xludf.DUMMYFUNCTION("GOOGLETRANSLATE(A1645,""id"",""en"")"),"OK, sis, Nana, wait for Jovan's reply to your message")</f>
        <v>OK, sis, Nana, wait for Jovan's reply to your message</v>
      </c>
    </row>
    <row r="1646" spans="1:8" ht="15.75" customHeight="1" x14ac:dyDescent="0.25">
      <c r="A1646" s="2" t="s">
        <v>9710</v>
      </c>
      <c r="B1646" s="2" t="s">
        <v>9711</v>
      </c>
      <c r="C1646" s="2" t="s">
        <v>9712</v>
      </c>
      <c r="D1646" s="2" t="s">
        <v>9713</v>
      </c>
      <c r="E1646" s="2" t="s">
        <v>9714</v>
      </c>
      <c r="F1646" s="2" t="s">
        <v>9715</v>
      </c>
      <c r="G1646" s="2" t="s">
        <v>9715</v>
      </c>
      <c r="H1646" s="2" t="str">
        <f ca="1">IFERROR(__xludf.DUMMYFUNCTION("GOOGLETRANSLATE(A1646,""id"",""en"")"),"Oh well, the point date just expires")</f>
        <v>Oh well, the point date just expires</v>
      </c>
    </row>
    <row r="1647" spans="1:8" ht="15.75" customHeight="1" x14ac:dyDescent="0.25">
      <c r="A1647" s="2" t="s">
        <v>9716</v>
      </c>
      <c r="B1647" s="2" t="s">
        <v>9717</v>
      </c>
      <c r="C1647" s="2" t="s">
        <v>9718</v>
      </c>
      <c r="D1647" s="2" t="s">
        <v>9719</v>
      </c>
      <c r="E1647" s="2" t="s">
        <v>9720</v>
      </c>
      <c r="F1647" s="2" t="s">
        <v>9721</v>
      </c>
      <c r="G1647" s="2" t="s">
        <v>9722</v>
      </c>
      <c r="H1647" s="2" t="str">
        <f ca="1">IFERROR(__xludf.DUMMYFUNCTION("GOOGLETRANSLATE(A1647,""id"",""en"")"),"hello, min, if you buy a quota package, there is a quota. If you buy a quota, the quota will be forfeited. Min, it's a shame if it's forfeited")</f>
        <v>hello, min, if you buy a quota package, there is a quota. If you buy a quota, the quota will be forfeited. Min, it's a shame if it's forfeited</v>
      </c>
    </row>
    <row r="1648" spans="1:8" ht="15.75" customHeight="1" x14ac:dyDescent="0.25">
      <c r="A1648" s="2" t="s">
        <v>9723</v>
      </c>
      <c r="B1648" s="2" t="s">
        <v>9724</v>
      </c>
      <c r="C1648" s="2" t="s">
        <v>9725</v>
      </c>
      <c r="D1648" s="2" t="s">
        <v>9726</v>
      </c>
      <c r="E1648" s="2" t="s">
        <v>9727</v>
      </c>
      <c r="F1648" s="2" t="s">
        <v>9728</v>
      </c>
      <c r="G1648" s="2" t="s">
        <v>9729</v>
      </c>
      <c r="H1648" s="2" t="str">
        <f ca="1">IFERROR(__xludf.DUMMYFUNCTION("GOOGLETRANSLATE(A1648,""id"",""en"")"),"dnt dnt confirm sms hook report results bro Mulianto bro check update report mytelkomsel application yes feel like there are problems changing please confirm message let me help Rai's hand")</f>
        <v>dnt dnt confirm sms hook report results bro Mulianto bro check update report mytelkomsel application yes feel like there are problems changing please confirm message let me help Rai's hand</v>
      </c>
    </row>
    <row r="1649" spans="1:8" ht="15.75" customHeight="1" x14ac:dyDescent="0.25">
      <c r="A1649" s="2" t="s">
        <v>9730</v>
      </c>
      <c r="B1649" s="2" t="s">
        <v>9731</v>
      </c>
      <c r="C1649" s="2" t="s">
        <v>9732</v>
      </c>
      <c r="D1649" s="2" t="s">
        <v>9733</v>
      </c>
      <c r="E1649" s="2" t="s">
        <v>9734</v>
      </c>
      <c r="F1649" s="2" t="s">
        <v>9735</v>
      </c>
      <c r="G1649" s="2" t="s">
        <v>9736</v>
      </c>
      <c r="H1649" s="2" t="str">
        <f ca="1">IFERROR(__xludf.DUMMYFUNCTION("GOOGLETRANSLATE(A1649,""id"",""en"")"),"matchamallow matchamallow okay bro, reply sabil")</f>
        <v>matchamallow matchamallow okay bro, reply sabil</v>
      </c>
    </row>
    <row r="1650" spans="1:8" ht="15.75" customHeight="1" x14ac:dyDescent="0.25">
      <c r="A1650" s="2" t="s">
        <v>9737</v>
      </c>
      <c r="B1650" s="2" t="s">
        <v>9738</v>
      </c>
      <c r="C1650" s="2" t="s">
        <v>9739</v>
      </c>
      <c r="D1650" s="2" t="s">
        <v>9740</v>
      </c>
      <c r="E1650" s="2" t="s">
        <v>9741</v>
      </c>
      <c r="F1650" s="2" t="s">
        <v>9742</v>
      </c>
      <c r="G1650" s="2" t="s">
        <v>9743</v>
      </c>
      <c r="H1650" s="2" t="str">
        <f ca="1">IFERROR(__xludf.DUMMYFUNCTION("GOOGLETRANSLATE(A1650,""id"",""en"")"),"Using Telkomsel, the price for using Tri is cheap, the net is a mess")</f>
        <v>Using Telkomsel, the price for using Tri is cheap, the net is a mess</v>
      </c>
    </row>
    <row r="1651" spans="1:8" ht="15.75" customHeight="1" x14ac:dyDescent="0.25">
      <c r="A1651" s="2" t="s">
        <v>9744</v>
      </c>
      <c r="B1651" s="2" t="s">
        <v>9745</v>
      </c>
      <c r="C1651" s="2" t="s">
        <v>9746</v>
      </c>
      <c r="D1651" s="2" t="s">
        <v>9747</v>
      </c>
      <c r="E1651" s="2" t="s">
        <v>9748</v>
      </c>
      <c r="F1651" s="2" t="s">
        <v>9748</v>
      </c>
      <c r="G1651" s="2" t="s">
        <v>9748</v>
      </c>
      <c r="H1651" s="2" t="str">
        <f ca="1">IFERROR(__xludf.DUMMYFUNCTION("GOOGLETRANSLATE(A1651,""id"",""en"")"),"hello min check the message yes")</f>
        <v>hello min check the message yes</v>
      </c>
    </row>
    <row r="1652" spans="1:8" ht="15.75" customHeight="1" x14ac:dyDescent="0.25">
      <c r="A1652" s="2" t="s">
        <v>9749</v>
      </c>
      <c r="B1652" s="2" t="s">
        <v>9750</v>
      </c>
      <c r="C1652" s="2" t="s">
        <v>9751</v>
      </c>
      <c r="D1652" s="2" t="s">
        <v>9752</v>
      </c>
      <c r="E1652" s="2" t="s">
        <v>9753</v>
      </c>
      <c r="F1652" s="2" t="s">
        <v>9754</v>
      </c>
      <c r="G1652" s="2" t="s">
        <v>9755</v>
      </c>
      <c r="H1652" s="2" t="str">
        <f ca="1">IFERROR(__xludf.DUMMYFUNCTION("GOOGLETRANSLATE(A1652,""id"",""en"")"),"silence responsibility")</f>
        <v>silence responsibility</v>
      </c>
    </row>
    <row r="1653" spans="1:8" ht="15.75" customHeight="1" x14ac:dyDescent="0.25">
      <c r="A1653" s="2" t="s">
        <v>9756</v>
      </c>
      <c r="B1653" s="2" t="s">
        <v>9757</v>
      </c>
      <c r="C1653" s="2" t="s">
        <v>9758</v>
      </c>
      <c r="D1653" s="2" t="s">
        <v>9759</v>
      </c>
      <c r="E1653" s="2" t="s">
        <v>9760</v>
      </c>
      <c r="F1653" s="2" t="s">
        <v>9761</v>
      </c>
      <c r="G1653" s="2" t="s">
        <v>9762</v>
      </c>
      <c r="H1653" s="2" t="str">
        <f ca="1">IFERROR(__xludf.DUMMYFUNCTION("GOOGLETRANSLATE(A1653,""id"",""en"")"),"Sis Nana, if you can't redeem your info points, let's order your cellphone number, the date it's captured, it's clear you can't redeem it, thank you Nesya")</f>
        <v>Sis Nana, if you can't redeem your info points, let's order your cellphone number, the date it's captured, it's clear you can't redeem it, thank you Nesya</v>
      </c>
    </row>
    <row r="1654" spans="1:8" ht="15.75" customHeight="1" x14ac:dyDescent="0.25">
      <c r="A1654" s="2" t="s">
        <v>9763</v>
      </c>
      <c r="B1654" s="2" t="s">
        <v>9764</v>
      </c>
      <c r="C1654" s="2" t="s">
        <v>9765</v>
      </c>
      <c r="D1654" s="2" t="s">
        <v>9766</v>
      </c>
      <c r="E1654" s="2" t="s">
        <v>9767</v>
      </c>
      <c r="F1654" s="2" t="s">
        <v>9768</v>
      </c>
      <c r="G1654" s="2" t="s">
        <v>9769</v>
      </c>
      <c r="H1654" s="2" t="str">
        <f ca="1">IFERROR(__xludf.DUMMYFUNCTION("GOOGLETRANSLATE(A1654,""id"",""en"")"),"Brother, come on, if you have trouble complaining, turn to Telkomsel and let me help you, Brother Garra")</f>
        <v>Brother, come on, if you have trouble complaining, turn to Telkomsel and let me help you, Brother Garra</v>
      </c>
    </row>
    <row r="1655" spans="1:8" ht="15.75" customHeight="1" x14ac:dyDescent="0.25">
      <c r="A1655" s="2" t="s">
        <v>9770</v>
      </c>
      <c r="B1655" s="2" t="s">
        <v>9771</v>
      </c>
      <c r="C1655" s="2" t="s">
        <v>9772</v>
      </c>
      <c r="D1655" s="2" t="s">
        <v>9773</v>
      </c>
      <c r="E1655" s="2" t="s">
        <v>9774</v>
      </c>
      <c r="F1655" s="2" t="s">
        <v>9775</v>
      </c>
      <c r="G1655" s="2" t="s">
        <v>9776</v>
      </c>
      <c r="H1655" s="2" t="str">
        <f ca="1">IFERROR(__xludf.DUMMYFUNCTION("GOOGLETRANSLATE(A1655,""id"",""en"")"),"redeem point is VOC eating")</f>
        <v>redeem point is VOC eating</v>
      </c>
    </row>
    <row r="1656" spans="1:8" ht="15.75" customHeight="1" x14ac:dyDescent="0.25">
      <c r="A1656" s="2" t="s">
        <v>9777</v>
      </c>
      <c r="B1656" s="2" t="s">
        <v>9778</v>
      </c>
      <c r="C1656" s="2" t="s">
        <v>9779</v>
      </c>
      <c r="D1656" s="2" t="s">
        <v>9780</v>
      </c>
      <c r="E1656" s="2" t="s">
        <v>9781</v>
      </c>
      <c r="F1656" s="2" t="s">
        <v>9782</v>
      </c>
      <c r="G1656" s="2" t="s">
        <v>9783</v>
      </c>
      <c r="H1656" s="2" t="str">
        <f ca="1">IFERROR(__xludf.DUMMYFUNCTION("GOOGLETRANSLATE(A1656,""id"",""en"")"),"dnt dnt afternoon bro nmulianto sorry nature happy signal problem help report confirm messages help follow up yes hope the net will be normal quickly thank you sabil")</f>
        <v>dnt dnt afternoon bro nmulianto sorry nature happy signal problem help report confirm messages help follow up yes hope the net will be normal quickly thank you sabil</v>
      </c>
    </row>
    <row r="1657" spans="1:8" ht="15.75" customHeight="1" x14ac:dyDescent="0.25">
      <c r="A1657" s="2" t="s">
        <v>9784</v>
      </c>
      <c r="B1657" s="2" t="s">
        <v>9785</v>
      </c>
      <c r="C1657" s="2" t="s">
        <v>9786</v>
      </c>
      <c r="D1657" s="2" t="s">
        <v>9787</v>
      </c>
      <c r="E1657" s="2" t="s">
        <v>9788</v>
      </c>
      <c r="F1657" s="2" t="s">
        <v>9789</v>
      </c>
      <c r="G1657" s="2" t="s">
        <v>9790</v>
      </c>
      <c r="H1657" s="2" t="str">
        <f ca="1">IFERROR(__xludf.DUMMYFUNCTION("GOOGLETRANSLATE(A1657,""id"",""en"")"),"dnt dnt brother Mulianto sorry, net problem, Nesya, check messages, help follow up, confirm, come on, order, check updates, report, Nesya.")</f>
        <v>dnt dnt brother Mulianto sorry, net problem, Nesya, check messages, help follow up, confirm, come on, order, check updates, report, Nesya.</v>
      </c>
    </row>
    <row r="1658" spans="1:8" ht="15.75" customHeight="1" x14ac:dyDescent="0.25">
      <c r="A1658" s="2" t="s">
        <v>9791</v>
      </c>
      <c r="B1658" s="2" t="s">
        <v>9792</v>
      </c>
      <c r="C1658" s="2" t="s">
        <v>9793</v>
      </c>
      <c r="D1658" s="2" t="s">
        <v>9794</v>
      </c>
      <c r="E1658" s="2" t="s">
        <v>9795</v>
      </c>
      <c r="F1658" s="2" t="s">
        <v>9796</v>
      </c>
      <c r="G1658" s="2" t="s">
        <v>9797</v>
      </c>
      <c r="H1658" s="2" t="str">
        <f ca="1">IFERROR(__xludf.DUMMYFUNCTION("GOOGLETRANSLATE(A1658,""id"",""en"")"),"OK, enter the quota, try it bro, naaff, give me your cell phone number, date, so capture the message results so you can help me check it, thank you Zidane")</f>
        <v>OK, enter the quota, try it bro, naaff, give me your cell phone number, date, so capture the message results so you can help me check it, thank you Zidane</v>
      </c>
    </row>
    <row r="1659" spans="1:8" ht="15.75" customHeight="1" x14ac:dyDescent="0.25">
      <c r="A1659" s="2" t="s">
        <v>9798</v>
      </c>
      <c r="B1659" s="2" t="s">
        <v>9799</v>
      </c>
      <c r="C1659" s="2" t="s">
        <v>9800</v>
      </c>
      <c r="D1659" s="2" t="s">
        <v>9801</v>
      </c>
      <c r="E1659" s="2" t="s">
        <v>9801</v>
      </c>
      <c r="F1659" s="2" t="s">
        <v>9802</v>
      </c>
      <c r="G1659" s="2" t="s">
        <v>9803</v>
      </c>
      <c r="H1659" s="2" t="str">
        <f ca="1">IFERROR(__xludf.DUMMYFUNCTION("GOOGLETRANSLATE(A1659,""id"",""en"")"),"As long as you get your credit back, take what notification credit")</f>
        <v>As long as you get your credit back, take what notification credit</v>
      </c>
    </row>
    <row r="1660" spans="1:8" ht="15.75" customHeight="1" x14ac:dyDescent="0.25">
      <c r="A1660" s="2" t="s">
        <v>9804</v>
      </c>
      <c r="B1660" s="2" t="s">
        <v>9805</v>
      </c>
      <c r="C1660" s="2" t="s">
        <v>9806</v>
      </c>
      <c r="D1660" s="2" t="s">
        <v>9807</v>
      </c>
      <c r="E1660" s="2" t="s">
        <v>9807</v>
      </c>
      <c r="F1660" s="2" t="s">
        <v>9808</v>
      </c>
      <c r="G1660" s="2" t="s">
        <v>9809</v>
      </c>
      <c r="H1660" s="2" t="str">
        <f ca="1">IFERROR(__xludf.DUMMYFUNCTION("GOOGLETRANSLATE(A1660,""id"",""en"")"),"Waiting for a week to get the top up")</f>
        <v>Waiting for a week to get the top up</v>
      </c>
    </row>
    <row r="1661" spans="1:8" ht="15.75" customHeight="1" x14ac:dyDescent="0.25">
      <c r="A1661" s="2" t="s">
        <v>9810</v>
      </c>
      <c r="B1661" s="2" t="s">
        <v>9811</v>
      </c>
      <c r="C1661" s="2" t="s">
        <v>9812</v>
      </c>
      <c r="D1661" s="2" t="s">
        <v>9813</v>
      </c>
      <c r="E1661" s="2" t="s">
        <v>9813</v>
      </c>
      <c r="F1661" s="2" t="s">
        <v>9814</v>
      </c>
      <c r="G1661" s="2" t="s">
        <v>9815</v>
      </c>
      <c r="H1661" s="2" t="str">
        <f ca="1">IFERROR(__xludf.DUMMYFUNCTION("GOOGLETRANSLATE(A1661,""id"",""en"")"),"Thank you, just take action and take care of the quick subscription drain and net the subscription money")</f>
        <v>Thank you, just take action and take care of the quick subscription drain and net the subscription money</v>
      </c>
    </row>
    <row r="1662" spans="1:8" ht="15.75" customHeight="1" x14ac:dyDescent="0.25">
      <c r="A1662" s="2" t="s">
        <v>9816</v>
      </c>
      <c r="B1662" s="2" t="s">
        <v>9817</v>
      </c>
      <c r="C1662" s="2" t="s">
        <v>9818</v>
      </c>
      <c r="D1662" s="2" t="s">
        <v>9819</v>
      </c>
      <c r="E1662" s="2" t="s">
        <v>9820</v>
      </c>
      <c r="F1662" s="2" t="s">
        <v>9821</v>
      </c>
      <c r="G1662" s="2" t="s">
        <v>9822</v>
      </c>
      <c r="H1662" s="2" t="str">
        <f ca="1">IFERROR(__xludf.DUMMYFUNCTION("GOOGLETRANSLATE(A1662,""id"",""en"")"),"Package activation failed, bro, sorry, there are problems. Help me, please confirm the Telkomsel number and order, wait for Rai")</f>
        <v>Package activation failed, bro, sorry, there are problems. Help me, please confirm the Telkomsel number and order, wait for Rai</v>
      </c>
    </row>
    <row r="1663" spans="1:8" ht="15.75" customHeight="1" x14ac:dyDescent="0.25">
      <c r="A1663" s="2" t="s">
        <v>5053</v>
      </c>
      <c r="B1663" s="2" t="s">
        <v>5054</v>
      </c>
      <c r="C1663" s="2" t="s">
        <v>5055</v>
      </c>
      <c r="D1663" s="2" t="s">
        <v>5056</v>
      </c>
      <c r="E1663" s="2" t="s">
        <v>5057</v>
      </c>
      <c r="F1663" s="2" t="s">
        <v>5058</v>
      </c>
      <c r="G1663" s="2" t="s">
        <v>5059</v>
      </c>
      <c r="H1663" s="2" t="str">
        <f ca="1">IFERROR(__xludf.DUMMYFUNCTION("GOOGLETRANSLATE(A1663,""id"",""en"")"),"prince ori id hahaha, please help")</f>
        <v>prince ori id hahaha, please help</v>
      </c>
    </row>
    <row r="1664" spans="1:8" ht="15.75" customHeight="1" x14ac:dyDescent="0.25">
      <c r="A1664" s="2" t="s">
        <v>9823</v>
      </c>
      <c r="B1664" s="2" t="s">
        <v>9824</v>
      </c>
      <c r="C1664" s="2" t="s">
        <v>9825</v>
      </c>
      <c r="D1664" s="2" t="s">
        <v>9826</v>
      </c>
      <c r="E1664" s="2" t="s">
        <v>9826</v>
      </c>
      <c r="F1664" s="2" t="s">
        <v>9827</v>
      </c>
      <c r="G1664" s="2" t="s">
        <v>9828</v>
      </c>
      <c r="H1664" s="2" t="str">
        <f ca="1">IFERROR(__xludf.DUMMYFUNCTION("GOOGLETRANSLATE(A1664,""id"",""en"")"),"cut cut bro, wait, reply to the DM, help me quickly, Nesya")</f>
        <v>cut cut bro, wait, reply to the DM, help me quickly, Nesya</v>
      </c>
    </row>
    <row r="1665" spans="1:8" ht="15.75" customHeight="1" x14ac:dyDescent="0.25">
      <c r="A1665" s="2" t="s">
        <v>5060</v>
      </c>
      <c r="B1665" s="2" t="s">
        <v>5061</v>
      </c>
      <c r="C1665" s="2" t="s">
        <v>5062</v>
      </c>
      <c r="D1665" s="2" t="s">
        <v>5063</v>
      </c>
      <c r="E1665" s="2" t="s">
        <v>5063</v>
      </c>
      <c r="F1665" s="2" t="s">
        <v>5063</v>
      </c>
      <c r="G1665" s="2" t="s">
        <v>5064</v>
      </c>
      <c r="H1665" s="2" t="str">
        <f ca="1">IFERROR(__xludf.DUMMYFUNCTION("GOOGLETRANSLATE(A1665,""id"",""en"")"),"original ID hahaha good")</f>
        <v>original ID hahaha good</v>
      </c>
    </row>
    <row r="1666" spans="1:8" ht="15.75" customHeight="1" x14ac:dyDescent="0.25">
      <c r="A1666" s="2" t="s">
        <v>5065</v>
      </c>
      <c r="B1666" s="2" t="s">
        <v>5066</v>
      </c>
      <c r="C1666" s="2" t="s">
        <v>5067</v>
      </c>
      <c r="D1666" s="2" t="s">
        <v>5068</v>
      </c>
      <c r="E1666" s="2" t="s">
        <v>5068</v>
      </c>
      <c r="F1666" s="2" t="s">
        <v>5069</v>
      </c>
      <c r="G1666" s="2" t="s">
        <v>5069</v>
      </c>
      <c r="H1666" s="2" t="str">
        <f ca="1">IFERROR(__xludf.DUMMYFUNCTION("GOOGLETRANSLATE(A1666,""id"",""en"")"),"prince ori dead account id bii new era")</f>
        <v>prince ori dead account id bii new era</v>
      </c>
    </row>
    <row r="1667" spans="1:8" ht="15.75" customHeight="1" x14ac:dyDescent="0.25">
      <c r="A1667" s="2" t="s">
        <v>9829</v>
      </c>
      <c r="B1667" s="2" t="s">
        <v>9830</v>
      </c>
      <c r="C1667" s="2" t="s">
        <v>9830</v>
      </c>
      <c r="D1667" s="2" t="s">
        <v>9831</v>
      </c>
      <c r="E1667" s="2" t="s">
        <v>9832</v>
      </c>
      <c r="F1667" s="2" t="s">
        <v>9833</v>
      </c>
      <c r="G1667" s="2" t="s">
        <v>9833</v>
      </c>
      <c r="H1667" s="2" t="str">
        <f ca="1">IFERROR(__xludf.DUMMYFUNCTION("GOOGLETRANSLATE(A1667,""id"",""en"")"),"Telkomsel pig cuts credit arrghh")</f>
        <v>Telkomsel pig cuts credit arrghh</v>
      </c>
    </row>
    <row r="1668" spans="1:8" ht="15.75" customHeight="1" x14ac:dyDescent="0.25">
      <c r="A1668" s="2" t="s">
        <v>9834</v>
      </c>
      <c r="B1668" s="2" t="s">
        <v>9835</v>
      </c>
      <c r="C1668" s="2" t="s">
        <v>9836</v>
      </c>
      <c r="D1668" s="2" t="s">
        <v>9837</v>
      </c>
      <c r="E1668" s="2" t="s">
        <v>9838</v>
      </c>
      <c r="F1668" s="2" t="s">
        <v>9839</v>
      </c>
      <c r="G1668" s="2" t="s">
        <v>9840</v>
      </c>
      <c r="H1668" s="2" t="str">
        <f ca="1">IFERROR(__xludf.DUMMYFUNCTION("GOOGLETRANSLATE(A1668,""id"",""en"")"),"It's been a long week since buying active Telkomsel is really expensive")</f>
        <v>It's been a long week since buying active Telkomsel is really expensive</v>
      </c>
    </row>
    <row r="1669" spans="1:8" ht="15.75" customHeight="1" x14ac:dyDescent="0.25">
      <c r="A1669" s="2" t="s">
        <v>9841</v>
      </c>
      <c r="B1669" s="2" t="s">
        <v>9842</v>
      </c>
      <c r="C1669" s="2" t="s">
        <v>9843</v>
      </c>
      <c r="D1669" s="2" t="s">
        <v>9844</v>
      </c>
      <c r="E1669" s="2" t="s">
        <v>9845</v>
      </c>
      <c r="F1669" s="2" t="s">
        <v>9846</v>
      </c>
      <c r="G1669" s="2" t="s">
        <v>9847</v>
      </c>
      <c r="H1669" s="2" t="str">
        <f ca="1">IFERROR(__xludf.DUMMYFUNCTION("GOOGLETRANSLATE(A1669,""id"",""en"")"),"It's your responsibility to move the card service")</f>
        <v>It's your responsibility to move the card service</v>
      </c>
    </row>
    <row r="1670" spans="1:8" ht="15.75" customHeight="1" x14ac:dyDescent="0.25">
      <c r="A1670" s="2" t="s">
        <v>9848</v>
      </c>
      <c r="B1670" s="2" t="s">
        <v>9849</v>
      </c>
      <c r="C1670" s="2" t="s">
        <v>9850</v>
      </c>
      <c r="D1670" s="2" t="s">
        <v>9851</v>
      </c>
      <c r="E1670" s="2" t="s">
        <v>9852</v>
      </c>
      <c r="F1670" s="2" t="s">
        <v>9853</v>
      </c>
      <c r="G1670" s="2" t="s">
        <v>9854</v>
      </c>
      <c r="H1670" s="2" t="str">
        <f ca="1">IFERROR(__xludf.DUMMYFUNCTION("GOOGLETRANSLATE(A1670,""id"",""en"")"),"Sorry, bro, the activity is disturbing, btw, there is a problem with a stable signal, the Telkomsel number, bro, let me know the Telkomsel number, order me to help you check it, let me know the complete location, at least the sub-district head waits for R"&amp;"ai.")</f>
        <v>Sorry, bro, the activity is disturbing, btw, there is a problem with a stable signal, the Telkomsel number, bro, let me know the Telkomsel number, order me to help you check it, let me know the complete location, at least the sub-district head waits for Rai.</v>
      </c>
    </row>
    <row r="1671" spans="1:8" ht="15.75" customHeight="1" x14ac:dyDescent="0.25">
      <c r="A1671" s="2" t="s">
        <v>9855</v>
      </c>
      <c r="B1671" s="2" t="s">
        <v>9856</v>
      </c>
      <c r="C1671" s="2" t="s">
        <v>9857</v>
      </c>
      <c r="D1671" s="2" t="s">
        <v>9858</v>
      </c>
      <c r="E1671" s="2" t="s">
        <v>9859</v>
      </c>
      <c r="F1671" s="2" t="s">
        <v>9860</v>
      </c>
      <c r="G1671" s="2" t="s">
        <v>9861</v>
      </c>
      <c r="H1671" s="2" t="str">
        <f ca="1">IFERROR(__xludf.DUMMYFUNCTION("GOOGLETRANSLATE(A1671,""id"",""en"")"),"Here, bro, calm down, let's get the signal stable, let's give you the order cell phone number, location, sub-district, city, problem number, let me help you check, thank you, Nesya")</f>
        <v>Here, bro, calm down, let's get the signal stable, let's give you the order cell phone number, location, sub-district, city, problem number, let me help you check, thank you, Nesya</v>
      </c>
    </row>
    <row r="1672" spans="1:8" ht="15.75" customHeight="1" x14ac:dyDescent="0.25">
      <c r="A1672" s="2" t="s">
        <v>9862</v>
      </c>
      <c r="B1672" s="2" t="s">
        <v>9863</v>
      </c>
      <c r="C1672" s="2" t="s">
        <v>9864</v>
      </c>
      <c r="D1672" s="2" t="s">
        <v>9865</v>
      </c>
      <c r="E1672" s="2" t="s">
        <v>9866</v>
      </c>
      <c r="F1672" s="2" t="s">
        <v>9867</v>
      </c>
      <c r="G1672" s="2" t="s">
        <v>9867</v>
      </c>
      <c r="H1672" s="2" t="str">
        <f ca="1">IFERROR(__xludf.DUMMYFUNCTION("GOOGLETRANSLATE(A1672,""id"",""en"")"),"just credit")</f>
        <v>just credit</v>
      </c>
    </row>
    <row r="1673" spans="1:8" ht="15.75" customHeight="1" x14ac:dyDescent="0.25">
      <c r="A1673" s="2" t="s">
        <v>9868</v>
      </c>
      <c r="B1673" s="2" t="s">
        <v>9869</v>
      </c>
      <c r="C1673" s="2" t="s">
        <v>9870</v>
      </c>
      <c r="D1673" s="2" t="s">
        <v>9871</v>
      </c>
      <c r="E1673" s="2" t="s">
        <v>9872</v>
      </c>
      <c r="F1673" s="2" t="s">
        <v>9873</v>
      </c>
      <c r="G1673" s="2" t="s">
        <v>9874</v>
      </c>
      <c r="H1673" s="2" t="str">
        <f ca="1">IFERROR(__xludf.DUMMYFUNCTION("GOOGLETRANSLATE(A1673,""id"",""en"")"),"Heheheh, bro, just continue the message, Ardhan")</f>
        <v>Heheheh, bro, just continue the message, Ardhan</v>
      </c>
    </row>
    <row r="1674" spans="1:8" ht="15.75" customHeight="1" x14ac:dyDescent="0.25">
      <c r="A1674" s="2" t="s">
        <v>9875</v>
      </c>
      <c r="B1674" s="2" t="s">
        <v>9876</v>
      </c>
      <c r="C1674" s="2" t="s">
        <v>9877</v>
      </c>
      <c r="D1674" s="2" t="s">
        <v>9878</v>
      </c>
      <c r="E1674" s="2" t="s">
        <v>9879</v>
      </c>
      <c r="F1674" s="2" t="s">
        <v>9880</v>
      </c>
      <c r="G1674" s="2" t="s">
        <v>9881</v>
      </c>
      <c r="H1674" s="2" t="str">
        <f ca="1">IFERROR(__xludf.DUMMYFUNCTION("GOOGLETRANSLATE(A1674,""id"",""en"")"),"cut cut, I'm worried, bro, the message is help, reply quickly, sabil")</f>
        <v>cut cut, I'm worried, bro, the message is help, reply quickly, sabil</v>
      </c>
    </row>
    <row r="1675" spans="1:8" ht="15.75" customHeight="1" x14ac:dyDescent="0.25">
      <c r="A1675" s="2" t="s">
        <v>9882</v>
      </c>
      <c r="B1675" s="2" t="s">
        <v>9883</v>
      </c>
      <c r="C1675" s="2" t="s">
        <v>9884</v>
      </c>
      <c r="D1675" s="2" t="s">
        <v>9885</v>
      </c>
      <c r="E1675" s="2" t="s">
        <v>9886</v>
      </c>
      <c r="F1675" s="2" t="s">
        <v>9887</v>
      </c>
      <c r="G1675" s="2" t="s">
        <v>9888</v>
      </c>
      <c r="H1675" s="2" t="str">
        <f ca="1">IFERROR(__xludf.DUMMYFUNCTION("GOOGLETRANSLATE(A1675,""id"",""en"")"),"Hi, bro, you can order to play Telkomsel Tia")</f>
        <v>Hi, bro, you can order to play Telkomsel Tia</v>
      </c>
    </row>
    <row r="1676" spans="1:8" ht="15.75" customHeight="1" x14ac:dyDescent="0.25">
      <c r="A1676" s="2" t="s">
        <v>5070</v>
      </c>
      <c r="B1676" s="2" t="s">
        <v>5071</v>
      </c>
      <c r="C1676" s="2" t="s">
        <v>5072</v>
      </c>
      <c r="D1676" s="2" t="s">
        <v>5073</v>
      </c>
      <c r="E1676" s="2" t="s">
        <v>5074</v>
      </c>
      <c r="F1676" s="2" t="s">
        <v>5075</v>
      </c>
      <c r="G1676" s="2" t="s">
        <v>5075</v>
      </c>
      <c r="H1676" s="2" t="str">
        <f ca="1">IFERROR(__xludf.DUMMYFUNCTION("GOOGLETRANSLATE(A1676,""id"",""en"")"),"original ID eehh account yeah hahaha bro you know the incoming notification of people following")</f>
        <v>original ID eehh account yeah hahaha bro you know the incoming notification of people following</v>
      </c>
    </row>
    <row r="1677" spans="1:8" ht="15.75" customHeight="1" x14ac:dyDescent="0.25">
      <c r="A1677" s="2" t="s">
        <v>9889</v>
      </c>
      <c r="B1677" s="2" t="s">
        <v>9890</v>
      </c>
      <c r="C1677" s="2" t="s">
        <v>9891</v>
      </c>
      <c r="D1677" s="2" t="s">
        <v>9892</v>
      </c>
      <c r="E1677" s="2" t="s">
        <v>9892</v>
      </c>
      <c r="F1677" s="2" t="s">
        <v>9893</v>
      </c>
      <c r="G1677" s="2" t="s">
        <v>9894</v>
      </c>
      <c r="H1677" s="2" t="str">
        <f ca="1">IFERROR(__xludf.DUMMYFUNCTION("GOOGLETRANSLATE(A1677,""id"",""en"")"),"yes the signal drops out")</f>
        <v>yes the signal drops out</v>
      </c>
    </row>
    <row r="1678" spans="1:8" ht="15.75" customHeight="1" x14ac:dyDescent="0.25">
      <c r="A1678" s="2" t="s">
        <v>9895</v>
      </c>
      <c r="B1678" s="2" t="s">
        <v>9896</v>
      </c>
      <c r="C1678" s="2" t="s">
        <v>9897</v>
      </c>
      <c r="D1678" s="2" t="s">
        <v>9898</v>
      </c>
      <c r="E1678" s="2" t="s">
        <v>9899</v>
      </c>
      <c r="F1678" s="2" t="s">
        <v>9900</v>
      </c>
      <c r="G1678" s="2" t="s">
        <v>9901</v>
      </c>
      <c r="H1678" s="2" t="str">
        <f ca="1">IFERROR(__xludf.DUMMYFUNCTION("GOOGLETRANSLATE(A1678,""id"",""en"")"),"I'm happy, Brother Andre, thank you, loyal Telkomsel. I hope the problems you experience will be resolved quickly")</f>
        <v>I'm happy, Brother Andre, thank you, loyal Telkomsel. I hope the problems you experience will be resolved quickly</v>
      </c>
    </row>
    <row r="1679" spans="1:8" ht="15.75" customHeight="1" x14ac:dyDescent="0.25">
      <c r="A1679" s="2" t="s">
        <v>9902</v>
      </c>
      <c r="B1679" s="2" t="s">
        <v>9903</v>
      </c>
      <c r="C1679" s="2" t="s">
        <v>9904</v>
      </c>
      <c r="D1679" s="2" t="s">
        <v>9905</v>
      </c>
      <c r="E1679" s="2" t="s">
        <v>9906</v>
      </c>
      <c r="F1679" s="2" t="s">
        <v>9907</v>
      </c>
      <c r="G1679" s="2" t="s">
        <v>9908</v>
      </c>
      <c r="H1679" s="2" t="str">
        <f ca="1">IFERROR(__xludf.DUMMYFUNCTION("GOOGLETRANSLATE(A1679,""id"",""en"")"),"IDR quota, bro, please activate the package according to your needs, the Mytelkomsel application is available, thank you Zidane")</f>
        <v>IDR quota, bro, please activate the package according to your needs, the Mytelkomsel application is available, thank you Zidane</v>
      </c>
    </row>
    <row r="1680" spans="1:8" ht="15.75" customHeight="1" x14ac:dyDescent="0.25">
      <c r="A1680" s="2" t="s">
        <v>9909</v>
      </c>
      <c r="B1680" s="2" t="s">
        <v>9910</v>
      </c>
      <c r="C1680" s="2" t="s">
        <v>9911</v>
      </c>
      <c r="D1680" s="2" t="s">
        <v>9912</v>
      </c>
      <c r="E1680" s="2" t="s">
        <v>9913</v>
      </c>
      <c r="F1680" s="2" t="s">
        <v>9914</v>
      </c>
      <c r="G1680" s="2" t="s">
        <v>9915</v>
      </c>
      <c r="H1680" s="2" t="str">
        <f ca="1">IFERROR(__xludf.DUMMYFUNCTION("GOOGLETRANSLATE(A1680,""id"",""en"")"),"Thank you, my gift, Min")</f>
        <v>Thank you, my gift, Min</v>
      </c>
    </row>
    <row r="1681" spans="1:8" ht="15.75" customHeight="1" x14ac:dyDescent="0.25">
      <c r="A1681" s="2" t="s">
        <v>9916</v>
      </c>
      <c r="B1681" s="2" t="s">
        <v>9917</v>
      </c>
      <c r="C1681" s="2" t="s">
        <v>9918</v>
      </c>
      <c r="D1681" s="2" t="s">
        <v>9919</v>
      </c>
      <c r="E1681" s="2" t="s">
        <v>9920</v>
      </c>
      <c r="F1681" s="2" t="s">
        <v>9921</v>
      </c>
      <c r="G1681" s="2" t="s">
        <v>9921</v>
      </c>
      <c r="H1681" s="2" t="str">
        <f ca="1">IFERROR(__xludf.DUMMYFUNCTION("GOOGLETRANSLATE(A1681,""id"",""en"")"),"Wow, this is the location, Brother Garra")</f>
        <v>Wow, this is the location, Brother Garra</v>
      </c>
    </row>
    <row r="1682" spans="1:8" ht="15.75" customHeight="1" x14ac:dyDescent="0.25">
      <c r="A1682" s="2" t="s">
        <v>9922</v>
      </c>
      <c r="B1682" s="2" t="s">
        <v>9923</v>
      </c>
      <c r="C1682" s="2" t="s">
        <v>9924</v>
      </c>
      <c r="D1682" s="2" t="s">
        <v>9925</v>
      </c>
      <c r="E1682" s="2" t="s">
        <v>9926</v>
      </c>
      <c r="F1682" s="2" t="s">
        <v>9927</v>
      </c>
      <c r="G1682" s="2" t="s">
        <v>9928</v>
      </c>
      <c r="H1682" s="2" t="str">
        <f ca="1">IFERROR(__xludf.DUMMYFUNCTION("GOOGLETRANSLATE(A1682,""id"",""en"")"),"I believe the credit will come back")</f>
        <v>I believe the credit will come back</v>
      </c>
    </row>
    <row r="1683" spans="1:8" ht="15.75" customHeight="1" x14ac:dyDescent="0.25">
      <c r="A1683" s="2" t="s">
        <v>9929</v>
      </c>
      <c r="B1683" s="2" t="s">
        <v>9930</v>
      </c>
      <c r="C1683" s="2" t="s">
        <v>9931</v>
      </c>
      <c r="D1683" s="2" t="s">
        <v>9932</v>
      </c>
      <c r="E1683" s="2" t="s">
        <v>9933</v>
      </c>
      <c r="F1683" s="2" t="s">
        <v>9934</v>
      </c>
      <c r="G1683" s="2" t="s">
        <v>9935</v>
      </c>
      <c r="H1683" s="2" t="str">
        <f ca="1">IFERROR(__xludf.DUMMYFUNCTION("GOOGLETRANSLATE(A1683,""id"",""en"")"),"reply message")</f>
        <v>reply message</v>
      </c>
    </row>
    <row r="1684" spans="1:8" ht="15.75" customHeight="1" x14ac:dyDescent="0.25">
      <c r="A1684" s="2" t="s">
        <v>9936</v>
      </c>
      <c r="B1684" s="2" t="s">
        <v>9937</v>
      </c>
      <c r="C1684" s="2" t="s">
        <v>9938</v>
      </c>
      <c r="D1684" s="2" t="s">
        <v>9939</v>
      </c>
      <c r="E1684" s="2" t="s">
        <v>9940</v>
      </c>
      <c r="F1684" s="2" t="s">
        <v>9941</v>
      </c>
      <c r="G1684" s="2" t="s">
        <v>9941</v>
      </c>
      <c r="H1684" s="2" t="str">
        <f ca="1">IFERROR(__xludf.DUMMYFUNCTION("GOOGLETRANSLATE(A1684,""id"",""en"")"),"claim Rp quota, mint")</f>
        <v>claim Rp quota, mint</v>
      </c>
    </row>
    <row r="1685" spans="1:8" ht="15.75" customHeight="1" x14ac:dyDescent="0.25">
      <c r="A1685" s="2" t="s">
        <v>9942</v>
      </c>
      <c r="B1685" s="2" t="s">
        <v>9943</v>
      </c>
      <c r="C1685" s="2" t="s">
        <v>9944</v>
      </c>
      <c r="D1685" s="2" t="s">
        <v>9945</v>
      </c>
      <c r="E1685" s="2" t="s">
        <v>9946</v>
      </c>
      <c r="F1685" s="2" t="s">
        <v>9947</v>
      </c>
      <c r="G1685" s="2" t="s">
        <v>9948</v>
      </c>
      <c r="H1685" s="2" t="str">
        <f ca="1">IFERROR(__xludf.DUMMYFUNCTION("GOOGLETRANSLATE(A1685,""id"",""en"")"),"cut cut huhu sorry bro if you activate the save credit feature cut credit nesya help quickly dm wait for me nesya")</f>
        <v>cut cut huhu sorry bro if you activate the save credit feature cut credit nesya help quickly dm wait for me nesya</v>
      </c>
    </row>
    <row r="1686" spans="1:8" ht="15.75" customHeight="1" x14ac:dyDescent="0.25">
      <c r="A1686" s="2" t="s">
        <v>9949</v>
      </c>
      <c r="B1686" s="2" t="s">
        <v>9950</v>
      </c>
      <c r="C1686" s="2" t="s">
        <v>9951</v>
      </c>
      <c r="D1686" s="2" t="s">
        <v>9952</v>
      </c>
      <c r="E1686" s="2" t="s">
        <v>9952</v>
      </c>
      <c r="F1686" s="2" t="s">
        <v>9953</v>
      </c>
      <c r="G1686" s="2" t="s">
        <v>9954</v>
      </c>
      <c r="H1686" s="2" t="str">
        <f ca="1">IFERROR(__xludf.DUMMYFUNCTION("GOOGLETRANSLATE(A1686,""id"",""en"")"),"Telkomsel's responsibility is to be cut several times")</f>
        <v>Telkomsel's responsibility is to be cut several times</v>
      </c>
    </row>
    <row r="1687" spans="1:8" ht="15.75" customHeight="1" x14ac:dyDescent="0.25">
      <c r="A1687" s="2" t="s">
        <v>9955</v>
      </c>
      <c r="B1687" s="2" t="s">
        <v>9956</v>
      </c>
      <c r="C1687" s="2" t="s">
        <v>9957</v>
      </c>
      <c r="D1687" s="2" t="s">
        <v>9958</v>
      </c>
      <c r="E1687" s="2" t="s">
        <v>9959</v>
      </c>
      <c r="F1687" s="2" t="s">
        <v>9959</v>
      </c>
      <c r="G1687" s="2" t="s">
        <v>9960</v>
      </c>
      <c r="H1687" s="2" t="str">
        <f ca="1">IFERROR(__xludf.DUMMYFUNCTION("GOOGLETRANSLATE(A1687,""id"",""en"")"),"OK, bro, wait for the reply, Sabil friend, btw, Habede, yes, Sabil")</f>
        <v>OK, bro, wait for the reply, Sabil friend, btw, Habede, yes, Sabil</v>
      </c>
    </row>
    <row r="1688" spans="1:8" ht="15.75" customHeight="1" x14ac:dyDescent="0.25">
      <c r="A1688" s="2" t="s">
        <v>9961</v>
      </c>
      <c r="B1688" s="2" t="s">
        <v>9962</v>
      </c>
      <c r="C1688" s="2" t="s">
        <v>9963</v>
      </c>
      <c r="D1688" s="2" t="s">
        <v>9964</v>
      </c>
      <c r="E1688" s="2" t="s">
        <v>9965</v>
      </c>
      <c r="F1688" s="2" t="s">
        <v>9966</v>
      </c>
      <c r="G1688" s="2" t="s">
        <v>9966</v>
      </c>
      <c r="H1688" s="2" t="str">
        <f ca="1">IFERROR(__xludf.DUMMYFUNCTION("GOOGLETRANSLATE(A1688,""id"",""en"")"),"Wow, this is the location, Brother Garra")</f>
        <v>Wow, this is the location, Brother Garra</v>
      </c>
    </row>
    <row r="1689" spans="1:8" ht="15.75" customHeight="1" x14ac:dyDescent="0.25">
      <c r="A1689" s="2" t="s">
        <v>9967</v>
      </c>
      <c r="B1689" s="2" t="s">
        <v>9968</v>
      </c>
      <c r="C1689" s="2" t="s">
        <v>9968</v>
      </c>
      <c r="D1689" s="2" t="s">
        <v>9969</v>
      </c>
      <c r="E1689" s="2" t="s">
        <v>9970</v>
      </c>
      <c r="F1689" s="2" t="s">
        <v>9971</v>
      </c>
      <c r="G1689" s="2" t="s">
        <v>9971</v>
      </c>
      <c r="H1689" s="2" t="str">
        <f ca="1">IFERROR(__xludf.DUMMYFUNCTION("GOOGLETRANSLATE(A1689,""id"",""en"")"),"fakingsyiitt Telkomsel Indihome is really bad anjiiirrrr push raaankkkkk")</f>
        <v>fakingsyiitt Telkomsel Indihome is really bad anjiiirrrr push raaankkkkk</v>
      </c>
    </row>
    <row r="1690" spans="1:8" ht="15.75" customHeight="1" x14ac:dyDescent="0.25">
      <c r="A1690" s="2" t="s">
        <v>9972</v>
      </c>
      <c r="B1690" s="2" t="s">
        <v>9973</v>
      </c>
      <c r="C1690" s="2" t="s">
        <v>9974</v>
      </c>
      <c r="D1690" s="2" t="s">
        <v>9975</v>
      </c>
      <c r="E1690" s="2" t="s">
        <v>9975</v>
      </c>
      <c r="F1690" s="2" t="s">
        <v>9976</v>
      </c>
      <c r="G1690" s="2" t="s">
        <v>9977</v>
      </c>
      <c r="H1690" s="2" t="str">
        <f ca="1">IFERROR(__xludf.DUMMYFUNCTION("GOOGLETRANSLATE(A1690,""id"",""en"")"),"It's a cool week to take credit")</f>
        <v>It's a cool week to take credit</v>
      </c>
    </row>
    <row r="1691" spans="1:8" ht="15.75" customHeight="1" x14ac:dyDescent="0.25">
      <c r="A1691" s="2" t="s">
        <v>9978</v>
      </c>
      <c r="B1691" s="2" t="s">
        <v>9979</v>
      </c>
      <c r="C1691" s="2" t="s">
        <v>9980</v>
      </c>
      <c r="D1691" s="2" t="s">
        <v>9981</v>
      </c>
      <c r="E1691" s="2" t="s">
        <v>9982</v>
      </c>
      <c r="F1691" s="2" t="s">
        <v>9983</v>
      </c>
      <c r="G1691" s="2" t="s">
        <v>9984</v>
      </c>
      <c r="H1691" s="2" t="str">
        <f ca="1">IFERROR(__xludf.DUMMYFUNCTION("GOOGLETRANSLATE(A1691,""id"",""en"")"),"Yes, it's disrupting signal activity, come on, bro, nadsure, give me your cellphone number, date, location, details of the city sub-district head, Telkomsel number, problem via message, let me help you, Zidane")</f>
        <v>Yes, it's disrupting signal activity, come on, bro, nadsure, give me your cellphone number, date, location, details of the city sub-district head, Telkomsel number, problem via message, let me help you, Zidane</v>
      </c>
    </row>
    <row r="1692" spans="1:8" ht="15.75" customHeight="1" x14ac:dyDescent="0.25">
      <c r="A1692" s="2" t="s">
        <v>9985</v>
      </c>
      <c r="B1692" s="2" t="s">
        <v>9986</v>
      </c>
      <c r="C1692" s="2" t="s">
        <v>9987</v>
      </c>
      <c r="D1692" s="2" t="s">
        <v>9988</v>
      </c>
      <c r="E1692" s="2" t="s">
        <v>9989</v>
      </c>
      <c r="F1692" s="2" t="s">
        <v>9989</v>
      </c>
      <c r="G1692" s="2" t="s">
        <v>9990</v>
      </c>
      <c r="H1692" s="2" t="str">
        <f ca="1">IFERROR(__xludf.DUMMYFUNCTION("GOOGLETRANSLATE(A1692,""id"",""en"")"),"OK, bro, wait, wait for Jovan's reply to your message")</f>
        <v>OK, bro, wait, wait for Jovan's reply to your message</v>
      </c>
    </row>
    <row r="1693" spans="1:8" ht="15.75" customHeight="1" x14ac:dyDescent="0.25">
      <c r="A1693" s="2" t="s">
        <v>5076</v>
      </c>
      <c r="B1693" s="2" t="s">
        <v>5077</v>
      </c>
      <c r="C1693" s="2" t="s">
        <v>5078</v>
      </c>
      <c r="D1693" s="2" t="s">
        <v>5079</v>
      </c>
      <c r="E1693" s="2" t="s">
        <v>5080</v>
      </c>
      <c r="F1693" s="2" t="s">
        <v>5080</v>
      </c>
      <c r="G1693" s="2" t="s">
        <v>5080</v>
      </c>
      <c r="H1693" s="2" t="str">
        <f ca="1">IFERROR(__xludf.DUMMYFUNCTION("GOOGLETRANSLATE(A1693,""id"",""en"")"),"prince ori id burn brother burn")</f>
        <v>prince ori id burn brother burn</v>
      </c>
    </row>
    <row r="1694" spans="1:8" ht="15.75" customHeight="1" x14ac:dyDescent="0.25">
      <c r="A1694" s="2" t="s">
        <v>9991</v>
      </c>
      <c r="B1694" s="2" t="s">
        <v>9992</v>
      </c>
      <c r="C1694" s="2" t="s">
        <v>9993</v>
      </c>
      <c r="D1694" s="2" t="s">
        <v>9994</v>
      </c>
      <c r="E1694" s="2" t="s">
        <v>9995</v>
      </c>
      <c r="F1694" s="2" t="s">
        <v>9996</v>
      </c>
      <c r="G1694" s="2" t="s">
        <v>9997</v>
      </c>
      <c r="H1694" s="2" t="str">
        <f ca="1">IFERROR(__xludf.DUMMYFUNCTION("GOOGLETRANSLATE(A1694,""id"",""en"")"),"I'm sorry, bro, I disturbed my activities, so the internet connection was a problem, let's give you the Telkomsel number, order the info, so the Telkomsel number is a problem, wait for it to come.")</f>
        <v>I'm sorry, bro, I disturbed my activities, so the internet connection was a problem, let's give you the Telkomsel number, order the info, so the Telkomsel number is a problem, wait for it to come.</v>
      </c>
    </row>
    <row r="1695" spans="1:8" ht="15.75" customHeight="1" x14ac:dyDescent="0.25">
      <c r="A1695" s="2" t="s">
        <v>9998</v>
      </c>
      <c r="B1695" s="2" t="s">
        <v>9999</v>
      </c>
      <c r="C1695" s="2" t="s">
        <v>10000</v>
      </c>
      <c r="D1695" s="2" t="s">
        <v>10001</v>
      </c>
      <c r="E1695" s="2" t="s">
        <v>10002</v>
      </c>
      <c r="F1695" s="2" t="s">
        <v>10003</v>
      </c>
      <c r="G1695" s="2" t="s">
        <v>10004</v>
      </c>
      <c r="H1695" s="2" t="str">
        <f ca="1">IFERROR(__xludf.DUMMYFUNCTION("GOOGLETRANSLATE(A1695,""id"",""en"")"),"Zidane, check message interactions, please, Brother Andree, wait for your colleague's reply so I can help you check Zidane.")</f>
        <v>Zidane, check message interactions, please, Brother Andree, wait for your colleague's reply so I can help you check Zidane.</v>
      </c>
    </row>
    <row r="1696" spans="1:8" ht="15.75" customHeight="1" x14ac:dyDescent="0.25">
      <c r="A1696" s="2" t="s">
        <v>10005</v>
      </c>
      <c r="B1696" s="2" t="s">
        <v>10006</v>
      </c>
      <c r="C1696" s="2" t="s">
        <v>10007</v>
      </c>
      <c r="D1696" s="2" t="s">
        <v>10008</v>
      </c>
      <c r="E1696" s="2" t="s">
        <v>10009</v>
      </c>
      <c r="F1696" s="2" t="s">
        <v>10010</v>
      </c>
      <c r="G1696" s="2" t="s">
        <v>10010</v>
      </c>
      <c r="H1696" s="2" t="str">
        <f ca="1">IFERROR(__xludf.DUMMYFUNCTION("GOOGLETRANSLATE(A1696,""id"",""en"")"),"There is no signal from Telkomsel Brodiii")</f>
        <v>There is no signal from Telkomsel Brodiii</v>
      </c>
    </row>
    <row r="1697" spans="1:8" ht="15.75" customHeight="1" x14ac:dyDescent="0.25">
      <c r="A1697" s="2" t="s">
        <v>10011</v>
      </c>
      <c r="B1697" s="2" t="s">
        <v>10012</v>
      </c>
      <c r="C1697" s="2" t="s">
        <v>10013</v>
      </c>
      <c r="D1697" s="2" t="s">
        <v>10014</v>
      </c>
      <c r="E1697" s="2" t="s">
        <v>10015</v>
      </c>
      <c r="F1697" s="2" t="s">
        <v>10016</v>
      </c>
      <c r="G1697" s="2" t="s">
        <v>10017</v>
      </c>
      <c r="H1697" s="2" t="str">
        <f ca="1">IFERROR(__xludf.DUMMYFUNCTION("GOOGLETRANSLATE(A1697,""id"",""en"")"),"message please check quickly")</f>
        <v>message please check quickly</v>
      </c>
    </row>
    <row r="1698" spans="1:8" ht="15.75" customHeight="1" x14ac:dyDescent="0.25">
      <c r="A1698" s="2" t="s">
        <v>10018</v>
      </c>
      <c r="B1698" s="2" t="s">
        <v>10019</v>
      </c>
      <c r="C1698" s="2" t="s">
        <v>10020</v>
      </c>
      <c r="D1698" s="2" t="s">
        <v>10021</v>
      </c>
      <c r="E1698" s="2" t="s">
        <v>10022</v>
      </c>
      <c r="F1698" s="2" t="s">
        <v>10023</v>
      </c>
      <c r="G1698" s="2" t="s">
        <v>10024</v>
      </c>
      <c r="H1698" s="2" t="str">
        <f ca="1">IFERROR(__xludf.DUMMYFUNCTION("GOOGLETRANSLATE(A1698,""id"",""en"")"),"Wow, bro, Chi, use Telkomsel products, thank you, loyally use Telkomsel products, which is the main Telkomsel Tani, amo?")</f>
        <v>Wow, bro, Chi, use Telkomsel products, thank you, loyally use Telkomsel products, which is the main Telkomsel Tani, amo?</v>
      </c>
    </row>
    <row r="1699" spans="1:8" ht="15.75" customHeight="1" x14ac:dyDescent="0.25">
      <c r="A1699" s="2" t="s">
        <v>10025</v>
      </c>
      <c r="B1699" s="2" t="s">
        <v>10026</v>
      </c>
      <c r="C1699" s="2" t="s">
        <v>10027</v>
      </c>
      <c r="D1699" s="2" t="s">
        <v>10028</v>
      </c>
      <c r="E1699" s="2" t="s">
        <v>10029</v>
      </c>
      <c r="F1699" s="2" t="s">
        <v>10030</v>
      </c>
      <c r="G1699" s="2" t="s">
        <v>10031</v>
      </c>
      <c r="H1699" s="2" t="str">
        <f ca="1">IFERROR(__xludf.DUMMYFUNCTION("GOOGLETRANSLATE(A1699,""id"",""en"")"),"cut cut oh yes, bro, if you have an active package, bro, activate the Mytelkomsel credit guard feature so you don't have to wait for a reply, Sabil friend, thank you, Sabil")</f>
        <v>cut cut oh yes, bro, if you have an active package, bro, activate the Mytelkomsel credit guard feature so you don't have to wait for a reply, Sabil friend, thank you, Sabil</v>
      </c>
    </row>
    <row r="1700" spans="1:8" ht="15.75" customHeight="1" x14ac:dyDescent="0.25">
      <c r="A1700" s="2" t="s">
        <v>10032</v>
      </c>
      <c r="B1700" s="2" t="s">
        <v>10033</v>
      </c>
      <c r="C1700" s="2" t="s">
        <v>10034</v>
      </c>
      <c r="D1700" s="2" t="s">
        <v>10035</v>
      </c>
      <c r="E1700" s="2" t="s">
        <v>10035</v>
      </c>
      <c r="F1700" s="2" t="s">
        <v>10036</v>
      </c>
      <c r="G1700" s="2" t="s">
        <v>10036</v>
      </c>
      <c r="H1700" s="2" t="str">
        <f ca="1">IFERROR(__xludf.DUMMYFUNCTION("GOOGLETRANSLATE(A1700,""id"",""en"")"),"Bolsel Sulut min dies")</f>
        <v>Bolsel Sulut min dies</v>
      </c>
    </row>
    <row r="1701" spans="1:8" ht="15.75" customHeight="1" x14ac:dyDescent="0.25">
      <c r="A1701" s="2" t="s">
        <v>8182</v>
      </c>
      <c r="B1701" s="2" t="s">
        <v>10037</v>
      </c>
      <c r="C1701" s="2" t="s">
        <v>10038</v>
      </c>
      <c r="D1701" s="2" t="s">
        <v>10039</v>
      </c>
      <c r="E1701" s="2" t="s">
        <v>10040</v>
      </c>
      <c r="F1701" s="2" t="s">
        <v>8187</v>
      </c>
      <c r="G1701" s="2" t="s">
        <v>8187</v>
      </c>
      <c r="H1701" s="2" t="str">
        <f ca="1">IFERROR(__xludf.DUMMYFUNCTION("GOOGLETRANSLATE(A1701,""id"",""en"")"),"This is the location, Brother Garra")</f>
        <v>This is the location, Brother Garra</v>
      </c>
    </row>
    <row r="1702" spans="1:8" ht="15.75" customHeight="1" x14ac:dyDescent="0.25">
      <c r="A1702" s="2" t="s">
        <v>10041</v>
      </c>
      <c r="B1702" s="2" t="s">
        <v>10042</v>
      </c>
      <c r="C1702" s="2" t="s">
        <v>10043</v>
      </c>
      <c r="D1702" s="2" t="s">
        <v>10044</v>
      </c>
      <c r="E1702" s="2" t="s">
        <v>10045</v>
      </c>
      <c r="F1702" s="2" t="s">
        <v>10046</v>
      </c>
      <c r="G1702" s="2" t="s">
        <v>10047</v>
      </c>
      <c r="H1702" s="2" t="str">
        <f ca="1">IFERROR(__xludf.DUMMYFUNCTION("GOOGLETRANSLATE(A1702,""id"",""en"")"),"It's up to you to subscribe to take SMS credit")</f>
        <v>It's up to you to subscribe to take SMS credit</v>
      </c>
    </row>
    <row r="1703" spans="1:8" ht="15.75" customHeight="1" x14ac:dyDescent="0.25">
      <c r="A1703" s="2" t="s">
        <v>10048</v>
      </c>
      <c r="B1703" s="2" t="s">
        <v>10049</v>
      </c>
      <c r="C1703" s="2" t="s">
        <v>10050</v>
      </c>
      <c r="D1703" s="2" t="s">
        <v>10051</v>
      </c>
      <c r="E1703" s="2" t="s">
        <v>10052</v>
      </c>
      <c r="F1703" s="2" t="s">
        <v>10053</v>
      </c>
      <c r="G1703" s="2" t="s">
        <v>10053</v>
      </c>
      <c r="H1703" s="2" t="str">
        <f ca="1">IFERROR(__xludf.DUMMYFUNCTION("GOOGLETRANSLATE(A1703,""id"",""en"")"),"Blibli voucher in exchange for my Telkomsel")</f>
        <v>Blibli voucher in exchange for my Telkomsel</v>
      </c>
    </row>
    <row r="1704" spans="1:8" ht="15.75" customHeight="1" x14ac:dyDescent="0.25">
      <c r="A1704" s="2" t="s">
        <v>5081</v>
      </c>
      <c r="B1704" s="2" t="s">
        <v>5082</v>
      </c>
      <c r="C1704" s="2" t="s">
        <v>5083</v>
      </c>
      <c r="D1704" s="2" t="s">
        <v>5084</v>
      </c>
      <c r="E1704" s="2" t="s">
        <v>5085</v>
      </c>
      <c r="F1704" s="2" t="s">
        <v>5086</v>
      </c>
      <c r="G1704" s="2" t="s">
        <v>5087</v>
      </c>
      <c r="H1704" s="2" t="str">
        <f ca="1">IFERROR(__xludf.DUMMYFUNCTION("GOOGLETRANSLATE(A1704,""id"",""en"")"),"wts data package for all operators interested in PC only open except admin sleeping Indosat XL Three Telkomsel Axis Byu SMATRFREEN")</f>
        <v>wts data package for all operators interested in PC only open except admin sleeping Indosat XL Three Telkomsel Axis Byu SMATRFREEN</v>
      </c>
    </row>
    <row r="1705" spans="1:8" ht="15.75" customHeight="1" x14ac:dyDescent="0.25">
      <c r="A1705" s="2" t="s">
        <v>10054</v>
      </c>
      <c r="B1705" s="2" t="s">
        <v>10055</v>
      </c>
      <c r="C1705" s="2" t="s">
        <v>10056</v>
      </c>
      <c r="D1705" s="2" t="s">
        <v>10057</v>
      </c>
      <c r="E1705" s="2" t="s">
        <v>10058</v>
      </c>
      <c r="F1705" s="2" t="s">
        <v>10059</v>
      </c>
      <c r="G1705" s="2" t="s">
        <v>10059</v>
      </c>
      <c r="H1705" s="2" t="str">
        <f ca="1">IFERROR(__xludf.DUMMYFUNCTION("GOOGLETRANSLATE(A1705,""id"",""en"")"),"Amo, check your DM, Brother Aloy's interactions, wait for the results of the report, Amo")</f>
        <v>Amo, check your DM, Brother Aloy's interactions, wait for the results of the report, Amo</v>
      </c>
    </row>
    <row r="1706" spans="1:8" ht="15.75" customHeight="1" x14ac:dyDescent="0.25">
      <c r="A1706" s="2" t="s">
        <v>10060</v>
      </c>
      <c r="B1706" s="2" t="s">
        <v>10061</v>
      </c>
      <c r="C1706" s="2" t="s">
        <v>10062</v>
      </c>
      <c r="D1706" s="2" t="s">
        <v>10063</v>
      </c>
      <c r="E1706" s="2" t="s">
        <v>10064</v>
      </c>
      <c r="F1706" s="2" t="s">
        <v>10065</v>
      </c>
      <c r="G1706" s="2" t="s">
        <v>10066</v>
      </c>
      <c r="H1706" s="2" t="str">
        <f ca="1">IFERROR(__xludf.DUMMYFUNCTION("GOOGLETRANSLATE(A1706,""id"",""en"")"),"order credit again")</f>
        <v>order credit again</v>
      </c>
    </row>
    <row r="1707" spans="1:8" ht="15.75" customHeight="1" x14ac:dyDescent="0.25">
      <c r="A1707" s="2" t="s">
        <v>10067</v>
      </c>
      <c r="B1707" s="2" t="s">
        <v>10068</v>
      </c>
      <c r="C1707" s="2" t="s">
        <v>10069</v>
      </c>
      <c r="D1707" s="2" t="s">
        <v>10070</v>
      </c>
      <c r="E1707" s="2" t="s">
        <v>10071</v>
      </c>
      <c r="F1707" s="2" t="s">
        <v>10072</v>
      </c>
      <c r="G1707" s="2" t="s">
        <v>10073</v>
      </c>
      <c r="H1707" s="2" t="str">
        <f ca="1">IFERROR(__xludf.DUMMYFUNCTION("GOOGLETRANSLATE(A1707,""id"",""en"")"),"cut cut, my message is in the queue, I'm worried, my message, reply to Rai")</f>
        <v>cut cut, my message is in the queue, I'm worried, my message, reply to Rai</v>
      </c>
    </row>
    <row r="1708" spans="1:8" ht="15.75" customHeight="1" x14ac:dyDescent="0.25">
      <c r="A1708" s="2" t="s">
        <v>10074</v>
      </c>
      <c r="B1708" s="2" t="s">
        <v>10075</v>
      </c>
      <c r="C1708" s="2" t="s">
        <v>10076</v>
      </c>
      <c r="D1708" s="2" t="s">
        <v>10077</v>
      </c>
      <c r="E1708" s="2" t="s">
        <v>10078</v>
      </c>
      <c r="F1708" s="2" t="s">
        <v>10079</v>
      </c>
      <c r="G1708" s="2" t="s">
        <v>10080</v>
      </c>
      <c r="H1708" s="2" t="str">
        <f ca="1">IFERROR(__xludf.DUMMYFUNCTION("GOOGLETRANSLATE(A1708,""id"",""en"")"),"Wow, that's great, bro, Telkomsel's signal has changed the name of the Peace Election, hopefully it will change to be aware of the role of guarding the Peaceful Milu, cool, amo")</f>
        <v>Wow, that's great, bro, Telkomsel's signal has changed the name of the Peace Election, hopefully it will change to be aware of the role of guarding the Peaceful Milu, cool, amo</v>
      </c>
    </row>
    <row r="1709" spans="1:8" ht="15.75" customHeight="1" x14ac:dyDescent="0.25">
      <c r="A1709" s="2" t="s">
        <v>10081</v>
      </c>
      <c r="B1709" s="2" t="s">
        <v>10082</v>
      </c>
      <c r="C1709" s="2" t="s">
        <v>10083</v>
      </c>
      <c r="D1709" s="2" t="s">
        <v>10084</v>
      </c>
      <c r="E1709" s="2" t="s">
        <v>10085</v>
      </c>
      <c r="F1709" s="2" t="s">
        <v>10086</v>
      </c>
      <c r="G1709" s="2" t="s">
        <v>10086</v>
      </c>
      <c r="H1709" s="2" t="str">
        <f ca="1">IFERROR(__xludf.DUMMYFUNCTION("GOOGLETRANSLATE(A1709,""id"",""en"")"),"Telkomsel points free ott application")</f>
        <v>Telkomsel points free ott application</v>
      </c>
    </row>
    <row r="1710" spans="1:8" ht="15.75" customHeight="1" x14ac:dyDescent="0.25">
      <c r="A1710" s="2" t="s">
        <v>10087</v>
      </c>
      <c r="B1710" s="2" t="s">
        <v>10088</v>
      </c>
      <c r="C1710" s="2" t="s">
        <v>10089</v>
      </c>
      <c r="D1710" s="2" t="s">
        <v>10090</v>
      </c>
      <c r="E1710" s="2" t="s">
        <v>10091</v>
      </c>
      <c r="F1710" s="2" t="s">
        <v>10091</v>
      </c>
      <c r="G1710" s="2" t="s">
        <v>10092</v>
      </c>
      <c r="H1710" s="2" t="str">
        <f ca="1">IFERROR(__xludf.DUMMYFUNCTION("GOOGLETRANSLATE(A1710,""id"",""en"")"),"OK, Brother Andre, wait, Jovan")</f>
        <v>OK, Brother Andre, wait, Jovan</v>
      </c>
    </row>
    <row r="1711" spans="1:8" ht="15.75" customHeight="1" x14ac:dyDescent="0.25">
      <c r="A1711" s="2" t="s">
        <v>10093</v>
      </c>
      <c r="B1711" s="2" t="s">
        <v>10094</v>
      </c>
      <c r="C1711" s="2" t="s">
        <v>10095</v>
      </c>
      <c r="D1711" s="2" t="s">
        <v>10096</v>
      </c>
      <c r="E1711" s="2" t="s">
        <v>10097</v>
      </c>
      <c r="F1711" s="2" t="s">
        <v>10098</v>
      </c>
      <c r="G1711" s="2" t="s">
        <v>10099</v>
      </c>
      <c r="H1711" s="2" t="str">
        <f ca="1">IFERROR(__xludf.DUMMYFUNCTION("GOOGLETRANSLATE(A1711,""id"",""en"")"),"say message one reply message")</f>
        <v>say message one reply message</v>
      </c>
    </row>
    <row r="1712" spans="1:8" ht="15.75" customHeight="1" x14ac:dyDescent="0.25">
      <c r="A1712" s="2" t="s">
        <v>10100</v>
      </c>
      <c r="B1712" s="2" t="s">
        <v>10101</v>
      </c>
      <c r="C1712" s="2" t="s">
        <v>10102</v>
      </c>
      <c r="D1712" s="2" t="s">
        <v>10103</v>
      </c>
      <c r="E1712" s="2" t="s">
        <v>10104</v>
      </c>
      <c r="F1712" s="2" t="s">
        <v>10105</v>
      </c>
      <c r="G1712" s="2" t="s">
        <v>10106</v>
      </c>
      <c r="H1712" s="2" t="str">
        <f ca="1">IFERROR(__xludf.DUMMYFUNCTION("GOOGLETRANSLATE(A1712,""id"",""en"")"),"The Telkomsel signal doesn't go out at all hours of the day")</f>
        <v>The Telkomsel signal doesn't go out at all hours of the day</v>
      </c>
    </row>
    <row r="1713" spans="1:8" ht="15.75" customHeight="1" x14ac:dyDescent="0.25">
      <c r="A1713" s="2" t="s">
        <v>10107</v>
      </c>
      <c r="B1713" s="2" t="s">
        <v>10108</v>
      </c>
      <c r="C1713" s="2" t="s">
        <v>10109</v>
      </c>
      <c r="D1713" s="2" t="s">
        <v>10110</v>
      </c>
      <c r="E1713" s="2" t="s">
        <v>10111</v>
      </c>
      <c r="F1713" s="2" t="s">
        <v>10112</v>
      </c>
      <c r="G1713" s="2" t="s">
        <v>10112</v>
      </c>
      <c r="H1713" s="2" t="str">
        <f ca="1">IFERROR(__xludf.DUMMYFUNCTION("GOOGLETRANSLATE(A1713,""id"",""en"")"),"BTW bro, Nand is a Telkomsel AMO product")</f>
        <v>BTW bro, Nand is a Telkomsel AMO product</v>
      </c>
    </row>
    <row r="1714" spans="1:8" ht="15.75" customHeight="1" x14ac:dyDescent="0.25">
      <c r="A1714" s="2" t="s">
        <v>10113</v>
      </c>
      <c r="B1714" s="2" t="s">
        <v>10114</v>
      </c>
      <c r="C1714" s="2" t="s">
        <v>10115</v>
      </c>
      <c r="D1714" s="2" t="s">
        <v>10116</v>
      </c>
      <c r="E1714" s="2" t="s">
        <v>10116</v>
      </c>
      <c r="F1714" s="2" t="s">
        <v>10117</v>
      </c>
      <c r="G1714" s="2" t="s">
        <v>10117</v>
      </c>
      <c r="H1714" s="2" t="str">
        <f ca="1">IFERROR(__xludf.DUMMYFUNCTION("GOOGLETRANSLATE(A1714,""id"",""en"")"),"Thanks Telkomsel Blibli")</f>
        <v>Thanks Telkomsel Blibli</v>
      </c>
    </row>
    <row r="1715" spans="1:8" ht="15.75" customHeight="1" x14ac:dyDescent="0.25">
      <c r="A1715" s="2" t="s">
        <v>10118</v>
      </c>
      <c r="B1715" s="2" t="s">
        <v>10119</v>
      </c>
      <c r="C1715" s="2" t="s">
        <v>10120</v>
      </c>
      <c r="D1715" s="2" t="s">
        <v>10121</v>
      </c>
      <c r="E1715" s="2" t="s">
        <v>10122</v>
      </c>
      <c r="F1715" s="2" t="s">
        <v>10122</v>
      </c>
      <c r="G1715" s="2" t="s">
        <v>10123</v>
      </c>
      <c r="H1715" s="2" t="str">
        <f ca="1">IFERROR(__xludf.DUMMYFUNCTION("GOOGLETRANSLATE(A1715,""id"",""en"")"),"cut cut okay bro, wait for Jovan's reply to your message")</f>
        <v>cut cut okay bro, wait for Jovan's reply to your message</v>
      </c>
    </row>
    <row r="1716" spans="1:8" ht="15.75" customHeight="1" x14ac:dyDescent="0.25">
      <c r="A1716" s="2" t="s">
        <v>10124</v>
      </c>
      <c r="B1716" s="2" t="s">
        <v>10125</v>
      </c>
      <c r="C1716" s="2" t="s">
        <v>10126</v>
      </c>
      <c r="D1716" s="2" t="s">
        <v>10127</v>
      </c>
      <c r="E1716" s="2" t="s">
        <v>10128</v>
      </c>
      <c r="F1716" s="2" t="s">
        <v>10129</v>
      </c>
      <c r="G1716" s="2" t="s">
        <v>10130</v>
      </c>
      <c r="H1716" s="2" t="str">
        <f ca="1">IFERROR(__xludf.DUMMYFUNCTION("GOOGLETRANSLATE(A1716,""id"",""en"")"),"message, please read the message, just what happened")</f>
        <v>message, please read the message, just what happened</v>
      </c>
    </row>
    <row r="1717" spans="1:8" ht="15.75" customHeight="1" x14ac:dyDescent="0.25">
      <c r="A1717" s="2" t="s">
        <v>10131</v>
      </c>
      <c r="B1717" s="2" t="s">
        <v>10132</v>
      </c>
      <c r="C1717" s="2" t="s">
        <v>10133</v>
      </c>
      <c r="D1717" s="2" t="s">
        <v>10134</v>
      </c>
      <c r="E1717" s="2" t="s">
        <v>10135</v>
      </c>
      <c r="F1717" s="2" t="s">
        <v>10136</v>
      </c>
      <c r="G1717" s="2" t="s">
        <v>10136</v>
      </c>
      <c r="H1717" s="2" t="str">
        <f ca="1">IFERROR(__xludf.DUMMYFUNCTION("GOOGLETRANSLATE(A1717,""id"",""en"")"),"Hello, bro, let me ask you to do the Telkomsel test")</f>
        <v>Hello, bro, let me ask you to do the Telkomsel test</v>
      </c>
    </row>
    <row r="1718" spans="1:8" ht="15.75" customHeight="1" x14ac:dyDescent="0.25">
      <c r="A1718" s="2" t="s">
        <v>10137</v>
      </c>
      <c r="B1718" s="2" t="s">
        <v>10138</v>
      </c>
      <c r="C1718" s="2" t="s">
        <v>10139</v>
      </c>
      <c r="D1718" s="2" t="s">
        <v>10140</v>
      </c>
      <c r="E1718" s="2" t="s">
        <v>10141</v>
      </c>
      <c r="F1718" s="2" t="s">
        <v>10142</v>
      </c>
      <c r="G1718" s="2" t="s">
        <v>10142</v>
      </c>
      <c r="H1718" s="2" t="str">
        <f ca="1">IFERROR(__xludf.DUMMYFUNCTION("GOOGLETRANSLATE(A1718,""id"",""en"")"),"heiiijoo heiiijoo sorry bro, you're having trouble activating the package, try giving me the number, message Jovan")</f>
        <v>heiiijoo heiiijoo sorry bro, you're having trouble activating the package, try giving me the number, message Jovan</v>
      </c>
    </row>
    <row r="1719" spans="1:8" ht="15.75" customHeight="1" x14ac:dyDescent="0.25">
      <c r="A1719" s="2" t="s">
        <v>10143</v>
      </c>
      <c r="B1719" s="2" t="s">
        <v>10144</v>
      </c>
      <c r="C1719" s="2" t="s">
        <v>10145</v>
      </c>
      <c r="D1719" s="2" t="s">
        <v>10146</v>
      </c>
      <c r="E1719" s="2" t="s">
        <v>10147</v>
      </c>
      <c r="F1719" s="2" t="s">
        <v>10148</v>
      </c>
      <c r="G1719" s="2" t="s">
        <v>10149</v>
      </c>
      <c r="H1719" s="2" t="str">
        <f ca="1">IFERROR(__xludf.DUMMYFUNCTION("GOOGLETRANSLATE(A1719,""id"",""en"")"),"cut cut calm down bro confirm the message check yes thank you sabil")</f>
        <v>cut cut calm down bro confirm the message check yes thank you sabil</v>
      </c>
    </row>
    <row r="1720" spans="1:8" ht="15.75" customHeight="1" x14ac:dyDescent="0.25">
      <c r="A1720" s="2" t="s">
        <v>10150</v>
      </c>
      <c r="B1720" s="2" t="s">
        <v>10151</v>
      </c>
      <c r="C1720" s="2" t="s">
        <v>10152</v>
      </c>
      <c r="D1720" s="2" t="s">
        <v>10153</v>
      </c>
      <c r="E1720" s="2" t="s">
        <v>10153</v>
      </c>
      <c r="F1720" s="2" t="s">
        <v>10154</v>
      </c>
      <c r="G1720" s="2" t="s">
        <v>10155</v>
      </c>
      <c r="H1720" s="2" t="str">
        <f ca="1">IFERROR(__xludf.DUMMYFUNCTION("GOOGLETRANSLATE(A1720,""id"",""en"")"),"take responsibility for it")</f>
        <v>take responsibility for it</v>
      </c>
    </row>
    <row r="1721" spans="1:8" ht="15.75" customHeight="1" x14ac:dyDescent="0.25">
      <c r="A1721" s="2" t="s">
        <v>10156</v>
      </c>
      <c r="B1721" s="2" t="s">
        <v>10157</v>
      </c>
      <c r="C1721" s="2" t="s">
        <v>10158</v>
      </c>
      <c r="D1721" s="2" t="s">
        <v>10159</v>
      </c>
      <c r="E1721" s="2" t="s">
        <v>10159</v>
      </c>
      <c r="F1721" s="2" t="s">
        <v>10160</v>
      </c>
      <c r="G1721" s="2" t="s">
        <v>10161</v>
      </c>
      <c r="H1721" s="2" t="str">
        <f ca="1">IFERROR(__xludf.DUMMYFUNCTION("GOOGLETRANSLATE(A1721,""id"",""en"")"),"thanks, the price package is awesome")</f>
        <v>thanks, the price package is awesome</v>
      </c>
    </row>
    <row r="1722" spans="1:8" ht="15.75" customHeight="1" x14ac:dyDescent="0.25">
      <c r="A1722" s="2" t="s">
        <v>10162</v>
      </c>
      <c r="B1722" s="2" t="s">
        <v>10163</v>
      </c>
      <c r="C1722" s="2" t="s">
        <v>10164</v>
      </c>
      <c r="D1722" s="2" t="s">
        <v>10165</v>
      </c>
      <c r="E1722" s="2" t="s">
        <v>10165</v>
      </c>
      <c r="F1722" s="2" t="s">
        <v>10166</v>
      </c>
      <c r="G1722" s="2" t="s">
        <v>10166</v>
      </c>
      <c r="H1722" s="2" t="str">
        <f ca="1">IFERROR(__xludf.DUMMYFUNCTION("GOOGLETRANSLATE(A1722,""id"",""en"")"),"yes")</f>
        <v>yes</v>
      </c>
    </row>
    <row r="1723" spans="1:8" ht="15.75" customHeight="1" x14ac:dyDescent="0.25">
      <c r="A1723" s="2" t="s">
        <v>10167</v>
      </c>
      <c r="B1723" s="2" t="s">
        <v>10168</v>
      </c>
      <c r="C1723" s="2" t="s">
        <v>10169</v>
      </c>
      <c r="D1723" s="2" t="s">
        <v>10170</v>
      </c>
      <c r="E1723" s="2" t="s">
        <v>10170</v>
      </c>
      <c r="F1723" s="2" t="s">
        <v>10171</v>
      </c>
      <c r="G1723" s="2" t="s">
        <v>10172</v>
      </c>
      <c r="H1723" s="2" t="str">
        <f ca="1">IFERROR(__xludf.DUMMYFUNCTION("GOOGLETRANSLATE(A1723,""id"",""en"")"),"withdraw subscription credit")</f>
        <v>withdraw subscription credit</v>
      </c>
    </row>
    <row r="1724" spans="1:8" ht="15.75" customHeight="1" x14ac:dyDescent="0.25">
      <c r="A1724" s="2" t="s">
        <v>10173</v>
      </c>
      <c r="B1724" s="2" t="s">
        <v>10174</v>
      </c>
      <c r="C1724" s="2" t="s">
        <v>10175</v>
      </c>
      <c r="D1724" s="2" t="s">
        <v>10176</v>
      </c>
      <c r="E1724" s="2" t="s">
        <v>10176</v>
      </c>
      <c r="F1724" s="2" t="s">
        <v>10177</v>
      </c>
      <c r="G1724" s="2" t="s">
        <v>10178</v>
      </c>
      <c r="H1724" s="2" t="str">
        <f ca="1">IFERROR(__xludf.DUMMYFUNCTION("GOOGLETRANSLATE(A1724,""id"",""en"")"),"SMS or credit cut by seconds")</f>
        <v>SMS or credit cut by seconds</v>
      </c>
    </row>
    <row r="1725" spans="1:8" ht="15.75" customHeight="1" x14ac:dyDescent="0.25">
      <c r="A1725" s="2" t="s">
        <v>10179</v>
      </c>
      <c r="B1725" s="2" t="s">
        <v>10180</v>
      </c>
      <c r="C1725" s="2" t="s">
        <v>10181</v>
      </c>
      <c r="D1725" s="2" t="s">
        <v>10182</v>
      </c>
      <c r="E1725" s="2" t="s">
        <v>10183</v>
      </c>
      <c r="F1725" s="2" t="s">
        <v>10184</v>
      </c>
      <c r="G1725" s="2" t="s">
        <v>10185</v>
      </c>
      <c r="H1725" s="2" t="str">
        <f ca="1">IFERROR(__xludf.DUMMYFUNCTION("GOOGLETRANSLATE(A1725,""id"",""en"")"),"cut cut incoming SMS notifications use your credit, if your credit is suddenly cut, let's confirm your cellphone number, order to help you check and the credit amount has been cut, wait for it to come.")</f>
        <v>cut cut incoming SMS notifications use your credit, if your credit is suddenly cut, let's confirm your cellphone number, order to help you check and the credit amount has been cut, wait for it to come.</v>
      </c>
    </row>
    <row r="1726" spans="1:8" ht="15.75" customHeight="1" x14ac:dyDescent="0.25">
      <c r="A1726" s="2" t="s">
        <v>10186</v>
      </c>
      <c r="B1726" s="2" t="s">
        <v>10187</v>
      </c>
      <c r="C1726" s="2" t="s">
        <v>10187</v>
      </c>
      <c r="D1726" s="2" t="s">
        <v>10188</v>
      </c>
      <c r="E1726" s="2" t="s">
        <v>10189</v>
      </c>
      <c r="F1726" s="2" t="s">
        <v>10190</v>
      </c>
      <c r="G1726" s="2" t="s">
        <v>10191</v>
      </c>
      <c r="H1726" s="2" t="str">
        <f ca="1">IFERROR(__xludf.DUMMYFUNCTION("GOOGLETRANSLATE(A1726,""id"",""en"")"),"Even the Telkomsel office signal is really bad")</f>
        <v>Even the Telkomsel office signal is really bad</v>
      </c>
    </row>
    <row r="1727" spans="1:8" ht="15.75" customHeight="1" x14ac:dyDescent="0.25">
      <c r="A1727" s="2" t="s">
        <v>10192</v>
      </c>
      <c r="B1727" s="2" t="s">
        <v>10193</v>
      </c>
      <c r="C1727" s="2" t="s">
        <v>10194</v>
      </c>
      <c r="D1727" s="2" t="s">
        <v>10195</v>
      </c>
      <c r="E1727" s="2" t="s">
        <v>10196</v>
      </c>
      <c r="F1727" s="2" t="s">
        <v>10197</v>
      </c>
      <c r="G1727" s="2" t="s">
        <v>10198</v>
      </c>
      <c r="H1727" s="2" t="str">
        <f ca="1">IFERROR(__xludf.DUMMYFUNCTION("GOOGLETRANSLATE(A1727,""id"",""en"")"),"Yes, Sis Tiara, try checking your credit on the Mytelkomsel application, yes, there's a problem, bro, give me your phone number and order so I can help you check it, thank you Zidane")</f>
        <v>Yes, Sis Tiara, try checking your credit on the Mytelkomsel application, yes, there's a problem, bro, give me your phone number and order so I can help you check it, thank you Zidane</v>
      </c>
    </row>
    <row r="1728" spans="1:8" ht="15.75" customHeight="1" x14ac:dyDescent="0.25">
      <c r="A1728" s="2" t="s">
        <v>10199</v>
      </c>
      <c r="B1728" s="2" t="s">
        <v>10200</v>
      </c>
      <c r="C1728" s="2" t="s">
        <v>10201</v>
      </c>
      <c r="D1728" s="2" t="s">
        <v>10202</v>
      </c>
      <c r="E1728" s="2" t="s">
        <v>10203</v>
      </c>
      <c r="F1728" s="2" t="s">
        <v>10204</v>
      </c>
      <c r="G1728" s="2" t="s">
        <v>10205</v>
      </c>
      <c r="H1728" s="2" t="str">
        <f ca="1">IFERROR(__xludf.DUMMYFUNCTION("GOOGLETRANSLATE(A1728,""id"",""en"")"),"capital thumbs up win try it come on, buy a Telkomsel package, at least thousand, you can donate, Kitabisa, marketplace voucher, elementary school Rprb, buy a Mytelkomsel package until it sells")</f>
        <v>capital thumbs up win try it come on, buy a Telkomsel package, at least thousand, you can donate, Kitabisa, marketplace voucher, elementary school Rprb, buy a Mytelkomsel package until it sells</v>
      </c>
    </row>
    <row r="1729" spans="1:8" ht="15.75" customHeight="1" x14ac:dyDescent="0.25">
      <c r="A1729" s="2" t="s">
        <v>10206</v>
      </c>
      <c r="B1729" s="2" t="s">
        <v>10207</v>
      </c>
      <c r="C1729" s="2" t="s">
        <v>10208</v>
      </c>
      <c r="D1729" s="2" t="s">
        <v>10209</v>
      </c>
      <c r="E1729" s="2" t="s">
        <v>10209</v>
      </c>
      <c r="F1729" s="2" t="s">
        <v>10210</v>
      </c>
      <c r="G1729" s="2" t="s">
        <v>10211</v>
      </c>
      <c r="H1729" s="2" t="str">
        <f ca="1">IFERROR(__xludf.DUMMYFUNCTION("GOOGLETRANSLATE(A1729,""id"",""en"")"),"Telkomsel top up credit and withdraw subscriptions")</f>
        <v>Telkomsel top up credit and withdraw subscriptions</v>
      </c>
    </row>
    <row r="1730" spans="1:8" ht="15.75" customHeight="1" x14ac:dyDescent="0.25">
      <c r="A1730" s="2" t="s">
        <v>10212</v>
      </c>
      <c r="B1730" s="2" t="s">
        <v>10213</v>
      </c>
      <c r="C1730" s="2" t="s">
        <v>10214</v>
      </c>
      <c r="D1730" s="2" t="s">
        <v>10215</v>
      </c>
      <c r="E1730" s="2" t="s">
        <v>10215</v>
      </c>
      <c r="F1730" s="2" t="s">
        <v>10216</v>
      </c>
      <c r="G1730" s="2" t="s">
        <v>10216</v>
      </c>
      <c r="H1730" s="2" t="str">
        <f ca="1">IFERROR(__xludf.DUMMYFUNCTION("GOOGLETRANSLATE(A1730,""id"",""en"")"),"I didn't check my credit")</f>
        <v>I didn't check my credit</v>
      </c>
    </row>
    <row r="1731" spans="1:8" ht="15.75" customHeight="1" x14ac:dyDescent="0.25">
      <c r="A1731" s="2" t="s">
        <v>10217</v>
      </c>
      <c r="B1731" s="2" t="s">
        <v>10218</v>
      </c>
      <c r="C1731" s="2" t="s">
        <v>10219</v>
      </c>
      <c r="D1731" s="2" t="s">
        <v>10220</v>
      </c>
      <c r="E1731" s="2" t="s">
        <v>10221</v>
      </c>
      <c r="F1731" s="2" t="s">
        <v>10222</v>
      </c>
      <c r="G1731" s="2" t="s">
        <v>10223</v>
      </c>
      <c r="H1731" s="2" t="str">
        <f ca="1">IFERROR(__xludf.DUMMYFUNCTION("GOOGLETRANSLATE(A1731,""id"",""en"")"),"Grilled corn is really delicious, cheap prices across the road from Telkomsel Tower Tiga Pantai, Tugu Marlin, Pangandaran, Gocemg, eat guarantee, add salty and sweet sweets")</f>
        <v>Grilled corn is really delicious, cheap prices across the road from Telkomsel Tower Tiga Pantai, Tugu Marlin, Pangandaran, Gocemg, eat guarantee, add salty and sweet sweets</v>
      </c>
    </row>
    <row r="1732" spans="1:8" ht="15.75" customHeight="1" x14ac:dyDescent="0.25">
      <c r="A1732" s="2" t="s">
        <v>10224</v>
      </c>
      <c r="B1732" s="2" t="s">
        <v>10225</v>
      </c>
      <c r="C1732" s="2" t="s">
        <v>10226</v>
      </c>
      <c r="D1732" s="2" t="s">
        <v>10227</v>
      </c>
      <c r="E1732" s="2" t="s">
        <v>10228</v>
      </c>
      <c r="F1732" s="2" t="s">
        <v>10229</v>
      </c>
      <c r="G1732" s="2" t="s">
        <v>10230</v>
      </c>
      <c r="H1732" s="2" t="str">
        <f ca="1">IFERROR(__xludf.DUMMYFUNCTION("GOOGLETRANSLATE(A1732,""id"",""en"")"),"Don't hesitate, bro, if you're using a friend's WiFi, you're going to switch to Telkomsel")</f>
        <v>Don't hesitate, bro, if you're using a friend's WiFi, you're going to switch to Telkomsel</v>
      </c>
    </row>
    <row r="1733" spans="1:8" ht="15.75" customHeight="1" x14ac:dyDescent="0.25">
      <c r="A1733" s="2" t="s">
        <v>10231</v>
      </c>
      <c r="B1733" s="2" t="s">
        <v>10232</v>
      </c>
      <c r="C1733" s="2" t="s">
        <v>10233</v>
      </c>
      <c r="D1733" s="2" t="s">
        <v>10234</v>
      </c>
      <c r="E1733" s="2" t="s">
        <v>10235</v>
      </c>
      <c r="F1733" s="2" t="s">
        <v>10236</v>
      </c>
      <c r="G1733" s="2" t="s">
        <v>10236</v>
      </c>
      <c r="H1733" s="2" t="str">
        <f ca="1">IFERROR(__xludf.DUMMYFUNCTION("GOOGLETRANSLATE(A1733,""id"",""en"")"),"Telkomsel signal can't be used so using WiFi you need Telkomsel signal pls")</f>
        <v>Telkomsel signal can't be used so using WiFi you need Telkomsel signal pls</v>
      </c>
    </row>
    <row r="1734" spans="1:8" ht="15.75" customHeight="1" x14ac:dyDescent="0.25">
      <c r="A1734" s="2" t="s">
        <v>10237</v>
      </c>
      <c r="B1734" s="2" t="s">
        <v>10238</v>
      </c>
      <c r="C1734" s="2" t="s">
        <v>10239</v>
      </c>
      <c r="D1734" s="2" t="s">
        <v>10240</v>
      </c>
      <c r="E1734" s="2" t="s">
        <v>10241</v>
      </c>
      <c r="F1734" s="2" t="s">
        <v>10242</v>
      </c>
      <c r="G1734" s="2" t="s">
        <v>10243</v>
      </c>
      <c r="H1734" s="2" t="str">
        <f ca="1">IFERROR(__xludf.DUMMYFUNCTION("GOOGLETRANSLATE(A1734,""id"",""en"")"),"OK, top up your credit quota, try it, brother, info on your cellphone number, the date the capture failed, order, let me help you check, thank you Zidane")</f>
        <v>OK, top up your credit quota, try it, brother, info on your cellphone number, the date the capture failed, order, let me help you check, thank you Zidane</v>
      </c>
    </row>
    <row r="1735" spans="1:8" ht="15.75" customHeight="1" x14ac:dyDescent="0.25">
      <c r="A1735" s="2" t="s">
        <v>10244</v>
      </c>
      <c r="B1735" s="2" t="s">
        <v>10245</v>
      </c>
      <c r="C1735" s="2" t="s">
        <v>10246</v>
      </c>
      <c r="D1735" s="2" t="s">
        <v>10247</v>
      </c>
      <c r="E1735" s="2" t="s">
        <v>10247</v>
      </c>
      <c r="F1735" s="2" t="s">
        <v>10247</v>
      </c>
      <c r="G1735" s="2" t="s">
        <v>10248</v>
      </c>
      <c r="H1735" s="2" t="str">
        <f ca="1">IFERROR(__xludf.DUMMYFUNCTION("GOOGLETRANSLATE(A1735,""id"",""en"")"),"admin restore signal")</f>
        <v>admin restore signal</v>
      </c>
    </row>
    <row r="1736" spans="1:8" ht="15.75" customHeight="1" x14ac:dyDescent="0.25">
      <c r="A1736" s="2" t="s">
        <v>10249</v>
      </c>
      <c r="B1736" s="2" t="s">
        <v>10250</v>
      </c>
      <c r="C1736" s="2" t="s">
        <v>10251</v>
      </c>
      <c r="D1736" s="2" t="s">
        <v>10252</v>
      </c>
      <c r="E1736" s="2" t="s">
        <v>10253</v>
      </c>
      <c r="F1736" s="2" t="s">
        <v>10254</v>
      </c>
      <c r="G1736" s="2" t="s">
        <v>10255</v>
      </c>
      <c r="H1736" s="2" t="str">
        <f ca="1">IFERROR(__xludf.DUMMYFUNCTION("GOOGLETRANSLATE(A1736,""id"",""en"")"),"Amo, help me with the information, bro, I can exchange Telkomsel points for the Mytelkomsel application, please make a withdrawal, Amo")</f>
        <v>Amo, help me with the information, bro, I can exchange Telkomsel points for the Mytelkomsel application, please make a withdrawal, Amo</v>
      </c>
    </row>
    <row r="1737" spans="1:8" ht="15.75" customHeight="1" x14ac:dyDescent="0.25">
      <c r="A1737" s="2" t="s">
        <v>10256</v>
      </c>
      <c r="B1737" s="2" t="s">
        <v>10257</v>
      </c>
      <c r="C1737" s="2" t="s">
        <v>10258</v>
      </c>
      <c r="D1737" s="2" t="s">
        <v>10259</v>
      </c>
      <c r="E1737" s="2" t="s">
        <v>10260</v>
      </c>
      <c r="F1737" s="2" t="s">
        <v>10261</v>
      </c>
      <c r="G1737" s="2" t="s">
        <v>10262</v>
      </c>
      <c r="H1737" s="2" t="str">
        <f ca="1">IFERROR(__xludf.DUMMYFUNCTION("GOOGLETRANSLATE(A1737,""id"",""en"")"),"watch the odd even movie redeem reward month subs prime from Telkomsel top movie bro djay is it funny makes you laugh or not")</f>
        <v>watch the odd even movie redeem reward month subs prime from Telkomsel top movie bro djay is it funny makes you laugh or not</v>
      </c>
    </row>
    <row r="1738" spans="1:8" ht="15.75" customHeight="1" x14ac:dyDescent="0.25">
      <c r="A1738" s="2" t="s">
        <v>10263</v>
      </c>
      <c r="B1738" s="2" t="s">
        <v>10264</v>
      </c>
      <c r="C1738" s="2" t="s">
        <v>10265</v>
      </c>
      <c r="D1738" s="2" t="s">
        <v>10266</v>
      </c>
      <c r="E1738" s="2" t="s">
        <v>10267</v>
      </c>
      <c r="F1738" s="2" t="s">
        <v>10268</v>
      </c>
      <c r="G1738" s="2" t="s">
        <v>10269</v>
      </c>
      <c r="H1738" s="2" t="str">
        <f ca="1">IFERROR(__xludf.DUMMYFUNCTION("GOOGLETRANSLATE(A1738,""id"",""en"")"),"Wait, bro, reply to Jovan's message")</f>
        <v>Wait, bro, reply to Jovan's message</v>
      </c>
    </row>
    <row r="1739" spans="1:8" ht="15.75" customHeight="1" x14ac:dyDescent="0.25">
      <c r="A1739" s="2" t="s">
        <v>10270</v>
      </c>
      <c r="B1739" s="2" t="s">
        <v>10271</v>
      </c>
      <c r="C1739" s="2" t="s">
        <v>10272</v>
      </c>
      <c r="D1739" s="2" t="s">
        <v>10273</v>
      </c>
      <c r="E1739" s="2" t="s">
        <v>10274</v>
      </c>
      <c r="F1739" s="2" t="s">
        <v>10275</v>
      </c>
      <c r="G1739" s="2" t="s">
        <v>10276</v>
      </c>
      <c r="H1739" s="2" t="str">
        <f ca="1">IFERROR(__xludf.DUMMYFUNCTION("GOOGLETRANSLATE(A1739,""id"",""en"")"),"Use XL number one, somehow it's fast, Telkomsel in Jabodetabek")</f>
        <v>Use XL number one, somehow it's fast, Telkomsel in Jabodetabek</v>
      </c>
    </row>
    <row r="1740" spans="1:8" ht="15.75" customHeight="1" x14ac:dyDescent="0.25">
      <c r="A1740" s="2" t="s">
        <v>10277</v>
      </c>
      <c r="B1740" s="2" t="s">
        <v>10278</v>
      </c>
      <c r="C1740" s="2" t="s">
        <v>10279</v>
      </c>
      <c r="D1740" s="2" t="s">
        <v>10280</v>
      </c>
      <c r="E1740" s="2" t="s">
        <v>10281</v>
      </c>
      <c r="F1740" s="2" t="s">
        <v>10282</v>
      </c>
      <c r="G1740" s="2" t="s">
        <v>10283</v>
      </c>
      <c r="H1740" s="2" t="str">
        <f ca="1">IFERROR(__xludf.DUMMYFUNCTION("GOOGLETRANSLATE(A1740,""id"",""en"")"),"Where is the location, bro, let me help you check Amo")</f>
        <v>Where is the location, bro, let me help you check Amo</v>
      </c>
    </row>
    <row r="1741" spans="1:8" ht="15.75" customHeight="1" x14ac:dyDescent="0.25">
      <c r="A1741" s="2" t="s">
        <v>5088</v>
      </c>
      <c r="B1741" s="2" t="s">
        <v>5089</v>
      </c>
      <c r="C1741" s="2" t="s">
        <v>5090</v>
      </c>
      <c r="D1741" s="2" t="s">
        <v>5091</v>
      </c>
      <c r="E1741" s="2" t="s">
        <v>5091</v>
      </c>
      <c r="F1741" s="2" t="s">
        <v>5092</v>
      </c>
      <c r="G1741" s="2" t="s">
        <v>5093</v>
      </c>
      <c r="H1741" s="2" t="str">
        <f ca="1">IFERROR(__xludf.DUMMYFUNCTION("GOOGLETRANSLATE(A1741,""id"",""en"")"),"ori id, be patient, try it")</f>
        <v>ori id, be patient, try it</v>
      </c>
    </row>
    <row r="1742" spans="1:8" ht="15.75" customHeight="1" x14ac:dyDescent="0.25">
      <c r="A1742" s="2" t="s">
        <v>10284</v>
      </c>
      <c r="B1742" s="2" t="s">
        <v>10285</v>
      </c>
      <c r="C1742" s="2" t="s">
        <v>10286</v>
      </c>
      <c r="D1742" s="2" t="s">
        <v>10287</v>
      </c>
      <c r="E1742" s="2" t="s">
        <v>10288</v>
      </c>
      <c r="F1742" s="2" t="s">
        <v>10289</v>
      </c>
      <c r="G1742" s="2" t="s">
        <v>10289</v>
      </c>
      <c r="H1742" s="2" t="str">
        <f ca="1">IFERROR(__xludf.DUMMYFUNCTION("GOOGLETRANSLATE(A1742,""id"",""en"")"),"hello, bro, I can't top up my credit quota")</f>
        <v>hello, bro, I can't top up my credit quota</v>
      </c>
    </row>
    <row r="1743" spans="1:8" ht="15.75" customHeight="1" x14ac:dyDescent="0.25">
      <c r="A1743" s="2" t="s">
        <v>6690</v>
      </c>
      <c r="B1743" s="2" t="s">
        <v>10290</v>
      </c>
      <c r="C1743" s="2" t="s">
        <v>6692</v>
      </c>
      <c r="D1743" s="2" t="s">
        <v>6693</v>
      </c>
      <c r="E1743" s="2" t="s">
        <v>6694</v>
      </c>
      <c r="F1743" s="2" t="s">
        <v>6694</v>
      </c>
      <c r="G1743" s="2" t="s">
        <v>6695</v>
      </c>
      <c r="H1743" s="2" t="str">
        <f ca="1">IFERROR(__xludf.DUMMYFUNCTION("GOOGLETRANSLATE(A1743,""id"",""en"")"),"OK, bro, wait for Jovan's reply to your message")</f>
        <v>OK, bro, wait for Jovan's reply to your message</v>
      </c>
    </row>
    <row r="1744" spans="1:8" ht="15.75" customHeight="1" x14ac:dyDescent="0.25">
      <c r="A1744" s="2" t="s">
        <v>5094</v>
      </c>
      <c r="B1744" s="2" t="s">
        <v>5095</v>
      </c>
      <c r="C1744" s="2" t="s">
        <v>5096</v>
      </c>
      <c r="D1744" s="2" t="s">
        <v>5097</v>
      </c>
      <c r="E1744" s="2" t="s">
        <v>5098</v>
      </c>
      <c r="F1744" s="2" t="s">
        <v>5099</v>
      </c>
      <c r="G1744" s="2" t="s">
        <v>5100</v>
      </c>
      <c r="H1744" s="2" t="str">
        <f ca="1">IFERROR(__xludf.DUMMYFUNCTION("GOOGLETRANSLATE(A1744,""id"",""en"")"),"Prince ID Halah told me to order a solution to make strange apps accessible so they don't bother you often")</f>
        <v>Prince ID Halah told me to order a solution to make strange apps accessible so they don't bother you often</v>
      </c>
    </row>
    <row r="1745" spans="1:8" ht="15.75" customHeight="1" x14ac:dyDescent="0.25">
      <c r="A1745" s="2" t="s">
        <v>10291</v>
      </c>
      <c r="B1745" s="2" t="s">
        <v>10292</v>
      </c>
      <c r="C1745" s="2" t="s">
        <v>10293</v>
      </c>
      <c r="D1745" s="2" t="s">
        <v>10294</v>
      </c>
      <c r="E1745" s="2" t="s">
        <v>10294</v>
      </c>
      <c r="F1745" s="2" t="s">
        <v>10295</v>
      </c>
      <c r="G1745" s="2" t="s">
        <v>10295</v>
      </c>
      <c r="H1745" s="2" t="str">
        <f ca="1">IFERROR(__xludf.DUMMYFUNCTION("GOOGLETRANSLATE(A1745,""id"",""en"")"),"to finish sleepy drinking coffee report")</f>
        <v>to finish sleepy drinking coffee report</v>
      </c>
    </row>
    <row r="1746" spans="1:8" ht="15.75" customHeight="1" x14ac:dyDescent="0.25">
      <c r="A1746" s="2" t="s">
        <v>5101</v>
      </c>
      <c r="B1746" s="2" t="s">
        <v>5102</v>
      </c>
      <c r="C1746" s="2" t="s">
        <v>5103</v>
      </c>
      <c r="D1746" s="2" t="s">
        <v>5104</v>
      </c>
      <c r="E1746" s="2" t="s">
        <v>5105</v>
      </c>
      <c r="F1746" s="2" t="s">
        <v>5106</v>
      </c>
      <c r="G1746" s="2" t="s">
        <v>5107</v>
      </c>
      <c r="H1746" s="2" t="str">
        <f ca="1">IFERROR(__xludf.DUMMYFUNCTION("GOOGLETRANSLATE(A1746,""id"",""en"")"),"original ID subscription ID")</f>
        <v>original ID subscription ID</v>
      </c>
    </row>
    <row r="1747" spans="1:8" ht="15.75" customHeight="1" x14ac:dyDescent="0.25">
      <c r="A1747" s="2" t="s">
        <v>10296</v>
      </c>
      <c r="B1747" s="2" t="s">
        <v>10297</v>
      </c>
      <c r="C1747" s="2" t="s">
        <v>10298</v>
      </c>
      <c r="D1747" s="2" t="s">
        <v>10299</v>
      </c>
      <c r="E1747" s="2" t="s">
        <v>10300</v>
      </c>
      <c r="F1747" s="2" t="s">
        <v>10301</v>
      </c>
      <c r="G1747" s="2" t="s">
        <v>10301</v>
      </c>
      <c r="H1747" s="2" t="str">
        <f ca="1">IFERROR(__xludf.DUMMYFUNCTION("GOOGLETRANSLATE(A1747,""id"",""en"")"),"Telkomsel notes")</f>
        <v>Telkomsel notes</v>
      </c>
    </row>
    <row r="1748" spans="1:8" ht="15.75" customHeight="1" x14ac:dyDescent="0.25">
      <c r="A1748" s="2" t="s">
        <v>10302</v>
      </c>
      <c r="B1748" s="2" t="s">
        <v>10303</v>
      </c>
      <c r="C1748" s="2" t="s">
        <v>10304</v>
      </c>
      <c r="D1748" s="2" t="s">
        <v>10305</v>
      </c>
      <c r="E1748" s="2" t="s">
        <v>10306</v>
      </c>
      <c r="F1748" s="2" t="s">
        <v>10307</v>
      </c>
      <c r="G1748" s="2" t="s">
        <v>10307</v>
      </c>
      <c r="H1748" s="2" t="str">
        <f ca="1">IFERROR(__xludf.DUMMYFUNCTION("GOOGLETRANSLATE(A1748,""id"",""en"")"),"Min help with internet quota")</f>
        <v>Min help with internet quota</v>
      </c>
    </row>
    <row r="1749" spans="1:8" ht="15.75" customHeight="1" x14ac:dyDescent="0.25">
      <c r="A1749" s="2" t="s">
        <v>10308</v>
      </c>
      <c r="B1749" s="2" t="s">
        <v>10309</v>
      </c>
      <c r="C1749" s="2" t="s">
        <v>10310</v>
      </c>
      <c r="D1749" s="2" t="s">
        <v>10311</v>
      </c>
      <c r="E1749" s="2" t="s">
        <v>10312</v>
      </c>
      <c r="F1749" s="2" t="s">
        <v>10313</v>
      </c>
      <c r="G1749" s="2" t="s">
        <v>10313</v>
      </c>
      <c r="H1749" s="2" t="str">
        <f ca="1">IFERROR(__xludf.DUMMYFUNCTION("GOOGLETRANSLATE(A1749,""id"",""en"")"),"Just Indosat Telkomsel mihil stibil the number would love to change")</f>
        <v>Just Indosat Telkomsel mihil stibil the number would love to change</v>
      </c>
    </row>
    <row r="1750" spans="1:8" ht="15.75" customHeight="1" x14ac:dyDescent="0.25">
      <c r="A1750" s="2" t="s">
        <v>10314</v>
      </c>
      <c r="B1750" s="2" t="s">
        <v>10315</v>
      </c>
      <c r="C1750" s="2" t="s">
        <v>10316</v>
      </c>
      <c r="D1750" s="2" t="s">
        <v>10317</v>
      </c>
      <c r="E1750" s="2" t="s">
        <v>10318</v>
      </c>
      <c r="F1750" s="2" t="s">
        <v>10319</v>
      </c>
      <c r="G1750" s="2" t="s">
        <v>10320</v>
      </c>
      <c r="H1750" s="2" t="str">
        <f ca="1">IFERROR(__xludf.DUMMYFUNCTION("GOOGLETRANSLATE(A1750,""id"",""en"")"),"Please confirm the message, message colleagues, wait for confirmation, Brother Rai")</f>
        <v>Please confirm the message, message colleagues, wait for confirmation, Brother Rai</v>
      </c>
    </row>
    <row r="1751" spans="1:8" ht="15.75" customHeight="1" x14ac:dyDescent="0.25">
      <c r="A1751" s="2" t="s">
        <v>10321</v>
      </c>
      <c r="B1751" s="2" t="s">
        <v>10322</v>
      </c>
      <c r="C1751" s="2" t="s">
        <v>10323</v>
      </c>
      <c r="D1751" s="2" t="s">
        <v>10324</v>
      </c>
      <c r="E1751" s="2" t="s">
        <v>10325</v>
      </c>
      <c r="F1751" s="2" t="s">
        <v>10326</v>
      </c>
      <c r="G1751" s="2" t="s">
        <v>10326</v>
      </c>
      <c r="H1751" s="2" t="str">
        <f ca="1">IFERROR(__xludf.DUMMYFUNCTION("GOOGLETRANSLATE(A1751,""id"",""en"")"),"Telkomsel yes")</f>
        <v>Telkomsel yes</v>
      </c>
    </row>
    <row r="1752" spans="1:8" ht="15.75" customHeight="1" x14ac:dyDescent="0.25">
      <c r="A1752" s="2" t="s">
        <v>10327</v>
      </c>
      <c r="B1752" s="2" t="s">
        <v>10328</v>
      </c>
      <c r="C1752" s="2" t="s">
        <v>10329</v>
      </c>
      <c r="D1752" s="2" t="s">
        <v>10330</v>
      </c>
      <c r="E1752" s="2" t="s">
        <v>10331</v>
      </c>
      <c r="F1752" s="2" t="s">
        <v>10332</v>
      </c>
      <c r="G1752" s="2" t="s">
        <v>10333</v>
      </c>
      <c r="H1752" s="2" t="str">
        <f ca="1">IFERROR(__xludf.DUMMYFUNCTION("GOOGLETRANSLATE(A1752,""id"",""en"")"),"Here's the resolution to share, if admin is loyal to the Rp GB quota, active mytelkomsel package, info until it sells")</f>
        <v>Here's the resolution to share, if admin is loyal to the Rp GB quota, active mytelkomsel package, info until it sells</v>
      </c>
    </row>
    <row r="1753" spans="1:8" ht="15.75" customHeight="1" x14ac:dyDescent="0.25">
      <c r="A1753" s="2" t="s">
        <v>10334</v>
      </c>
      <c r="B1753" s="2" t="s">
        <v>10335</v>
      </c>
      <c r="C1753" s="2" t="s">
        <v>10336</v>
      </c>
      <c r="D1753" s="2" t="s">
        <v>10337</v>
      </c>
      <c r="E1753" s="2" t="s">
        <v>10338</v>
      </c>
      <c r="F1753" s="2" t="s">
        <v>10339</v>
      </c>
      <c r="G1753" s="2" t="s">
        <v>10339</v>
      </c>
      <c r="H1753" s="2" t="str">
        <f ca="1">IFERROR(__xludf.DUMMYFUNCTION("GOOGLETRANSLATE(A1753,""id"",""en"")"),"XL internet connection, try whispering to a provider other than Telkomsel, the internet is stable, at least in Jabodetabek")</f>
        <v>XL internet connection, try whispering to a provider other than Telkomsel, the internet is stable, at least in Jabodetabek</v>
      </c>
    </row>
    <row r="1754" spans="1:8" ht="15.75" customHeight="1" x14ac:dyDescent="0.25">
      <c r="A1754" s="2" t="s">
        <v>10340</v>
      </c>
      <c r="B1754" s="2" t="s">
        <v>10341</v>
      </c>
      <c r="C1754" s="2" t="s">
        <v>10340</v>
      </c>
      <c r="D1754" s="2" t="s">
        <v>10342</v>
      </c>
      <c r="E1754" s="2" t="s">
        <v>10342</v>
      </c>
      <c r="F1754" s="2" t="s">
        <v>10342</v>
      </c>
      <c r="G1754" s="2" t="s">
        <v>10342</v>
      </c>
      <c r="H1754" s="2" t="str">
        <f ca="1">IFERROR(__xludf.DUMMYFUNCTION("GOOGLETRANSLATE(A1754,""id"",""en"")"),"Telkomsel hshshshsh")</f>
        <v>Telkomsel hshshshsh</v>
      </c>
    </row>
    <row r="1755" spans="1:8" ht="15.75" customHeight="1" x14ac:dyDescent="0.25">
      <c r="A1755" s="2" t="s">
        <v>6690</v>
      </c>
      <c r="B1755" s="2" t="s">
        <v>10343</v>
      </c>
      <c r="C1755" s="2" t="s">
        <v>6692</v>
      </c>
      <c r="D1755" s="2" t="s">
        <v>6693</v>
      </c>
      <c r="E1755" s="2" t="s">
        <v>6694</v>
      </c>
      <c r="F1755" s="2" t="s">
        <v>6694</v>
      </c>
      <c r="G1755" s="2" t="s">
        <v>6695</v>
      </c>
      <c r="H1755" s="2" t="str">
        <f ca="1">IFERROR(__xludf.DUMMYFUNCTION("GOOGLETRANSLATE(A1755,""id"",""en"")"),"OK, bro, wait for Jovan's reply to your message")</f>
        <v>OK, bro, wait for Jovan's reply to your message</v>
      </c>
    </row>
    <row r="1756" spans="1:8" ht="15.75" customHeight="1" x14ac:dyDescent="0.25">
      <c r="A1756" s="2" t="s">
        <v>10344</v>
      </c>
      <c r="B1756" s="2" t="s">
        <v>10344</v>
      </c>
      <c r="C1756" s="2" t="s">
        <v>10344</v>
      </c>
      <c r="D1756" s="2" t="s">
        <v>10345</v>
      </c>
      <c r="E1756" s="2" t="s">
        <v>10345</v>
      </c>
      <c r="F1756" s="2" t="s">
        <v>10345</v>
      </c>
      <c r="G1756" s="2" t="s">
        <v>10345</v>
      </c>
      <c r="H1756" s="2" t="str">
        <f ca="1">IFERROR(__xludf.DUMMYFUNCTION("GOOGLETRANSLATE(A1756,""id"",""en"")"),"Telkomsel signal is good")</f>
        <v>Telkomsel signal is good</v>
      </c>
    </row>
    <row r="1757" spans="1:8" ht="15.75" customHeight="1" x14ac:dyDescent="0.25">
      <c r="A1757" s="2" t="s">
        <v>10346</v>
      </c>
      <c r="B1757" s="2" t="s">
        <v>10347</v>
      </c>
      <c r="C1757" s="2" t="s">
        <v>10348</v>
      </c>
      <c r="D1757" s="2" t="s">
        <v>10349</v>
      </c>
      <c r="E1757" s="2" t="s">
        <v>10349</v>
      </c>
      <c r="F1757" s="2" t="s">
        <v>10350</v>
      </c>
      <c r="G1757" s="2" t="s">
        <v>10350</v>
      </c>
      <c r="H1757" s="2" t="str">
        <f ca="1">IFERROR(__xludf.DUMMYFUNCTION("GOOGLETRANSLATE(A1757,""id"",""en"")"),"Welcome Nataru Telkomsel opens Margocity Depok alert post")</f>
        <v>Welcome Nataru Telkomsel opens Margocity Depok alert post</v>
      </c>
    </row>
    <row r="1758" spans="1:8" ht="15.75" customHeight="1" x14ac:dyDescent="0.25">
      <c r="A1758" s="2" t="s">
        <v>10351</v>
      </c>
      <c r="B1758" s="2" t="s">
        <v>10352</v>
      </c>
      <c r="C1758" s="2" t="s">
        <v>10353</v>
      </c>
      <c r="D1758" s="2" t="s">
        <v>10354</v>
      </c>
      <c r="E1758" s="2" t="s">
        <v>10355</v>
      </c>
      <c r="F1758" s="2" t="s">
        <v>10356</v>
      </c>
      <c r="G1758" s="2" t="s">
        <v>10356</v>
      </c>
      <c r="H1758" s="2" t="str">
        <f ca="1">IFERROR(__xludf.DUMMYFUNCTION("GOOGLETRANSLATE(A1758,""id"",""en"")"),"OK, Brother Andree, wait for your reply, thank you Zidane")</f>
        <v>OK, Brother Andree, wait for your reply, thank you Zidane</v>
      </c>
    </row>
    <row r="1759" spans="1:8" ht="15.75" customHeight="1" x14ac:dyDescent="0.25">
      <c r="A1759" s="2" t="s">
        <v>5108</v>
      </c>
      <c r="B1759" s="2" t="s">
        <v>5109</v>
      </c>
      <c r="C1759" s="2" t="s">
        <v>5110</v>
      </c>
      <c r="D1759" s="2" t="s">
        <v>5111</v>
      </c>
      <c r="E1759" s="2" t="s">
        <v>5112</v>
      </c>
      <c r="F1759" s="2" t="s">
        <v>5113</v>
      </c>
      <c r="G1759" s="2" t="s">
        <v>5114</v>
      </c>
      <c r="H1759" s="2" t="str">
        <f ca="1">IFERROR(__xludf.DUMMYFUNCTION("GOOGLETRANSLATE(A1759,""id"",""en"")"),"stop using byu, bad provider, pay after quota, enter CS complaint, Taii ID process, complaint procedure, lots of ampas providers")</f>
        <v>stop using byu, bad provider, pay after quota, enter CS complaint, Taii ID process, complaint procedure, lots of ampas providers</v>
      </c>
    </row>
    <row r="1760" spans="1:8" ht="15.75" customHeight="1" x14ac:dyDescent="0.25">
      <c r="A1760" s="2" t="s">
        <v>10357</v>
      </c>
      <c r="B1760" s="2" t="s">
        <v>10358</v>
      </c>
      <c r="C1760" s="2" t="s">
        <v>10359</v>
      </c>
      <c r="D1760" s="2" t="s">
        <v>10360</v>
      </c>
      <c r="E1760" s="2" t="s">
        <v>10360</v>
      </c>
      <c r="F1760" s="2" t="s">
        <v>10361</v>
      </c>
      <c r="G1760" s="2" t="s">
        <v>10361</v>
      </c>
      <c r="H1760" s="2" t="str">
        <f ca="1">IFERROR(__xludf.DUMMYFUNCTION("GOOGLETRANSLATE(A1760,""id"",""en"")"),"No")</f>
        <v>No</v>
      </c>
    </row>
    <row r="1761" spans="1:8" ht="15.75" customHeight="1" x14ac:dyDescent="0.25">
      <c r="A1761" s="2" t="s">
        <v>10362</v>
      </c>
      <c r="B1761" s="2" t="s">
        <v>10363</v>
      </c>
      <c r="C1761" s="2" t="s">
        <v>10362</v>
      </c>
      <c r="D1761" s="2" t="s">
        <v>10364</v>
      </c>
      <c r="E1761" s="2" t="s">
        <v>10364</v>
      </c>
      <c r="F1761" s="2" t="s">
        <v>10364</v>
      </c>
      <c r="G1761" s="2" t="s">
        <v>10364</v>
      </c>
      <c r="H1761" s="2" t="str">
        <f ca="1">IFERROR(__xludf.DUMMYFUNCTION("GOOGLETRANSLATE(A1761,""id"",""en"")"),"afternoon Telkomsel")</f>
        <v>afternoon Telkomsel</v>
      </c>
    </row>
    <row r="1762" spans="1:8" ht="15.75" customHeight="1" x14ac:dyDescent="0.25">
      <c r="A1762" s="2" t="s">
        <v>10365</v>
      </c>
      <c r="B1762" s="2" t="s">
        <v>10366</v>
      </c>
      <c r="C1762" s="2" t="s">
        <v>10367</v>
      </c>
      <c r="D1762" s="2" t="s">
        <v>10368</v>
      </c>
      <c r="E1762" s="2" t="s">
        <v>10369</v>
      </c>
      <c r="F1762" s="2" t="s">
        <v>10370</v>
      </c>
      <c r="G1762" s="2" t="s">
        <v>10371</v>
      </c>
      <c r="H1762" s="2" t="str">
        <f ca="1">IFERROR(__xludf.DUMMYFUNCTION("GOOGLETRANSLATE(A1762,""id"",""en"")"),"There's a problem with internet access, bro, try giving me the location number, details of the problem number, Jovan's message")</f>
        <v>There's a problem with internet access, bro, try giving me the location number, details of the problem number, Jovan's message</v>
      </c>
    </row>
    <row r="1763" spans="1:8" ht="15.75" customHeight="1" x14ac:dyDescent="0.25">
      <c r="A1763" s="2" t="s">
        <v>10372</v>
      </c>
      <c r="B1763" s="2" t="s">
        <v>10373</v>
      </c>
      <c r="C1763" s="2" t="s">
        <v>10374</v>
      </c>
      <c r="D1763" s="2" t="s">
        <v>10375</v>
      </c>
      <c r="E1763" s="2" t="s">
        <v>10376</v>
      </c>
      <c r="F1763" s="2" t="s">
        <v>10377</v>
      </c>
      <c r="G1763" s="2" t="s">
        <v>10378</v>
      </c>
      <c r="H1763" s="2" t="str">
        <f ca="1">IFERROR(__xludf.DUMMYFUNCTION("GOOGLETRANSLATE(A1763,""id"",""en"")"),"Thank you for complete information, Micha, bro, Wisanggeni, help check the data safely, thank you, Micha")</f>
        <v>Thank you for complete information, Micha, bro, Wisanggeni, help check the data safely, thank you, Micha</v>
      </c>
    </row>
    <row r="1764" spans="1:8" ht="15.75" customHeight="1" x14ac:dyDescent="0.25">
      <c r="A1764" s="2" t="s">
        <v>10379</v>
      </c>
      <c r="B1764" s="2" t="s">
        <v>10380</v>
      </c>
      <c r="C1764" s="2" t="s">
        <v>10381</v>
      </c>
      <c r="D1764" s="2" t="s">
        <v>10382</v>
      </c>
      <c r="E1764" s="2" t="s">
        <v>10382</v>
      </c>
      <c r="F1764" s="2" t="s">
        <v>10382</v>
      </c>
      <c r="G1764" s="2" t="s">
        <v>10383</v>
      </c>
      <c r="H1764" s="2" t="str">
        <f ca="1">IFERROR(__xludf.DUMMYFUNCTION("GOOGLETRANSLATE(A1764,""id"",""en"")"),"I swear the internet is really annoying, huh?")</f>
        <v>I swear the internet is really annoying, huh?</v>
      </c>
    </row>
    <row r="1765" spans="1:8" ht="15.75" customHeight="1" x14ac:dyDescent="0.25">
      <c r="A1765" s="2" t="s">
        <v>10384</v>
      </c>
      <c r="B1765" s="2" t="s">
        <v>10385</v>
      </c>
      <c r="C1765" s="2" t="s">
        <v>10386</v>
      </c>
      <c r="D1765" s="2" t="s">
        <v>10387</v>
      </c>
      <c r="E1765" s="2" t="s">
        <v>10388</v>
      </c>
      <c r="F1765" s="2" t="s">
        <v>10389</v>
      </c>
      <c r="G1765" s="2" t="s">
        <v>10389</v>
      </c>
      <c r="H1765" s="2" t="str">
        <f ca="1">IFERROR(__xludf.DUMMYFUNCTION("GOOGLETRANSLATE(A1765,""id"",""en"")"),"If you have a Telkomsel quota, don't reply meeeeeee")</f>
        <v>If you have a Telkomsel quota, don't reply meeeeeee</v>
      </c>
    </row>
    <row r="1766" spans="1:8" ht="15.75" customHeight="1" x14ac:dyDescent="0.25">
      <c r="A1766" s="2" t="s">
        <v>10390</v>
      </c>
      <c r="B1766" s="2" t="s">
        <v>10391</v>
      </c>
      <c r="C1766" s="2" t="s">
        <v>10392</v>
      </c>
      <c r="D1766" s="2" t="s">
        <v>10393</v>
      </c>
      <c r="E1766" s="2" t="s">
        <v>10394</v>
      </c>
      <c r="F1766" s="2" t="s">
        <v>10395</v>
      </c>
      <c r="G1766" s="2" t="s">
        <v>10396</v>
      </c>
      <c r="H1766" s="2" t="str">
        <f ca="1">IFERROR(__xludf.DUMMYFUNCTION("GOOGLETRANSLATE(A1766,""id"",""en"")"),"Wait, bro, reply to your message according to the queue to enter Jovan")</f>
        <v>Wait, bro, reply to your message according to the queue to enter Jovan</v>
      </c>
    </row>
    <row r="1767" spans="1:8" ht="15.75" customHeight="1" x14ac:dyDescent="0.25">
      <c r="A1767" s="2" t="s">
        <v>10397</v>
      </c>
      <c r="B1767" s="2" t="s">
        <v>10398</v>
      </c>
      <c r="C1767" s="2" t="s">
        <v>10399</v>
      </c>
      <c r="D1767" s="2" t="s">
        <v>10400</v>
      </c>
      <c r="E1767" s="2" t="s">
        <v>10401</v>
      </c>
      <c r="F1767" s="2" t="s">
        <v>10402</v>
      </c>
      <c r="G1767" s="2" t="s">
        <v>10402</v>
      </c>
      <c r="H1767" s="2" t="str">
        <f ca="1">IFERROR(__xludf.DUMMYFUNCTION("GOOGLETRANSLATE(A1767,""id"",""en"")"),"failed to top up your poor data package")</f>
        <v>failed to top up your poor data package</v>
      </c>
    </row>
    <row r="1768" spans="1:8" ht="15.75" customHeight="1" x14ac:dyDescent="0.25">
      <c r="A1768" s="2" t="s">
        <v>10403</v>
      </c>
      <c r="B1768" s="2" t="s">
        <v>10404</v>
      </c>
      <c r="C1768" s="2" t="s">
        <v>10405</v>
      </c>
      <c r="D1768" s="2" t="s">
        <v>10406</v>
      </c>
      <c r="E1768" s="2" t="s">
        <v>10407</v>
      </c>
      <c r="F1768" s="2" t="s">
        <v>10408</v>
      </c>
      <c r="G1768" s="2" t="s">
        <v>10409</v>
      </c>
      <c r="H1768" s="2" t="str">
        <f ca="1">IFERROR(__xludf.DUMMYFUNCTION("GOOGLETRANSLATE(A1768,""id"",""en"")"),"Quota is in, bro, come on, give me your cell phone number, date, so the details of the capture package name are clear and the transaction ID, message, help check the data is safe, thank you, Micha")</f>
        <v>Quota is in, bro, come on, give me your cell phone number, date, so the details of the capture package name are clear and the transaction ID, message, help check the data is safe, thank you, Micha</v>
      </c>
    </row>
    <row r="1769" spans="1:8" ht="15.75" customHeight="1" x14ac:dyDescent="0.25">
      <c r="A1769" s="2" t="s">
        <v>10410</v>
      </c>
      <c r="B1769" s="2" t="s">
        <v>10411</v>
      </c>
      <c r="C1769" s="2" t="s">
        <v>10412</v>
      </c>
      <c r="D1769" s="2" t="s">
        <v>10413</v>
      </c>
      <c r="E1769" s="2" t="s">
        <v>10414</v>
      </c>
      <c r="F1769" s="2" t="s">
        <v>10415</v>
      </c>
      <c r="G1769" s="2" t="s">
        <v>10416</v>
      </c>
      <c r="H1769" s="2" t="str">
        <f ca="1">IFERROR(__xludf.DUMMYFUNCTION("GOOGLETRANSLATE(A1769,""id"",""en"")"),"Wait for the Onitsuka Zalora discount, the end price for buying using a voucher to exchange Telkomsel points is no discount")</f>
        <v>Wait for the Onitsuka Zalora discount, the end price for buying using a voucher to exchange Telkomsel points is no discount</v>
      </c>
    </row>
    <row r="1770" spans="1:8" ht="15.75" customHeight="1" x14ac:dyDescent="0.25">
      <c r="A1770" s="2" t="s">
        <v>10417</v>
      </c>
      <c r="B1770" s="2" t="s">
        <v>10418</v>
      </c>
      <c r="C1770" s="2" t="s">
        <v>10419</v>
      </c>
      <c r="D1770" s="2" t="s">
        <v>10420</v>
      </c>
      <c r="E1770" s="2" t="s">
        <v>10421</v>
      </c>
      <c r="F1770" s="2" t="s">
        <v>10422</v>
      </c>
      <c r="G1770" s="2" t="s">
        <v>10422</v>
      </c>
      <c r="H1770" s="2" t="str">
        <f ca="1">IFERROR(__xludf.DUMMYFUNCTION("GOOGLETRANSLATE(A1770,""id"",""en"")"),"please min")</f>
        <v>please min</v>
      </c>
    </row>
    <row r="1771" spans="1:8" ht="15.75" customHeight="1" x14ac:dyDescent="0.25">
      <c r="A1771" s="2" t="s">
        <v>10423</v>
      </c>
      <c r="B1771" s="2" t="s">
        <v>10424</v>
      </c>
      <c r="C1771" s="2" t="s">
        <v>10425</v>
      </c>
      <c r="D1771" s="2" t="s">
        <v>10426</v>
      </c>
      <c r="E1771" s="2" t="s">
        <v>10427</v>
      </c>
      <c r="F1771" s="2" t="s">
        <v>10428</v>
      </c>
      <c r="G1771" s="2" t="s">
        <v>10429</v>
      </c>
      <c r="H1771" s="2" t="str">
        <f ca="1">IFERROR(__xludf.DUMMYFUNCTION("GOOGLETRANSLATE(A1771,""id"",""en"")"),"Wow, that's cool, brother, thank you, tutor, let's exchange Telkomsel reward points for Healthy Pulls, Hanna")</f>
        <v>Wow, that's cool, brother, thank you, tutor, let's exchange Telkomsel reward points for Healthy Pulls, Hanna</v>
      </c>
    </row>
    <row r="1772" spans="1:8" ht="15.75" customHeight="1" x14ac:dyDescent="0.25">
      <c r="A1772" s="2" t="s">
        <v>10430</v>
      </c>
      <c r="B1772" s="2" t="s">
        <v>10431</v>
      </c>
      <c r="C1772" s="2" t="s">
        <v>10432</v>
      </c>
      <c r="D1772" s="2" t="s">
        <v>10433</v>
      </c>
      <c r="E1772" s="2" t="s">
        <v>10433</v>
      </c>
      <c r="F1772" s="2" t="s">
        <v>10434</v>
      </c>
      <c r="G1772" s="2" t="s">
        <v>10434</v>
      </c>
      <c r="H1772" s="2" t="str">
        <f ca="1">IFERROR(__xludf.DUMMYFUNCTION("GOOGLETRANSLATE(A1772,""id"",""en"")"),"have a nice day adminno")</f>
        <v>have a nice day adminno</v>
      </c>
    </row>
    <row r="1773" spans="1:8" ht="15.75" customHeight="1" x14ac:dyDescent="0.25">
      <c r="A1773" s="2" t="s">
        <v>10435</v>
      </c>
      <c r="B1773" s="2" t="s">
        <v>10436</v>
      </c>
      <c r="C1773" s="2" t="s">
        <v>10437</v>
      </c>
      <c r="D1773" s="2" t="s">
        <v>10438</v>
      </c>
      <c r="E1773" s="2" t="s">
        <v>10439</v>
      </c>
      <c r="F1773" s="2" t="s">
        <v>10440</v>
      </c>
      <c r="G1773" s="2" t="s">
        <v>10440</v>
      </c>
      <c r="H1773" s="2" t="str">
        <f ca="1">IFERROR(__xludf.DUMMYFUNCTION("GOOGLETRANSLATE(A1773,""id"",""en"")"),"sister acaa have a nice day sabil")</f>
        <v>sister acaa have a nice day sabil</v>
      </c>
    </row>
    <row r="1774" spans="1:8" ht="15.75" customHeight="1" x14ac:dyDescent="0.25">
      <c r="A1774" s="2" t="s">
        <v>10441</v>
      </c>
      <c r="B1774" s="2" t="s">
        <v>10442</v>
      </c>
      <c r="C1774" s="2" t="s">
        <v>10443</v>
      </c>
      <c r="D1774" s="2" t="s">
        <v>10444</v>
      </c>
      <c r="E1774" s="2" t="s">
        <v>10444</v>
      </c>
      <c r="F1774" s="2" t="s">
        <v>10445</v>
      </c>
      <c r="G1774" s="2" t="s">
        <v>10446</v>
      </c>
      <c r="H1774" s="2" t="str">
        <f ca="1">IFERROR(__xludf.DUMMYFUNCTION("GOOGLETRANSLATE(A1774,""id"",""en"")"),"hi, there are problems, suggestions, try restarting the router, remove the orbit sim card, wait to install it, please try accessing it")</f>
        <v>hi, there are problems, suggestions, try restarting the router, remove the orbit sim card, wait to install it, please try accessing it</v>
      </c>
    </row>
    <row r="1775" spans="1:8" ht="15.75" customHeight="1" x14ac:dyDescent="0.25">
      <c r="A1775" s="2" t="s">
        <v>9548</v>
      </c>
      <c r="B1775" s="2" t="s">
        <v>10447</v>
      </c>
      <c r="C1775" s="2" t="s">
        <v>9550</v>
      </c>
      <c r="D1775" s="2" t="s">
        <v>9551</v>
      </c>
      <c r="E1775" s="2" t="s">
        <v>9552</v>
      </c>
      <c r="F1775" s="2" t="s">
        <v>9553</v>
      </c>
      <c r="G1775" s="2" t="s">
        <v>9554</v>
      </c>
      <c r="H1775" s="2" t="str">
        <f ca="1">IFERROR(__xludf.DUMMYFUNCTION("GOOGLETRANSLATE(A1775,""id"",""en"")"),"OK, brother, continue your message, Brother Ardhan")</f>
        <v>OK, brother, continue your message, Brother Ardhan</v>
      </c>
    </row>
    <row r="1776" spans="1:8" ht="15.75" customHeight="1" x14ac:dyDescent="0.25">
      <c r="A1776" s="2" t="s">
        <v>10448</v>
      </c>
      <c r="B1776" s="2" t="s">
        <v>10449</v>
      </c>
      <c r="C1776" s="2" t="s">
        <v>10450</v>
      </c>
      <c r="D1776" s="2" t="s">
        <v>10451</v>
      </c>
      <c r="E1776" s="2" t="s">
        <v>10451</v>
      </c>
      <c r="F1776" s="2" t="s">
        <v>10451</v>
      </c>
      <c r="G1776" s="2" t="s">
        <v>10451</v>
      </c>
      <c r="H1776" s="2" t="str">
        <f ca="1">IFERROR(__xludf.DUMMYFUNCTION("GOOGLETRANSLATE(A1776,""id"",""en"")"),"Meanwhile Telkomsel is on roaming")</f>
        <v>Meanwhile Telkomsel is on roaming</v>
      </c>
    </row>
    <row r="1777" spans="1:8" ht="15.75" customHeight="1" x14ac:dyDescent="0.25">
      <c r="A1777" s="2" t="s">
        <v>10452</v>
      </c>
      <c r="B1777" s="2" t="s">
        <v>10453</v>
      </c>
      <c r="C1777" s="2" t="s">
        <v>10452</v>
      </c>
      <c r="D1777" s="2" t="s">
        <v>10454</v>
      </c>
      <c r="E1777" s="2" t="s">
        <v>10454</v>
      </c>
      <c r="F1777" s="2" t="s">
        <v>10454</v>
      </c>
      <c r="G1777" s="2" t="s">
        <v>10454</v>
      </c>
      <c r="H1777" s="2" t="str">
        <f ca="1">IFERROR(__xludf.DUMMYFUNCTION("GOOGLETRANSLATE(A1777,""id"",""en"")"),"okay, thanks, min")</f>
        <v>okay, thanks, min</v>
      </c>
    </row>
    <row r="1778" spans="1:8" ht="15.75" customHeight="1" x14ac:dyDescent="0.25">
      <c r="A1778" s="2" t="s">
        <v>10455</v>
      </c>
      <c r="B1778" s="2" t="s">
        <v>10456</v>
      </c>
      <c r="C1778" s="2" t="s">
        <v>10457</v>
      </c>
      <c r="D1778" s="2" t="s">
        <v>10458</v>
      </c>
      <c r="E1778" s="2" t="s">
        <v>10459</v>
      </c>
      <c r="F1778" s="2" t="s">
        <v>10460</v>
      </c>
      <c r="G1778" s="2" t="s">
        <v>10460</v>
      </c>
      <c r="H1778" s="2" t="str">
        <f ca="1">IFERROR(__xludf.DUMMYFUNCTION("GOOGLETRANSLATE(A1778,""id"",""en"")"),"convert Telkomsel credit to spay yes")</f>
        <v>convert Telkomsel credit to spay yes</v>
      </c>
    </row>
    <row r="1779" spans="1:8" ht="15.75" customHeight="1" x14ac:dyDescent="0.25">
      <c r="A1779" s="2" t="s">
        <v>10461</v>
      </c>
      <c r="B1779" s="2" t="s">
        <v>10462</v>
      </c>
      <c r="C1779" s="2" t="s">
        <v>10463</v>
      </c>
      <c r="D1779" s="2" t="s">
        <v>10464</v>
      </c>
      <c r="E1779" s="2" t="s">
        <v>10464</v>
      </c>
      <c r="F1779" s="2" t="s">
        <v>10465</v>
      </c>
      <c r="G1779" s="2" t="s">
        <v>10466</v>
      </c>
      <c r="H1779" s="2" t="str">
        <f ca="1">IFERROR(__xludf.DUMMYFUNCTION("GOOGLETRANSLATE(A1779,""id"",""en"")"),"fast hands hook facing obstacles please send direct message instagram email cs id sold please be ready to wait info team thank you")</f>
        <v>fast hands hook facing obstacles please send direct message instagram email cs id sold please be ready to wait info team thank you</v>
      </c>
    </row>
    <row r="1780" spans="1:8" ht="15.75" customHeight="1" x14ac:dyDescent="0.25">
      <c r="A1780" s="2" t="s">
        <v>10467</v>
      </c>
      <c r="B1780" s="2" t="s">
        <v>10468</v>
      </c>
      <c r="C1780" s="2" t="s">
        <v>10469</v>
      </c>
      <c r="D1780" s="2" t="s">
        <v>10470</v>
      </c>
      <c r="E1780" s="2" t="s">
        <v>10471</v>
      </c>
      <c r="F1780" s="2" t="s">
        <v>10472</v>
      </c>
      <c r="G1780" s="2" t="s">
        <v>10472</v>
      </c>
      <c r="H1780" s="2" t="str">
        <f ca="1">IFERROR(__xludf.DUMMYFUNCTION("GOOGLETRANSLATE(A1780,""id"",""en"")"),"Sorry, bro, claim, claim, this is Jovan's claim process")</f>
        <v>Sorry, bro, claim, claim, this is Jovan's claim process</v>
      </c>
    </row>
    <row r="1781" spans="1:8" ht="15.75" customHeight="1" x14ac:dyDescent="0.25">
      <c r="A1781" s="2" t="s">
        <v>10473</v>
      </c>
      <c r="B1781" s="2" t="s">
        <v>10474</v>
      </c>
      <c r="C1781" s="2" t="s">
        <v>10475</v>
      </c>
      <c r="D1781" s="2" t="s">
        <v>10476</v>
      </c>
      <c r="E1781" s="2" t="s">
        <v>10476</v>
      </c>
      <c r="F1781" s="2" t="s">
        <v>10477</v>
      </c>
      <c r="G1781" s="2" t="s">
        <v>10478</v>
      </c>
      <c r="H1781" s="2" t="str">
        <f ca="1">IFERROR(__xludf.DUMMYFUNCTION("GOOGLETRANSLATE(A1781,""id"",""en"")"),"wts another free redeem voucher sunscreen sold as a subscription to blibli by telkomsel promo points discount max rp minimum transaction dmrep for dword account details")</f>
        <v>wts another free redeem voucher sunscreen sold as a subscription to blibli by telkomsel promo points discount max rp minimum transaction dmrep for dword account details</v>
      </c>
    </row>
    <row r="1782" spans="1:8" ht="15.75" customHeight="1" x14ac:dyDescent="0.25">
      <c r="A1782" s="2" t="s">
        <v>10479</v>
      </c>
      <c r="B1782" s="2" t="s">
        <v>10480</v>
      </c>
      <c r="C1782" s="2" t="s">
        <v>10481</v>
      </c>
      <c r="D1782" s="2" t="s">
        <v>10482</v>
      </c>
      <c r="E1782" s="2" t="s">
        <v>10483</v>
      </c>
      <c r="F1782" s="2" t="s">
        <v>10484</v>
      </c>
      <c r="G1782" s="2" t="s">
        <v>10484</v>
      </c>
      <c r="H1782" s="2" t="str">
        <f ca="1">IFERROR(__xludf.DUMMYFUNCTION("GOOGLETRANSLATE(A1782,""id"",""en"")"),"Radeem the stamp results using credit points, then the claim credit comes in, min")</f>
        <v>Radeem the stamp results using credit points, then the claim credit comes in, min</v>
      </c>
    </row>
    <row r="1783" spans="1:8" ht="15.75" customHeight="1" x14ac:dyDescent="0.25">
      <c r="A1783" s="2" t="s">
        <v>10485</v>
      </c>
      <c r="B1783" s="2" t="s">
        <v>10486</v>
      </c>
      <c r="C1783" s="2" t="s">
        <v>10487</v>
      </c>
      <c r="D1783" s="2" t="s">
        <v>10488</v>
      </c>
      <c r="E1783" s="2" t="s">
        <v>10489</v>
      </c>
      <c r="F1783" s="2" t="s">
        <v>10490</v>
      </c>
      <c r="G1783" s="2" t="s">
        <v>10491</v>
      </c>
      <c r="H1783" s="2" t="str">
        <f ca="1">IFERROR(__xludf.DUMMYFUNCTION("GOOGLETRANSLATE(A1783,""id"",""en"")"),"Brother, thank you for your prayers")</f>
        <v>Brother, thank you for your prayers</v>
      </c>
    </row>
    <row r="1784" spans="1:8" ht="15.75" customHeight="1" x14ac:dyDescent="0.25">
      <c r="A1784" s="2" t="s">
        <v>10492</v>
      </c>
      <c r="B1784" s="2" t="s">
        <v>10493</v>
      </c>
      <c r="C1784" s="2" t="s">
        <v>10494</v>
      </c>
      <c r="D1784" s="2" t="s">
        <v>10495</v>
      </c>
      <c r="E1784" s="2" t="s">
        <v>10496</v>
      </c>
      <c r="F1784" s="2" t="s">
        <v>10497</v>
      </c>
      <c r="G1784" s="2" t="s">
        <v>10498</v>
      </c>
      <c r="H1784" s="2" t="str">
        <f ca="1">IFERROR(__xludf.DUMMYFUNCTION("GOOGLETRANSLATE(A1784,""id"",""en"")"),"Telkomsel is really filling up the balance quota, withdrawing the quota, I'm really annoyed with my money")</f>
        <v>Telkomsel is really filling up the balance quota, withdrawing the quota, I'm really annoyed with my money</v>
      </c>
    </row>
    <row r="1785" spans="1:8" ht="15.75" customHeight="1" x14ac:dyDescent="0.25">
      <c r="A1785" s="2" t="s">
        <v>10499</v>
      </c>
      <c r="B1785" s="2" t="s">
        <v>10500</v>
      </c>
      <c r="C1785" s="2" t="s">
        <v>10501</v>
      </c>
      <c r="D1785" s="2" t="s">
        <v>10502</v>
      </c>
      <c r="E1785" s="2" t="s">
        <v>10503</v>
      </c>
      <c r="F1785" s="2" t="s">
        <v>10504</v>
      </c>
      <c r="G1785" s="2" t="s">
        <v>10505</v>
      </c>
      <c r="H1785" s="2" t="str">
        <f ca="1">IFERROR(__xludf.DUMMYFUNCTION("GOOGLETRANSLATE(A1785,""id"",""en"")"),"okay brother, thank you, please pray")</f>
        <v>okay brother, thank you, please pray</v>
      </c>
    </row>
    <row r="1786" spans="1:8" ht="15.75" customHeight="1" x14ac:dyDescent="0.25">
      <c r="A1786" s="2" t="s">
        <v>10506</v>
      </c>
      <c r="B1786" s="2" t="s">
        <v>10507</v>
      </c>
      <c r="C1786" s="2" t="s">
        <v>10508</v>
      </c>
      <c r="D1786" s="2" t="s">
        <v>10509</v>
      </c>
      <c r="E1786" s="2" t="s">
        <v>10510</v>
      </c>
      <c r="F1786" s="2" t="s">
        <v>10511</v>
      </c>
      <c r="G1786" s="2" t="s">
        <v>10512</v>
      </c>
      <c r="H1786" s="2" t="str">
        <f ca="1">IFERROR(__xludf.DUMMYFUNCTION("GOOGLETRANSLATE(A1786,""id"",""en"")"),"OK, bro, let's be arrogant, pray Asr so you can calm down, just confirm the message, okay, be healthy, bro, family there, Ardhan")</f>
        <v>OK, bro, let's be arrogant, pray Asr so you can calm down, just confirm the message, okay, be healthy, bro, family there, Ardhan</v>
      </c>
    </row>
    <row r="1787" spans="1:8" ht="15.75" customHeight="1" x14ac:dyDescent="0.25">
      <c r="A1787" s="2" t="s">
        <v>10513</v>
      </c>
      <c r="B1787" s="2" t="s">
        <v>10514</v>
      </c>
      <c r="C1787" s="2" t="s">
        <v>10515</v>
      </c>
      <c r="D1787" s="2" t="s">
        <v>10516</v>
      </c>
      <c r="E1787" s="2" t="s">
        <v>10517</v>
      </c>
      <c r="F1787" s="2" t="s">
        <v>10518</v>
      </c>
      <c r="G1787" s="2" t="s">
        <v>10519</v>
      </c>
      <c r="H1787" s="2" t="str">
        <f ca="1">IFERROR(__xludf.DUMMYFUNCTION("GOOGLETRANSLATE(A1787,""id"",""en"")"),"Brother Rai, check your message, enter the queue, please wait for Brother Rai's message interaction")</f>
        <v>Brother Rai, check your message, enter the queue, please wait for Brother Rai's message interaction</v>
      </c>
    </row>
    <row r="1788" spans="1:8" ht="15.75" customHeight="1" x14ac:dyDescent="0.25">
      <c r="A1788" s="2" t="s">
        <v>10520</v>
      </c>
      <c r="B1788" s="2" t="s">
        <v>10521</v>
      </c>
      <c r="C1788" s="2" t="s">
        <v>10522</v>
      </c>
      <c r="D1788" s="2" t="s">
        <v>10523</v>
      </c>
      <c r="E1788" s="2" t="s">
        <v>10523</v>
      </c>
      <c r="F1788" s="2" t="s">
        <v>10524</v>
      </c>
      <c r="G1788" s="2" t="s">
        <v>10525</v>
      </c>
      <c r="H1788" s="2" t="str">
        <f ca="1">IFERROR(__xludf.DUMMYFUNCTION("GOOGLETRANSLATE(A1788,""id"",""en"")"),"That's wrong, min, exchange points")</f>
        <v>That's wrong, min, exchange points</v>
      </c>
    </row>
    <row r="1789" spans="1:8" ht="15.75" customHeight="1" x14ac:dyDescent="0.25">
      <c r="A1789" s="2" t="s">
        <v>10526</v>
      </c>
      <c r="B1789" s="2" t="s">
        <v>10527</v>
      </c>
      <c r="C1789" s="2" t="s">
        <v>10528</v>
      </c>
      <c r="D1789" s="2" t="s">
        <v>10529</v>
      </c>
      <c r="E1789" s="2" t="s">
        <v>10530</v>
      </c>
      <c r="F1789" s="2" t="s">
        <v>10531</v>
      </c>
      <c r="G1789" s="2" t="s">
        <v>10532</v>
      </c>
      <c r="H1789" s="2" t="str">
        <f ca="1">IFERROR(__xludf.DUMMYFUNCTION("GOOGLETRANSLATE(A1789,""id"",""en"")"),"hihi, congratulations on serving Telkomsel, bro, thank you for being loyal to Micha's products")</f>
        <v>hihi, congratulations on serving Telkomsel, bro, thank you for being loyal to Micha's products</v>
      </c>
    </row>
    <row r="1790" spans="1:8" ht="15.75" customHeight="1" x14ac:dyDescent="0.25">
      <c r="A1790" s="2" t="s">
        <v>10533</v>
      </c>
      <c r="B1790" s="2" t="s">
        <v>10534</v>
      </c>
      <c r="C1790" s="2" t="s">
        <v>10535</v>
      </c>
      <c r="D1790" s="2" t="s">
        <v>10536</v>
      </c>
      <c r="E1790" s="2" t="s">
        <v>10537</v>
      </c>
      <c r="F1790" s="2" t="s">
        <v>10538</v>
      </c>
      <c r="G1790" s="2" t="s">
        <v>10538</v>
      </c>
      <c r="H1790" s="2" t="str">
        <f ca="1">IFERROR(__xludf.DUMMYFUNCTION("GOOGLETRANSLATE(A1790,""id"",""en"")"),"Telkomsel when you buy credit, send proof, etc. PHP")</f>
        <v>Telkomsel when you buy credit, send proof, etc. PHP</v>
      </c>
    </row>
    <row r="1791" spans="1:8" ht="15.75" customHeight="1" x14ac:dyDescent="0.25">
      <c r="A1791" s="2" t="s">
        <v>10539</v>
      </c>
      <c r="B1791" s="2" t="s">
        <v>10540</v>
      </c>
      <c r="C1791" s="2" t="s">
        <v>10541</v>
      </c>
      <c r="D1791" s="2" t="s">
        <v>10542</v>
      </c>
      <c r="E1791" s="2" t="s">
        <v>10543</v>
      </c>
      <c r="F1791" s="2" t="s">
        <v>10544</v>
      </c>
      <c r="G1791" s="2" t="s">
        <v>10544</v>
      </c>
      <c r="H1791" s="2" t="str">
        <f ca="1">IFERROR(__xludf.DUMMYFUNCTION("GOOGLETRANSLATE(A1791,""id"",""en"")"),"OK, Min, I'm praying Asr")</f>
        <v>OK, Min, I'm praying Asr</v>
      </c>
    </row>
    <row r="1792" spans="1:8" ht="15.75" customHeight="1" x14ac:dyDescent="0.25">
      <c r="A1792" s="2" t="s">
        <v>6100</v>
      </c>
      <c r="B1792" s="2" t="s">
        <v>10545</v>
      </c>
      <c r="C1792" s="2" t="s">
        <v>6102</v>
      </c>
      <c r="D1792" s="2" t="s">
        <v>6103</v>
      </c>
      <c r="E1792" s="2" t="s">
        <v>6104</v>
      </c>
      <c r="F1792" s="2" t="s">
        <v>6104</v>
      </c>
      <c r="G1792" s="2" t="s">
        <v>6104</v>
      </c>
      <c r="H1792" s="2" t="str">
        <f ca="1">IFERROR(__xludf.DUMMYFUNCTION("GOOGLETRANSLATE(A1792,""id"",""en"")"),"check my message")</f>
        <v>check my message</v>
      </c>
    </row>
    <row r="1793" spans="1:8" ht="15.75" customHeight="1" x14ac:dyDescent="0.25">
      <c r="A1793" s="2" t="s">
        <v>10546</v>
      </c>
      <c r="B1793" s="2" t="s">
        <v>10547</v>
      </c>
      <c r="C1793" s="2" t="s">
        <v>10548</v>
      </c>
      <c r="D1793" s="2" t="s">
        <v>10549</v>
      </c>
      <c r="E1793" s="2" t="s">
        <v>10550</v>
      </c>
      <c r="F1793" s="2" t="s">
        <v>10551</v>
      </c>
      <c r="G1793" s="2" t="s">
        <v>10552</v>
      </c>
      <c r="H1793" s="2" t="str">
        <f ca="1">IFERROR(__xludf.DUMMYFUNCTION("GOOGLETRANSLATE(A1793,""id"",""en"")"),"cie love semi admin Telkomsel")</f>
        <v>cie love semi admin Telkomsel</v>
      </c>
    </row>
    <row r="1794" spans="1:8" ht="15.75" customHeight="1" x14ac:dyDescent="0.25">
      <c r="A1794" s="2" t="s">
        <v>10553</v>
      </c>
      <c r="B1794" s="2" t="s">
        <v>10554</v>
      </c>
      <c r="C1794" s="2" t="s">
        <v>10555</v>
      </c>
      <c r="D1794" s="2" t="s">
        <v>10556</v>
      </c>
      <c r="E1794" s="2" t="s">
        <v>10557</v>
      </c>
      <c r="F1794" s="2" t="s">
        <v>10557</v>
      </c>
      <c r="G1794" s="2" t="s">
        <v>10558</v>
      </c>
      <c r="H1794" s="2" t="str">
        <f ca="1">IFERROR(__xludf.DUMMYFUNCTION("GOOGLETRANSLATE(A1794,""id"",""en"")"),"suddenly happy")</f>
        <v>suddenly happy</v>
      </c>
    </row>
    <row r="1795" spans="1:8" ht="15.75" customHeight="1" x14ac:dyDescent="0.25">
      <c r="A1795" s="2" t="s">
        <v>10559</v>
      </c>
      <c r="B1795" s="2" t="s">
        <v>10560</v>
      </c>
      <c r="C1795" s="2" t="s">
        <v>10561</v>
      </c>
      <c r="D1795" s="2" t="s">
        <v>10562</v>
      </c>
      <c r="E1795" s="2" t="s">
        <v>10563</v>
      </c>
      <c r="F1795" s="2" t="s">
        <v>10564</v>
      </c>
      <c r="G1795" s="2" t="s">
        <v>10565</v>
      </c>
      <c r="H1795" s="2" t="str">
        <f ca="1">IFERROR(__xludf.DUMMYFUNCTION("GOOGLETRANSLATE(A1795,""id"",""en"")"),"Rai check your message, reply, bro, reply, bro, interact with Rai's message")</f>
        <v>Rai check your message, reply, bro, reply, bro, interact with Rai's message</v>
      </c>
    </row>
    <row r="1796" spans="1:8" ht="15.75" customHeight="1" x14ac:dyDescent="0.25">
      <c r="A1796" s="2" t="s">
        <v>10566</v>
      </c>
      <c r="B1796" s="2" t="s">
        <v>10567</v>
      </c>
      <c r="C1796" s="2" t="s">
        <v>10568</v>
      </c>
      <c r="D1796" s="2" t="s">
        <v>10569</v>
      </c>
      <c r="E1796" s="2" t="s">
        <v>10570</v>
      </c>
      <c r="F1796" s="2" t="s">
        <v>10571</v>
      </c>
      <c r="G1796" s="2" t="s">
        <v>10572</v>
      </c>
      <c r="H1796" s="2" t="str">
        <f ca="1">IFERROR(__xludf.DUMMYFUNCTION("GOOGLETRANSLATE(A1796,""id"",""en"")"),"open the my telkomsel app, press reward, scroll interview, shopping time")</f>
        <v>open the my telkomsel app, press reward, scroll interview, shopping time</v>
      </c>
    </row>
    <row r="1797" spans="1:8" ht="15.75" customHeight="1" x14ac:dyDescent="0.25">
      <c r="A1797" s="2" t="s">
        <v>10573</v>
      </c>
      <c r="B1797" s="2" t="s">
        <v>10574</v>
      </c>
      <c r="C1797" s="2" t="s">
        <v>10575</v>
      </c>
      <c r="D1797" s="2" t="s">
        <v>10576</v>
      </c>
      <c r="E1797" s="2" t="s">
        <v>10577</v>
      </c>
      <c r="F1797" s="2" t="s">
        <v>10578</v>
      </c>
      <c r="G1797" s="2" t="s">
        <v>10579</v>
      </c>
      <c r="H1797" s="2" t="str">
        <f ca="1">IFERROR(__xludf.DUMMYFUNCTION("GOOGLETRANSLATE(A1797,""id"",""en"")"),"hihi, wait for the reply to your message, bro Dita")</f>
        <v>hihi, wait for the reply to your message, bro Dita</v>
      </c>
    </row>
    <row r="1798" spans="1:8" ht="15.75" customHeight="1" x14ac:dyDescent="0.25">
      <c r="A1798" s="2" t="s">
        <v>8132</v>
      </c>
      <c r="B1798" s="2" t="s">
        <v>8133</v>
      </c>
      <c r="C1798" s="2" t="s">
        <v>8132</v>
      </c>
      <c r="D1798" s="2" t="s">
        <v>8134</v>
      </c>
      <c r="E1798" s="2" t="s">
        <v>8134</v>
      </c>
      <c r="F1798" s="2" t="s">
        <v>8134</v>
      </c>
      <c r="G1798" s="2" t="s">
        <v>8134</v>
      </c>
      <c r="H1798" s="2" t="str">
        <f ca="1">IFERROR(__xludf.DUMMYFUNCTION("GOOGLETRANSLATE(A1798,""id"",""en"")"),"Okay")</f>
        <v>Okay</v>
      </c>
    </row>
    <row r="1799" spans="1:8" ht="15.75" customHeight="1" x14ac:dyDescent="0.25">
      <c r="A1799" s="2" t="s">
        <v>3065</v>
      </c>
      <c r="B1799" s="2" t="s">
        <v>10580</v>
      </c>
      <c r="C1799" s="2" t="s">
        <v>3065</v>
      </c>
      <c r="D1799" s="2" t="s">
        <v>3069</v>
      </c>
      <c r="E1799" s="2" t="s">
        <v>3069</v>
      </c>
      <c r="F1799" s="2" t="s">
        <v>3069</v>
      </c>
      <c r="G1799" s="2" t="s">
        <v>3069</v>
      </c>
      <c r="H1799" s="2" t="str">
        <f ca="1">IFERROR(__xludf.DUMMYFUNCTION("GOOGLETRANSLATE(A1799,""id"",""en"")"),"Telkomsel")</f>
        <v>Telkomsel</v>
      </c>
    </row>
    <row r="1800" spans="1:8" ht="15.75" customHeight="1" x14ac:dyDescent="0.25">
      <c r="A1800" s="2" t="s">
        <v>10581</v>
      </c>
      <c r="B1800" s="2" t="s">
        <v>10582</v>
      </c>
      <c r="C1800" s="2" t="s">
        <v>10583</v>
      </c>
      <c r="D1800" s="2" t="s">
        <v>10584</v>
      </c>
      <c r="E1800" s="2" t="s">
        <v>10584</v>
      </c>
      <c r="F1800" s="2" t="s">
        <v>10585</v>
      </c>
      <c r="G1800" s="2" t="s">
        <v>10586</v>
      </c>
      <c r="H1800" s="2" t="str">
        <f ca="1">IFERROR(__xludf.DUMMYFUNCTION("GOOGLETRANSLATE(A1800,""id"",""en"")"),"Exchange points for My Telkomsel Tutor apps")</f>
        <v>Exchange points for My Telkomsel Tutor apps</v>
      </c>
    </row>
    <row r="1801" spans="1:8" ht="15.75" customHeight="1" x14ac:dyDescent="0.25">
      <c r="A1801" s="2" t="s">
        <v>10587</v>
      </c>
      <c r="B1801" s="2" t="s">
        <v>10588</v>
      </c>
      <c r="C1801" s="2" t="s">
        <v>10589</v>
      </c>
      <c r="D1801" s="2" t="s">
        <v>10590</v>
      </c>
      <c r="E1801" s="2" t="s">
        <v>10591</v>
      </c>
      <c r="F1801" s="2" t="s">
        <v>10592</v>
      </c>
      <c r="G1801" s="2" t="s">
        <v>10592</v>
      </c>
      <c r="H1801" s="2" t="str">
        <f ca="1">IFERROR(__xludf.DUMMYFUNCTION("GOOGLETRANSLATE(A1801,""id"",""en"")"),"Min, let's video call")</f>
        <v>Min, let's video call</v>
      </c>
    </row>
    <row r="1802" spans="1:8" ht="15.75" customHeight="1" x14ac:dyDescent="0.25">
      <c r="A1802" s="2" t="s">
        <v>10593</v>
      </c>
      <c r="B1802" s="2" t="s">
        <v>10594</v>
      </c>
      <c r="C1802" s="2" t="s">
        <v>10595</v>
      </c>
      <c r="D1802" s="2" t="s">
        <v>10596</v>
      </c>
      <c r="E1802" s="2" t="s">
        <v>10597</v>
      </c>
      <c r="F1802" s="2" t="s">
        <v>10598</v>
      </c>
      <c r="G1802" s="2" t="s">
        <v>10599</v>
      </c>
      <c r="H1802" s="2" t="str">
        <f ca="1">IFERROR(__xludf.DUMMYFUNCTION("GOOGLETRANSLATE(A1802,""id"",""en"")"),"use vivo ys flash charging feature so you don't get the device buy bundling vivo ys telkomsel activate bundlingmax package to get GB quota Rp thousand mytelkomsel info")</f>
        <v>use vivo ys flash charging feature so you don't get the device buy bundling vivo ys telkomsel activate bundlingmax package to get GB quota Rp thousand mytelkomsel info</v>
      </c>
    </row>
    <row r="1803" spans="1:8" ht="15.75" customHeight="1" x14ac:dyDescent="0.25">
      <c r="A1803" s="2" t="s">
        <v>10600</v>
      </c>
      <c r="B1803" s="2" t="s">
        <v>10601</v>
      </c>
      <c r="C1803" s="2" t="s">
        <v>10602</v>
      </c>
      <c r="D1803" s="2" t="s">
        <v>10603</v>
      </c>
      <c r="E1803" s="2" t="s">
        <v>10604</v>
      </c>
      <c r="F1803" s="2" t="s">
        <v>10605</v>
      </c>
      <c r="G1803" s="2" t="s">
        <v>10606</v>
      </c>
      <c r="H1803" s="2" t="str">
        <f ca="1">IFERROR(__xludf.DUMMYFUNCTION("GOOGLETRANSLATE(A1803,""id"",""en"")"),"OK, brother, continue the message, said Ardhan")</f>
        <v>OK, brother, continue the message, said Ardhan</v>
      </c>
    </row>
    <row r="1804" spans="1:8" ht="15.75" customHeight="1" x14ac:dyDescent="0.25">
      <c r="A1804" s="2" t="s">
        <v>10607</v>
      </c>
      <c r="B1804" s="2" t="s">
        <v>10608</v>
      </c>
      <c r="C1804" s="2" t="s">
        <v>10609</v>
      </c>
      <c r="D1804" s="2" t="s">
        <v>10610</v>
      </c>
      <c r="E1804" s="2" t="s">
        <v>10611</v>
      </c>
      <c r="F1804" s="2" t="s">
        <v>10612</v>
      </c>
      <c r="G1804" s="2" t="s">
        <v>10613</v>
      </c>
      <c r="H1804" s="2" t="str">
        <f ca="1">IFERROR(__xludf.DUMMYFUNCTION("GOOGLETRANSLATE(A1804,""id"",""en"")"),"make playing mlbb fun with epic skins so you can save money upgrading your skin top up diamonds in the games world and get mobile legends diamonds just launch top up")</f>
        <v>make playing mlbb fun with epic skins so you can save money upgrading your skin top up diamonds in the games world and get mobile legends diamonds just launch top up</v>
      </c>
    </row>
    <row r="1805" spans="1:8" ht="15.75" customHeight="1" x14ac:dyDescent="0.25">
      <c r="A1805" s="2" t="s">
        <v>10614</v>
      </c>
      <c r="B1805" s="2" t="s">
        <v>10615</v>
      </c>
      <c r="C1805" s="2" t="s">
        <v>10616</v>
      </c>
      <c r="D1805" s="2" t="s">
        <v>10617</v>
      </c>
      <c r="E1805" s="2" t="s">
        <v>10618</v>
      </c>
      <c r="F1805" s="2" t="s">
        <v>10618</v>
      </c>
      <c r="G1805" s="2" t="s">
        <v>10618</v>
      </c>
      <c r="H1805" s="2" t="str">
        <f ca="1">IFERROR(__xludf.DUMMYFUNCTION("GOOGLETRANSLATE(A1805,""id"",""en"")"),"Yes, Sis Dian, wait for Sabil's friend, Sabil")</f>
        <v>Yes, Sis Dian, wait for Sabil's friend, Sabil</v>
      </c>
    </row>
    <row r="1806" spans="1:8" ht="15.75" customHeight="1" x14ac:dyDescent="0.25">
      <c r="A1806" s="2" t="s">
        <v>10619</v>
      </c>
      <c r="B1806" s="2" t="s">
        <v>10620</v>
      </c>
      <c r="C1806" s="2" t="s">
        <v>10621</v>
      </c>
      <c r="D1806" s="2" t="s">
        <v>10622</v>
      </c>
      <c r="E1806" s="2" t="s">
        <v>10623</v>
      </c>
      <c r="F1806" s="2" t="s">
        <v>10624</v>
      </c>
      <c r="G1806" s="2" t="s">
        <v>10625</v>
      </c>
      <c r="H1806" s="2" t="str">
        <f ca="1">IFERROR(__xludf.DUMMYFUNCTION("GOOGLETRANSLATE(A1806,""id"",""en"")"),"OK, Sis, check the message, wait for the reply to the message, check it out, Dita")</f>
        <v>OK, Sis, check the message, wait for the reply to the message, check it out, Dita</v>
      </c>
    </row>
    <row r="1807" spans="1:8" ht="15.75" customHeight="1" x14ac:dyDescent="0.25">
      <c r="A1807" s="2" t="s">
        <v>10626</v>
      </c>
      <c r="B1807" s="2" t="s">
        <v>10627</v>
      </c>
      <c r="C1807" s="2" t="s">
        <v>10628</v>
      </c>
      <c r="D1807" s="2" t="s">
        <v>10629</v>
      </c>
      <c r="E1807" s="2" t="s">
        <v>10630</v>
      </c>
      <c r="F1807" s="2" t="s">
        <v>10631</v>
      </c>
      <c r="G1807" s="2" t="s">
        <v>10632</v>
      </c>
      <c r="H1807" s="2" t="str">
        <f ca="1">IFERROR(__xludf.DUMMYFUNCTION("GOOGLETRANSLATE(A1807,""id"",""en"")"),"Get ready, bro, the message has come in. Wait for a reply, Sabil friend, Sabil")</f>
        <v>Get ready, bro, the message has come in. Wait for a reply, Sabil friend, Sabil</v>
      </c>
    </row>
    <row r="1808" spans="1:8" ht="15.75" customHeight="1" x14ac:dyDescent="0.25">
      <c r="A1808" s="2" t="s">
        <v>10633</v>
      </c>
      <c r="B1808" s="2" t="s">
        <v>10634</v>
      </c>
      <c r="C1808" s="2" t="s">
        <v>10633</v>
      </c>
      <c r="D1808" s="2" t="s">
        <v>10635</v>
      </c>
      <c r="E1808" s="2" t="s">
        <v>10635</v>
      </c>
      <c r="F1808" s="2" t="s">
        <v>10635</v>
      </c>
      <c r="G1808" s="2" t="s">
        <v>10635</v>
      </c>
      <c r="H1808" s="2" t="str">
        <f ca="1">IFERROR(__xludf.DUMMYFUNCTION("GOOGLETRANSLATE(A1808,""id"",""en"")"),"CDM, admin")</f>
        <v>CDM, admin</v>
      </c>
    </row>
    <row r="1809" spans="1:8" ht="15.75" customHeight="1" x14ac:dyDescent="0.25">
      <c r="A1809" s="2" t="s">
        <v>10636</v>
      </c>
      <c r="B1809" s="2" t="s">
        <v>10637</v>
      </c>
      <c r="C1809" s="2" t="s">
        <v>10638</v>
      </c>
      <c r="D1809" s="2" t="s">
        <v>10639</v>
      </c>
      <c r="E1809" s="2" t="s">
        <v>10640</v>
      </c>
      <c r="F1809" s="2" t="s">
        <v>10641</v>
      </c>
      <c r="G1809" s="2" t="s">
        <v>10641</v>
      </c>
      <c r="H1809" s="2" t="str">
        <f ca="1">IFERROR(__xludf.DUMMYFUNCTION("GOOGLETRANSLATE(A1809,""id"",""en"")"),"order yes")</f>
        <v>order yes</v>
      </c>
    </row>
    <row r="1810" spans="1:8" ht="15.75" customHeight="1" x14ac:dyDescent="0.25">
      <c r="A1810" s="2" t="s">
        <v>10642</v>
      </c>
      <c r="B1810" s="2" t="s">
        <v>10643</v>
      </c>
      <c r="C1810" s="2" t="s">
        <v>10644</v>
      </c>
      <c r="D1810" s="2" t="s">
        <v>10645</v>
      </c>
      <c r="E1810" s="2" t="s">
        <v>10646</v>
      </c>
      <c r="F1810" s="2" t="s">
        <v>10646</v>
      </c>
      <c r="G1810" s="2" t="s">
        <v>10646</v>
      </c>
      <c r="H1810" s="2" t="str">
        <f ca="1">IFERROR(__xludf.DUMMYFUNCTION("GOOGLETRANSLATE(A1810,""id"",""en"")"),"please reply to the message yes")</f>
        <v>please reply to the message yes</v>
      </c>
    </row>
    <row r="1811" spans="1:8" ht="15.75" customHeight="1" x14ac:dyDescent="0.25">
      <c r="A1811" s="2" t="s">
        <v>10647</v>
      </c>
      <c r="B1811" s="2" t="s">
        <v>10648</v>
      </c>
      <c r="C1811" s="2" t="s">
        <v>10649</v>
      </c>
      <c r="D1811" s="2" t="s">
        <v>10650</v>
      </c>
      <c r="E1811" s="2" t="s">
        <v>10651</v>
      </c>
      <c r="F1811" s="2" t="s">
        <v>10652</v>
      </c>
      <c r="G1811" s="2" t="s">
        <v>10653</v>
      </c>
      <c r="H1811" s="2" t="str">
        <f ca="1">IFERROR(__xludf.DUMMYFUNCTION("GOOGLETRANSLATE(A1811,""id"",""en"")"),"I'm sorry for waiting, brother, Sabil, I'm relieved to hear that the credit has come in. If you let me know, Sabil, I'll check it, thank you, Sabil")</f>
        <v>I'm sorry for waiting, brother, Sabil, I'm relieved to hear that the credit has come in. If you let me know, Sabil, I'll check it, thank you, Sabil</v>
      </c>
    </row>
    <row r="1812" spans="1:8" ht="15.75" customHeight="1" x14ac:dyDescent="0.25">
      <c r="A1812" s="2" t="s">
        <v>10654</v>
      </c>
      <c r="B1812" s="2" t="s">
        <v>10655</v>
      </c>
      <c r="C1812" s="2" t="s">
        <v>10656</v>
      </c>
      <c r="D1812" s="2" t="s">
        <v>10657</v>
      </c>
      <c r="E1812" s="2" t="s">
        <v>10658</v>
      </c>
      <c r="F1812" s="2" t="s">
        <v>10659</v>
      </c>
      <c r="G1812" s="2" t="s">
        <v>10660</v>
      </c>
      <c r="H1812" s="2" t="str">
        <f ca="1">IFERROR(__xludf.DUMMYFUNCTION("GOOGLETRANSLATE(A1812,""id"",""en"")"),"co page write voucher amp promo bottom just tap write promo code right just copy my telkomsel apps code paste there")</f>
        <v>co page write voucher amp promo bottom just tap write promo code right just copy my telkomsel apps code paste there</v>
      </c>
    </row>
    <row r="1813" spans="1:8" ht="15.75" customHeight="1" x14ac:dyDescent="0.25">
      <c r="A1813" s="2" t="s">
        <v>10661</v>
      </c>
      <c r="B1813" s="2" t="s">
        <v>10662</v>
      </c>
      <c r="C1813" s="2" t="s">
        <v>10663</v>
      </c>
      <c r="D1813" s="2" t="s">
        <v>10664</v>
      </c>
      <c r="E1813" s="2" t="s">
        <v>10664</v>
      </c>
      <c r="F1813" s="2" t="s">
        <v>10665</v>
      </c>
      <c r="G1813" s="2" t="s">
        <v>10665</v>
      </c>
      <c r="H1813" s="2" t="str">
        <f ca="1">IFERROR(__xludf.DUMMYFUNCTION("GOOGLETRANSLATE(A1813,""id"",""en"")"),"BMW straight to the point")</f>
        <v>BMW straight to the point</v>
      </c>
    </row>
    <row r="1814" spans="1:8" ht="15.75" customHeight="1" x14ac:dyDescent="0.25">
      <c r="A1814" s="2" t="s">
        <v>10666</v>
      </c>
      <c r="B1814" s="2" t="s">
        <v>10667</v>
      </c>
      <c r="C1814" s="2" t="s">
        <v>10668</v>
      </c>
      <c r="D1814" s="2" t="s">
        <v>10669</v>
      </c>
      <c r="E1814" s="2" t="s">
        <v>10670</v>
      </c>
      <c r="F1814" s="2" t="s">
        <v>10671</v>
      </c>
      <c r="G1814" s="2" t="s">
        <v>10671</v>
      </c>
      <c r="H1814" s="2" t="str">
        <f ca="1">IFERROR(__xludf.DUMMYFUNCTION("GOOGLETRANSLATE(A1814,""id"",""en"")"),"Brother Ardhan looked for it yesterday and found out")</f>
        <v>Brother Ardhan looked for it yesterday and found out</v>
      </c>
    </row>
    <row r="1815" spans="1:8" ht="15.75" customHeight="1" x14ac:dyDescent="0.25">
      <c r="A1815" s="2" t="s">
        <v>10672</v>
      </c>
      <c r="B1815" s="2" t="s">
        <v>10673</v>
      </c>
      <c r="C1815" s="2" t="s">
        <v>10672</v>
      </c>
      <c r="D1815" s="2" t="s">
        <v>10674</v>
      </c>
      <c r="E1815" s="2" t="s">
        <v>10674</v>
      </c>
      <c r="F1815" s="2" t="s">
        <v>10674</v>
      </c>
      <c r="G1815" s="2" t="s">
        <v>10674</v>
      </c>
      <c r="H1815" s="2" t="str">
        <f ca="1">IFERROR(__xludf.DUMMYFUNCTION("GOOGLETRANSLATE(A1815,""id"",""en"")"),"ngokheyy")</f>
        <v>ngokheyy</v>
      </c>
    </row>
    <row r="1816" spans="1:8" ht="15.75" customHeight="1" x14ac:dyDescent="0.25">
      <c r="A1816" s="2" t="s">
        <v>10675</v>
      </c>
      <c r="B1816" s="2" t="s">
        <v>10676</v>
      </c>
      <c r="C1816" s="2" t="s">
        <v>10677</v>
      </c>
      <c r="D1816" s="2" t="s">
        <v>10678</v>
      </c>
      <c r="E1816" s="2" t="s">
        <v>10679</v>
      </c>
      <c r="F1816" s="2" t="s">
        <v>10680</v>
      </c>
      <c r="G1816" s="2" t="s">
        <v>10681</v>
      </c>
      <c r="H1816" s="2" t="str">
        <f ca="1">IFERROR(__xludf.DUMMYFUNCTION("GOOGLETRANSLATE(A1816,""id"",""en"")"),"Let's try setting your cellphone to block calls from unknown numbers from strangers, actively accepting calls, just contact me, Hanna")</f>
        <v>Let's try setting your cellphone to block calls from unknown numbers from strangers, actively accepting calls, just contact me, Hanna</v>
      </c>
    </row>
    <row r="1817" spans="1:8" ht="15.75" customHeight="1" x14ac:dyDescent="0.25">
      <c r="A1817" s="2" t="s">
        <v>10682</v>
      </c>
      <c r="B1817" s="2" t="s">
        <v>10683</v>
      </c>
      <c r="C1817" s="2" t="s">
        <v>10684</v>
      </c>
      <c r="D1817" s="2" t="s">
        <v>10685</v>
      </c>
      <c r="E1817" s="2" t="s">
        <v>10686</v>
      </c>
      <c r="F1817" s="2" t="s">
        <v>10687</v>
      </c>
      <c r="G1817" s="2" t="s">
        <v>10688</v>
      </c>
      <c r="H1817" s="2" t="str">
        <f ca="1">IFERROR(__xludf.DUMMYFUNCTION("GOOGLETRANSLATE(A1817,""id"",""en"")"),"soul, sorry, bro, bargaining for the Facebook emergency package, the full subscription number appears, criteria, subscription quota has run out, remaining Rp credit quota, ready to bargain for the emergency package, bro.")</f>
        <v>soul, sorry, bro, bargaining for the Facebook emergency package, the full subscription number appears, criteria, subscription quota has run out, remaining Rp credit quota, ready to bargain for the emergency package, bro.</v>
      </c>
    </row>
    <row r="1818" spans="1:8" ht="15.75" customHeight="1" x14ac:dyDescent="0.25">
      <c r="A1818" s="2" t="s">
        <v>10689</v>
      </c>
      <c r="B1818" s="2" t="s">
        <v>10690</v>
      </c>
      <c r="C1818" s="2" t="s">
        <v>10691</v>
      </c>
      <c r="D1818" s="2" t="s">
        <v>10692</v>
      </c>
      <c r="E1818" s="2" t="s">
        <v>10693</v>
      </c>
      <c r="F1818" s="2" t="s">
        <v>10694</v>
      </c>
      <c r="G1818" s="2" t="s">
        <v>10695</v>
      </c>
      <c r="H1818" s="2" t="str">
        <f ca="1">IFERROR(__xludf.DUMMYFUNCTION("GOOGLETRANSLATE(A1818,""id"",""en"")"),"OK, bro, wait a moment, I'll reply to Dita's message")</f>
        <v>OK, bro, wait a moment, I'll reply to Dita's message</v>
      </c>
    </row>
    <row r="1819" spans="1:8" ht="15.75" customHeight="1" x14ac:dyDescent="0.25">
      <c r="A1819" s="2" t="s">
        <v>10696</v>
      </c>
      <c r="B1819" s="2" t="s">
        <v>10697</v>
      </c>
      <c r="C1819" s="2" t="s">
        <v>10698</v>
      </c>
      <c r="D1819" s="2" t="s">
        <v>10699</v>
      </c>
      <c r="E1819" s="2" t="s">
        <v>10700</v>
      </c>
      <c r="F1819" s="2" t="s">
        <v>10701</v>
      </c>
      <c r="G1819" s="2" t="s">
        <v>10702</v>
      </c>
      <c r="H1819" s="2" t="str">
        <f ca="1">IFERROR(__xludf.DUMMYFUNCTION("GOOGLETRANSLATE(A1819,""id"",""en"")"),"Problem is, try giving me the detailed location, Brother Agawr Batu, check the message, wait, Ardhan")</f>
        <v>Problem is, try giving me the detailed location, Brother Agawr Batu, check the message, wait, Ardhan</v>
      </c>
    </row>
    <row r="1820" spans="1:8" ht="15.75" customHeight="1" x14ac:dyDescent="0.25">
      <c r="A1820" s="2" t="s">
        <v>10703</v>
      </c>
      <c r="B1820" s="2" t="s">
        <v>10704</v>
      </c>
      <c r="C1820" s="2" t="s">
        <v>10705</v>
      </c>
      <c r="D1820" s="2" t="s">
        <v>10706</v>
      </c>
      <c r="E1820" s="2" t="s">
        <v>10707</v>
      </c>
      <c r="F1820" s="2" t="s">
        <v>10707</v>
      </c>
      <c r="G1820" s="2" t="s">
        <v>10708</v>
      </c>
      <c r="H1820" s="2" t="str">
        <f ca="1">IFERROR(__xludf.DUMMYFUNCTION("GOOGLETRANSLATE(A1820,""id"",""en"")"),"Yes, brother, wait for the reply, Sabil friend, Sabil")</f>
        <v>Yes, brother, wait for the reply, Sabil friend, Sabil</v>
      </c>
    </row>
    <row r="1821" spans="1:8" ht="15.75" customHeight="1" x14ac:dyDescent="0.25">
      <c r="A1821" s="2" t="s">
        <v>8377</v>
      </c>
      <c r="B1821" s="2" t="s">
        <v>10709</v>
      </c>
      <c r="C1821" s="2" t="s">
        <v>10710</v>
      </c>
      <c r="D1821" s="2" t="s">
        <v>10711</v>
      </c>
      <c r="E1821" s="2" t="s">
        <v>10712</v>
      </c>
      <c r="F1821" s="2" t="s">
        <v>8382</v>
      </c>
      <c r="G1821" s="2" t="s">
        <v>8382</v>
      </c>
      <c r="H1821" s="2" t="str">
        <f ca="1">IFERROR(__xludf.DUMMYFUNCTION("GOOGLETRANSLATE(A1821,""id"",""en"")"),"I'll reply to the message")</f>
        <v>I'll reply to the message</v>
      </c>
    </row>
    <row r="1822" spans="1:8" ht="15.75" customHeight="1" x14ac:dyDescent="0.25">
      <c r="A1822" s="2" t="s">
        <v>8377</v>
      </c>
      <c r="B1822" s="2" t="s">
        <v>10709</v>
      </c>
      <c r="C1822" s="2" t="s">
        <v>10710</v>
      </c>
      <c r="D1822" s="2" t="s">
        <v>10711</v>
      </c>
      <c r="E1822" s="2" t="s">
        <v>10712</v>
      </c>
      <c r="F1822" s="2" t="s">
        <v>8382</v>
      </c>
      <c r="G1822" s="2" t="s">
        <v>8382</v>
      </c>
      <c r="H1822" s="2" t="str">
        <f ca="1">IFERROR(__xludf.DUMMYFUNCTION("GOOGLETRANSLATE(A1822,""id"",""en"")"),"I'll reply to the message")</f>
        <v>I'll reply to the message</v>
      </c>
    </row>
    <row r="1823" spans="1:8" ht="15.75" customHeight="1" x14ac:dyDescent="0.25">
      <c r="A1823" s="2" t="s">
        <v>10713</v>
      </c>
      <c r="B1823" s="2" t="s">
        <v>10714</v>
      </c>
      <c r="C1823" s="2" t="s">
        <v>10715</v>
      </c>
      <c r="D1823" s="2" t="s">
        <v>10716</v>
      </c>
      <c r="E1823" s="2" t="s">
        <v>10717</v>
      </c>
      <c r="F1823" s="2" t="s">
        <v>10718</v>
      </c>
      <c r="G1823" s="2" t="s">
        <v>10719</v>
      </c>
      <c r="H1823" s="2" t="str">
        <f ca="1">IFERROR(__xludf.DUMMYFUNCTION("GOOGLETRANSLATE(A1823,""id"",""en"")"),"Brother Alviani is deactivated, the package name is Brother Chika")</f>
        <v>Brother Alviani is deactivated, the package name is Brother Chika</v>
      </c>
    </row>
    <row r="1824" spans="1:8" ht="15.75" customHeight="1" x14ac:dyDescent="0.25">
      <c r="A1824" s="2" t="s">
        <v>10720</v>
      </c>
      <c r="B1824" s="2" t="s">
        <v>10721</v>
      </c>
      <c r="C1824" s="2" t="s">
        <v>10722</v>
      </c>
      <c r="D1824" s="2" t="s">
        <v>10723</v>
      </c>
      <c r="E1824" s="2" t="s">
        <v>10724</v>
      </c>
      <c r="F1824" s="2" t="s">
        <v>10725</v>
      </c>
      <c r="G1824" s="2" t="s">
        <v>10726</v>
      </c>
      <c r="H1824" s="2" t="str">
        <f ca="1">IFERROR(__xludf.DUMMYFUNCTION("GOOGLETRANSLATE(A1824,""id"",""en"")"),"Telkomsel's sister, tell me in detail, come on, Hanna")</f>
        <v>Telkomsel's sister, tell me in detail, come on, Hanna</v>
      </c>
    </row>
    <row r="1825" spans="1:8" ht="15.75" customHeight="1" x14ac:dyDescent="0.25">
      <c r="A1825" s="2" t="s">
        <v>10727</v>
      </c>
      <c r="B1825" s="2" t="s">
        <v>10728</v>
      </c>
      <c r="C1825" s="2" t="s">
        <v>10729</v>
      </c>
      <c r="D1825" s="2" t="s">
        <v>10730</v>
      </c>
      <c r="E1825" s="2" t="s">
        <v>10731</v>
      </c>
      <c r="F1825" s="2" t="s">
        <v>10732</v>
      </c>
      <c r="G1825" s="2" t="s">
        <v>10733</v>
      </c>
      <c r="H1825" s="2" t="str">
        <f ca="1">IFERROR(__xludf.DUMMYFUNCTION("GOOGLETRANSLATE(A1825,""id"",""en"")"),"Brother, deactivated package via my Telkomsel menu, stop subscribing via ya")</f>
        <v>Brother, deactivated package via my Telkomsel menu, stop subscribing via ya</v>
      </c>
    </row>
    <row r="1826" spans="1:8" ht="15.75" customHeight="1" x14ac:dyDescent="0.25">
      <c r="A1826" s="2" t="s">
        <v>10734</v>
      </c>
      <c r="B1826" s="2" t="s">
        <v>10735</v>
      </c>
      <c r="C1826" s="2" t="s">
        <v>10736</v>
      </c>
      <c r="D1826" s="2" t="s">
        <v>10737</v>
      </c>
      <c r="E1826" s="2" t="s">
        <v>10738</v>
      </c>
      <c r="F1826" s="2" t="s">
        <v>10739</v>
      </c>
      <c r="G1826" s="2" t="s">
        <v>10740</v>
      </c>
      <c r="H1826" s="2" t="str">
        <f ca="1">IFERROR(__xludf.DUMMYFUNCTION("GOOGLETRANSLATE(A1826,""id"",""en"")"),"Brother Miu, wait, Chika")</f>
        <v>Brother Miu, wait, Chika</v>
      </c>
    </row>
    <row r="1827" spans="1:8" ht="15.75" customHeight="1" x14ac:dyDescent="0.25">
      <c r="A1827" s="2" t="s">
        <v>10741</v>
      </c>
      <c r="B1827" s="2" t="s">
        <v>10742</v>
      </c>
      <c r="C1827" s="2" t="s">
        <v>10743</v>
      </c>
      <c r="D1827" s="2" t="s">
        <v>10744</v>
      </c>
      <c r="E1827" s="2" t="s">
        <v>10745</v>
      </c>
      <c r="F1827" s="2" t="s">
        <v>10746</v>
      </c>
      <c r="G1827" s="2" t="s">
        <v>10747</v>
      </c>
      <c r="H1827" s="2" t="str">
        <f ca="1">IFERROR(__xludf.DUMMYFUNCTION("GOOGLETRANSLATE(A1827,""id"",""en"")"),"What's the name of the package, bro, let me help you with info on how to use the quota, Chika")</f>
        <v>What's the name of the package, bro, let me help you with info on how to use the quota, Chika</v>
      </c>
    </row>
    <row r="1828" spans="1:8" ht="15.75" customHeight="1" x14ac:dyDescent="0.25">
      <c r="A1828" s="2" t="s">
        <v>3065</v>
      </c>
      <c r="B1828" s="2" t="s">
        <v>10748</v>
      </c>
      <c r="C1828" s="2" t="s">
        <v>3065</v>
      </c>
      <c r="D1828" s="2" t="s">
        <v>3069</v>
      </c>
      <c r="E1828" s="2" t="s">
        <v>3069</v>
      </c>
      <c r="F1828" s="2" t="s">
        <v>3069</v>
      </c>
      <c r="G1828" s="2" t="s">
        <v>3069</v>
      </c>
      <c r="H1828" s="2" t="str">
        <f ca="1">IFERROR(__xludf.DUMMYFUNCTION("GOOGLETRANSLATE(A1828,""id"",""en"")"),"Telkomsel")</f>
        <v>Telkomsel</v>
      </c>
    </row>
    <row r="1829" spans="1:8" ht="15.75" customHeight="1" x14ac:dyDescent="0.25">
      <c r="A1829" s="2" t="s">
        <v>10749</v>
      </c>
      <c r="B1829" s="2" t="s">
        <v>10750</v>
      </c>
      <c r="C1829" s="2" t="s">
        <v>10749</v>
      </c>
      <c r="D1829" s="2" t="s">
        <v>10751</v>
      </c>
      <c r="E1829" s="2" t="s">
        <v>10751</v>
      </c>
      <c r="F1829" s="2" t="s">
        <v>10751</v>
      </c>
      <c r="G1829" s="2" t="s">
        <v>10751</v>
      </c>
      <c r="H1829" s="2" t="str">
        <f ca="1">IFERROR(__xludf.DUMMYFUNCTION("GOOGLETRANSLATE(A1829,""id"",""en"")"),"morning Telkomsel")</f>
        <v>morning Telkomsel</v>
      </c>
    </row>
    <row r="1830" spans="1:8" ht="15.75" customHeight="1" x14ac:dyDescent="0.25">
      <c r="A1830" s="2" t="s">
        <v>10752</v>
      </c>
      <c r="B1830" s="2" t="s">
        <v>10753</v>
      </c>
      <c r="C1830" s="2" t="s">
        <v>10754</v>
      </c>
      <c r="D1830" s="2" t="s">
        <v>10755</v>
      </c>
      <c r="E1830" s="2" t="s">
        <v>10755</v>
      </c>
      <c r="F1830" s="2" t="s">
        <v>10756</v>
      </c>
      <c r="G1830" s="2" t="s">
        <v>10757</v>
      </c>
      <c r="H1830" s="2" t="str">
        <f ca="1">IFERROR(__xludf.DUMMYFUNCTION("GOOGLETRANSLATE(A1830,""id"",""en"")"),"Telkomsel General wins XL Festival points for the program")</f>
        <v>Telkomsel General wins XL Festival points for the program</v>
      </c>
    </row>
    <row r="1831" spans="1:8" ht="15.75" customHeight="1" x14ac:dyDescent="0.25">
      <c r="A1831" s="2" t="s">
        <v>10758</v>
      </c>
      <c r="B1831" s="2" t="s">
        <v>10759</v>
      </c>
      <c r="C1831" s="2" t="s">
        <v>10760</v>
      </c>
      <c r="D1831" s="2" t="s">
        <v>10761</v>
      </c>
      <c r="E1831" s="2" t="s">
        <v>10761</v>
      </c>
      <c r="F1831" s="2" t="s">
        <v>10761</v>
      </c>
      <c r="G1831" s="2" t="s">
        <v>10762</v>
      </c>
      <c r="H1831" s="2" t="str">
        <f ca="1">IFERROR(__xludf.DUMMYFUNCTION("GOOGLETRANSLATE(A1831,""id"",""en"")"),"Telkomsel ordered cable crimping")</f>
        <v>Telkomsel ordered cable crimping</v>
      </c>
    </row>
    <row r="1832" spans="1:8" ht="15.75" customHeight="1" x14ac:dyDescent="0.25">
      <c r="A1832" s="2" t="s">
        <v>10763</v>
      </c>
      <c r="B1832" s="2" t="s">
        <v>10764</v>
      </c>
      <c r="C1832" s="2" t="s">
        <v>10765</v>
      </c>
      <c r="D1832" s="2" t="s">
        <v>10766</v>
      </c>
      <c r="E1832" s="2" t="s">
        <v>10766</v>
      </c>
      <c r="F1832" s="2" t="s">
        <v>10767</v>
      </c>
      <c r="G1832" s="2" t="s">
        <v>10767</v>
      </c>
      <c r="H1832" s="2" t="str">
        <f ca="1">IFERROR(__xludf.DUMMYFUNCTION("GOOGLETRANSLATE(A1832,""id"",""en"")"),"Telkomsel active selling")</f>
        <v>Telkomsel active selling</v>
      </c>
    </row>
    <row r="1833" spans="1:8" ht="15.75" customHeight="1" x14ac:dyDescent="0.25">
      <c r="A1833" s="2" t="s">
        <v>10768</v>
      </c>
      <c r="B1833" s="2" t="s">
        <v>10769</v>
      </c>
      <c r="C1833" s="2" t="s">
        <v>10770</v>
      </c>
      <c r="D1833" s="2" t="s">
        <v>10771</v>
      </c>
      <c r="E1833" s="2" t="s">
        <v>10772</v>
      </c>
      <c r="F1833" s="2" t="s">
        <v>10773</v>
      </c>
      <c r="G1833" s="2" t="s">
        <v>10774</v>
      </c>
      <c r="H1833" s="2" t="str">
        <f ca="1">IFERROR(__xludf.DUMMYFUNCTION("GOOGLETRANSLATE(A1833,""id"",""en"")"),"Brother Clark, reply to the message, Chika")</f>
        <v>Brother Clark, reply to the message, Chika</v>
      </c>
    </row>
    <row r="1834" spans="1:8" ht="15.75" customHeight="1" x14ac:dyDescent="0.25">
      <c r="A1834" s="2" t="s">
        <v>10749</v>
      </c>
      <c r="B1834" s="2" t="s">
        <v>10750</v>
      </c>
      <c r="C1834" s="2" t="s">
        <v>10749</v>
      </c>
      <c r="D1834" s="2" t="s">
        <v>10751</v>
      </c>
      <c r="E1834" s="2" t="s">
        <v>10751</v>
      </c>
      <c r="F1834" s="2" t="s">
        <v>10751</v>
      </c>
      <c r="G1834" s="2" t="s">
        <v>10751</v>
      </c>
      <c r="H1834" s="2" t="str">
        <f ca="1">IFERROR(__xludf.DUMMYFUNCTION("GOOGLETRANSLATE(A1834,""id"",""en"")"),"morning Telkomsel")</f>
        <v>morning Telkomsel</v>
      </c>
    </row>
    <row r="1835" spans="1:8" ht="15.75" customHeight="1" x14ac:dyDescent="0.25">
      <c r="A1835" s="2" t="s">
        <v>10775</v>
      </c>
      <c r="B1835" s="2" t="s">
        <v>10776</v>
      </c>
      <c r="C1835" s="2" t="s">
        <v>10777</v>
      </c>
      <c r="D1835" s="2" t="s">
        <v>10778</v>
      </c>
      <c r="E1835" s="2" t="s">
        <v>10779</v>
      </c>
      <c r="F1835" s="2" t="s">
        <v>10780</v>
      </c>
      <c r="G1835" s="2" t="s">
        <v>10781</v>
      </c>
      <c r="H1835" s="2" t="str">
        <f ca="1">IFERROR(__xludf.DUMMYFUNCTION("GOOGLETRANSLATE(A1835,""id"",""en"")"),"Huhu, be patient, bro, the order is cool, Chika")</f>
        <v>Huhu, be patient, bro, the order is cool, Chika</v>
      </c>
    </row>
    <row r="1836" spans="1:8" ht="15.75" customHeight="1" x14ac:dyDescent="0.25">
      <c r="A1836" s="2" t="s">
        <v>10782</v>
      </c>
      <c r="B1836" s="2" t="s">
        <v>10783</v>
      </c>
      <c r="C1836" s="2" t="s">
        <v>10784</v>
      </c>
      <c r="D1836" s="2" t="s">
        <v>10785</v>
      </c>
      <c r="E1836" s="2" t="s">
        <v>10786</v>
      </c>
      <c r="F1836" s="2" t="s">
        <v>10787</v>
      </c>
      <c r="G1836" s="2" t="s">
        <v>10788</v>
      </c>
      <c r="H1836" s="2" t="str">
        <f ca="1">IFERROR(__xludf.DUMMYFUNCTION("GOOGLETRANSLATE(A1836,""id"",""en"")"),"Ouch, no signal, bro, Clari, Chika, help me so the signal is good, come on, give me your cellphone number, location, details, at least the village head, order data, take care, thanks, Chika")</f>
        <v>Ouch, no signal, bro, Clari, Chika, help me so the signal is good, come on, give me your cellphone number, location, details, at least the village head, order data, take care, thanks, Chika</v>
      </c>
    </row>
    <row r="1837" spans="1:8" ht="15.75" customHeight="1" x14ac:dyDescent="0.25">
      <c r="A1837" s="2" t="s">
        <v>10789</v>
      </c>
      <c r="B1837" s="2" t="s">
        <v>10790</v>
      </c>
      <c r="C1837" s="2" t="s">
        <v>10791</v>
      </c>
      <c r="D1837" s="2" t="s">
        <v>10792</v>
      </c>
      <c r="E1837" s="2" t="s">
        <v>10793</v>
      </c>
      <c r="F1837" s="2" t="s">
        <v>10794</v>
      </c>
      <c r="G1837" s="2" t="s">
        <v>10794</v>
      </c>
      <c r="H1837" s="2" t="str">
        <f ca="1">IFERROR(__xludf.DUMMYFUNCTION("GOOGLETRANSLATE(A1837,""id"",""en"")"),"Brother, message me, Chika's friend, tell me Chika's information")</f>
        <v>Brother, message me, Chika's friend, tell me Chika's information</v>
      </c>
    </row>
    <row r="1838" spans="1:8" ht="15.75" customHeight="1" x14ac:dyDescent="0.25">
      <c r="A1838" s="2" t="s">
        <v>10795</v>
      </c>
      <c r="B1838" s="2" t="s">
        <v>10796</v>
      </c>
      <c r="C1838" s="2" t="s">
        <v>10797</v>
      </c>
      <c r="D1838" s="2" t="s">
        <v>10798</v>
      </c>
      <c r="E1838" s="2" t="s">
        <v>10799</v>
      </c>
      <c r="F1838" s="2" t="s">
        <v>10800</v>
      </c>
      <c r="G1838" s="2" t="s">
        <v>10801</v>
      </c>
      <c r="H1838" s="2" t="str">
        <f ca="1">IFERROR(__xludf.DUMMYFUNCTION("GOOGLETRANSLATE(A1838,""id"",""en"")"),"okay bro, continue your message, bro Chika")</f>
        <v>okay bro, continue your message, bro Chika</v>
      </c>
    </row>
    <row r="1839" spans="1:8" ht="15.75" customHeight="1" x14ac:dyDescent="0.25">
      <c r="A1839" s="2" t="s">
        <v>10802</v>
      </c>
      <c r="B1839" s="2" t="s">
        <v>10803</v>
      </c>
      <c r="C1839" s="2" t="s">
        <v>10804</v>
      </c>
      <c r="D1839" s="2" t="s">
        <v>10805</v>
      </c>
      <c r="E1839" s="2" t="s">
        <v>10806</v>
      </c>
      <c r="F1839" s="2" t="s">
        <v>10807</v>
      </c>
      <c r="G1839" s="2" t="s">
        <v>10808</v>
      </c>
      <c r="H1839" s="2" t="str">
        <f ca="1">IFERROR(__xludf.DUMMYFUNCTION("GOOGLETRANSLATE(A1839,""id"",""en"")"),"Brother, top up your credit, use your credit, wait for Chika's reply to your message, thank you, Chika")</f>
        <v>Brother, top up your credit, use your credit, wait for Chika's reply to your message, thank you, Chika</v>
      </c>
    </row>
    <row r="1840" spans="1:8" ht="15.75" customHeight="1" x14ac:dyDescent="0.25">
      <c r="A1840" s="2" t="s">
        <v>10809</v>
      </c>
      <c r="B1840" s="2" t="s">
        <v>10810</v>
      </c>
      <c r="C1840" s="2" t="s">
        <v>10811</v>
      </c>
      <c r="D1840" s="2" t="s">
        <v>10812</v>
      </c>
      <c r="E1840" s="2" t="s">
        <v>10813</v>
      </c>
      <c r="F1840" s="2" t="s">
        <v>10814</v>
      </c>
      <c r="G1840" s="2" t="s">
        <v>10815</v>
      </c>
      <c r="H1840" s="2" t="str">
        <f ca="1">IFERROR(__xludf.DUMMYFUNCTION("GOOGLETRANSLATE(A1840,""id"",""en"")"),"card provider work used by brothers and sisters chattimemall chattime chattime promo program telkomsel sms chattime buy chattime before make member cell phone number")</f>
        <v>card provider work used by brothers and sisters chattimemall chattime chattime promo program telkomsel sms chattime buy chattime before make member cell phone number</v>
      </c>
    </row>
    <row r="1841" spans="1:8" ht="15.75" customHeight="1" x14ac:dyDescent="0.25">
      <c r="A1841" s="2" t="s">
        <v>10816</v>
      </c>
      <c r="B1841" s="2" t="s">
        <v>10817</v>
      </c>
      <c r="C1841" s="2" t="s">
        <v>10818</v>
      </c>
      <c r="D1841" s="2" t="s">
        <v>10819</v>
      </c>
      <c r="E1841" s="2" t="s">
        <v>10820</v>
      </c>
      <c r="F1841" s="2" t="s">
        <v>10821</v>
      </c>
      <c r="G1841" s="2" t="s">
        <v>10822</v>
      </c>
      <c r="H1841" s="2" t="str">
        <f ca="1">IFERROR(__xludf.DUMMYFUNCTION("GOOGLETRANSLATE(A1841,""id"",""en"")"),"Telkomsel bro, let's tell you the details, let's help with the ferry")</f>
        <v>Telkomsel bro, let's tell you the details, let's help with the ferry</v>
      </c>
    </row>
    <row r="1842" spans="1:8" ht="15.75" customHeight="1" x14ac:dyDescent="0.25">
      <c r="A1842" s="2" t="s">
        <v>10823</v>
      </c>
      <c r="B1842" s="2" t="s">
        <v>10824</v>
      </c>
      <c r="C1842" s="2" t="s">
        <v>10825</v>
      </c>
      <c r="D1842" s="2" t="s">
        <v>10826</v>
      </c>
      <c r="E1842" s="2" t="s">
        <v>10827</v>
      </c>
      <c r="F1842" s="2" t="s">
        <v>10828</v>
      </c>
      <c r="G1842" s="2" t="s">
        <v>10829</v>
      </c>
      <c r="H1842" s="2" t="str">
        <f ca="1">IFERROR(__xludf.DUMMYFUNCTION("GOOGLETRANSLATE(A1842,""id"",""en"")"),"Ramdhan Ramdhan, OK, bro, the message is replying, Chika")</f>
        <v>Ramdhan Ramdhan, OK, bro, the message is replying, Chika</v>
      </c>
    </row>
    <row r="1843" spans="1:8" ht="15.75" customHeight="1" x14ac:dyDescent="0.25">
      <c r="A1843" s="2" t="s">
        <v>10830</v>
      </c>
      <c r="B1843" s="2" t="s">
        <v>10831</v>
      </c>
      <c r="C1843" s="2" t="s">
        <v>10832</v>
      </c>
      <c r="D1843" s="2" t="s">
        <v>10833</v>
      </c>
      <c r="E1843" s="2" t="s">
        <v>10834</v>
      </c>
      <c r="F1843" s="2" t="s">
        <v>10835</v>
      </c>
      <c r="G1843" s="2" t="s">
        <v>10836</v>
      </c>
      <c r="H1843" s="2" t="str">
        <f ca="1">IFERROR(__xludf.DUMMYFUNCTION("GOOGLETRANSLATE(A1843,""id"",""en"")"),"Where are you going to help with the ferry?")</f>
        <v>Where are you going to help with the ferry?</v>
      </c>
    </row>
    <row r="1844" spans="1:8" ht="15.75" customHeight="1" x14ac:dyDescent="0.25">
      <c r="A1844" s="2" t="s">
        <v>10837</v>
      </c>
      <c r="B1844" s="2" t="s">
        <v>10838</v>
      </c>
      <c r="C1844" s="2" t="s">
        <v>10839</v>
      </c>
      <c r="D1844" s="2" t="s">
        <v>10840</v>
      </c>
      <c r="E1844" s="2" t="s">
        <v>10841</v>
      </c>
      <c r="F1844" s="2" t="s">
        <v>10842</v>
      </c>
      <c r="G1844" s="2" t="s">
        <v>10843</v>
      </c>
      <c r="H1844" s="2" t="str">
        <f ca="1">IFERROR(__xludf.DUMMYFUNCTION("GOOGLETRANSLATE(A1844,""id"",""en"")"),"Ramdhan Ramdhan annoys me, brother, the credit, thank you, Chika, help me check the transaction, please info cell phone number, capture the transaction, order, come on, let's keep your data safe, Chika.")</f>
        <v>Ramdhan Ramdhan annoys me, brother, the credit, thank you, Chika, help me check the transaction, please info cell phone number, capture the transaction, order, come on, let's keep your data safe, Chika.</v>
      </c>
    </row>
    <row r="1845" spans="1:8" ht="15.75" customHeight="1" x14ac:dyDescent="0.25">
      <c r="A1845" s="2" t="s">
        <v>10844</v>
      </c>
      <c r="B1845" s="2" t="s">
        <v>10845</v>
      </c>
      <c r="C1845" s="2" t="s">
        <v>10846</v>
      </c>
      <c r="D1845" s="2" t="s">
        <v>10847</v>
      </c>
      <c r="E1845" s="2" t="s">
        <v>10848</v>
      </c>
      <c r="F1845" s="2" t="s">
        <v>10849</v>
      </c>
      <c r="G1845" s="2" t="s">
        <v>10850</v>
      </c>
      <c r="H1845" s="2" t="str">
        <f ca="1">IFERROR(__xludf.DUMMYFUNCTION("GOOGLETRANSLATE(A1845,""id"",""en"")"),"bigwin bigwin confirm message cell phone number details of problems brother ahmad let me help with the secret data solution, thank you dero")</f>
        <v>bigwin bigwin confirm message cell phone number details of problems brother ahmad let me help with the secret data solution, thank you dero</v>
      </c>
    </row>
    <row r="1846" spans="1:8" ht="15.75" customHeight="1" x14ac:dyDescent="0.25">
      <c r="A1846" s="2" t="s">
        <v>10851</v>
      </c>
      <c r="B1846" s="2" t="s">
        <v>10852</v>
      </c>
      <c r="C1846" s="2" t="s">
        <v>10853</v>
      </c>
      <c r="D1846" s="2" t="s">
        <v>10854</v>
      </c>
      <c r="E1846" s="2" t="s">
        <v>10854</v>
      </c>
      <c r="F1846" s="2" t="s">
        <v>10855</v>
      </c>
      <c r="G1846" s="2" t="s">
        <v>10855</v>
      </c>
      <c r="H1846" s="2" t="str">
        <f ca="1">IFERROR(__xludf.DUMMYFUNCTION("GOOGLETRANSLATE(A1846,""id"",""en"")"),"channel main page")</f>
        <v>channel main page</v>
      </c>
    </row>
    <row r="1847" spans="1:8" ht="15.75" customHeight="1" x14ac:dyDescent="0.25">
      <c r="A1847" s="2" t="s">
        <v>10856</v>
      </c>
      <c r="B1847" s="2" t="s">
        <v>10857</v>
      </c>
      <c r="C1847" s="2" t="s">
        <v>10858</v>
      </c>
      <c r="D1847" s="2" t="s">
        <v>10859</v>
      </c>
      <c r="E1847" s="2" t="s">
        <v>10860</v>
      </c>
      <c r="F1847" s="2" t="s">
        <v>10861</v>
      </c>
      <c r="G1847" s="2" t="s">
        <v>10862</v>
      </c>
      <c r="H1847" s="2" t="str">
        <f ca="1">IFERROR(__xludf.DUMMYFUNCTION("GOOGLETRANSLATE(A1847,""id"",""en"")"),"Is it clear, bro, confirm the message with your cellphone number, details of natural problems, so that you can help with the solution to keep your data confidential, thank you, Dero")</f>
        <v>Is it clear, bro, confirm the message with your cellphone number, details of natural problems, so that you can help with the solution to keep your data confidential, thank you, Dero</v>
      </c>
    </row>
    <row r="1848" spans="1:8" ht="15.75" customHeight="1" x14ac:dyDescent="0.25">
      <c r="A1848" s="2" t="s">
        <v>10863</v>
      </c>
      <c r="B1848" s="2" t="s">
        <v>10864</v>
      </c>
      <c r="C1848" s="2" t="s">
        <v>10865</v>
      </c>
      <c r="D1848" s="2" t="s">
        <v>10866</v>
      </c>
      <c r="E1848" s="2" t="s">
        <v>10867</v>
      </c>
      <c r="F1848" s="2" t="s">
        <v>10868</v>
      </c>
      <c r="G1848" s="2" t="s">
        <v>10869</v>
      </c>
      <c r="H1848" s="2" t="str">
        <f ca="1">IFERROR(__xludf.DUMMYFUNCTION("GOOGLETRANSLATE(A1848,""id"",""en"")"),"bigwin bigwin disturbs the bargaining for brother ahmad's package info, telephone number, order, please help darlan")</f>
        <v>bigwin bigwin disturbs the bargaining for brother ahmad's package info, telephone number, order, please help darlan</v>
      </c>
    </row>
    <row r="1849" spans="1:8" ht="15.75" customHeight="1" x14ac:dyDescent="0.25">
      <c r="A1849" s="2" t="s">
        <v>10870</v>
      </c>
      <c r="B1849" s="2" t="s">
        <v>10871</v>
      </c>
      <c r="C1849" s="2" t="s">
        <v>10872</v>
      </c>
      <c r="D1849" s="2" t="s">
        <v>10873</v>
      </c>
      <c r="E1849" s="2" t="s">
        <v>10874</v>
      </c>
      <c r="F1849" s="2" t="s">
        <v>10875</v>
      </c>
      <c r="G1849" s="2" t="s">
        <v>10876</v>
      </c>
      <c r="H1849" s="2" t="str">
        <f ca="1">IFERROR(__xludf.DUMMYFUNCTION("GOOGLETRANSLATE(A1849,""id"",""en"")"),"bigwin bigwin is annoying, brother Ahmad, brother, ignore the pop up, click close, thank you for being loyal to Telkomsel, thank you dero")</f>
        <v>bigwin bigwin is annoying, brother Ahmad, brother, ignore the pop up, click close, thank you for being loyal to Telkomsel, thank you dero</v>
      </c>
    </row>
    <row r="1850" spans="1:8" ht="15.75" customHeight="1" x14ac:dyDescent="0.25">
      <c r="A1850" s="2" t="s">
        <v>10877</v>
      </c>
      <c r="B1850" s="2" t="s">
        <v>10878</v>
      </c>
      <c r="C1850" s="2" t="s">
        <v>10879</v>
      </c>
      <c r="D1850" s="2" t="s">
        <v>10880</v>
      </c>
      <c r="E1850" s="2" t="s">
        <v>10881</v>
      </c>
      <c r="F1850" s="2" t="s">
        <v>10882</v>
      </c>
      <c r="G1850" s="2" t="s">
        <v>10883</v>
      </c>
      <c r="H1850" s="2" t="str">
        <f ca="1">IFERROR(__xludf.DUMMYFUNCTION("GOOGLETRANSLATE(A1850,""id"",""en"")"),"I'm sorry bro, the response to the DM is please wait, Darlan")</f>
        <v>I'm sorry bro, the response to the DM is please wait, Darlan</v>
      </c>
    </row>
    <row r="1851" spans="1:8" ht="15.75" customHeight="1" x14ac:dyDescent="0.25">
      <c r="A1851" s="2" t="s">
        <v>10884</v>
      </c>
      <c r="B1851" s="2" t="s">
        <v>10885</v>
      </c>
      <c r="C1851" s="2" t="s">
        <v>10886</v>
      </c>
      <c r="D1851" s="2" t="s">
        <v>10887</v>
      </c>
      <c r="E1851" s="2" t="s">
        <v>10888</v>
      </c>
      <c r="F1851" s="2" t="s">
        <v>10889</v>
      </c>
      <c r="G1851" s="2" t="s">
        <v>10890</v>
      </c>
      <c r="H1851" s="2" t="str">
        <f ca="1">IFERROR(__xludf.DUMMYFUNCTION("GOOGLETRANSLATE(A1851,""id"",""en"")"),"Brother, grace number, just top up your credit straight away so you can be active and healthy, Darlan family brother")</f>
        <v>Brother, grace number, just top up your credit straight away so you can be active and healthy, Darlan family brother</v>
      </c>
    </row>
    <row r="1852" spans="1:8" ht="15.75" customHeight="1" x14ac:dyDescent="0.25">
      <c r="A1852" s="2" t="s">
        <v>10891</v>
      </c>
      <c r="B1852" s="2" t="s">
        <v>10892</v>
      </c>
      <c r="C1852" s="2" t="s">
        <v>10893</v>
      </c>
      <c r="D1852" s="2" t="s">
        <v>10894</v>
      </c>
      <c r="E1852" s="2" t="s">
        <v>10895</v>
      </c>
      <c r="F1852" s="2" t="s">
        <v>10896</v>
      </c>
      <c r="G1852" s="2" t="s">
        <v>10897</v>
      </c>
      <c r="H1852" s="2" t="str">
        <f ca="1">IFERROR(__xludf.DUMMYFUNCTION("GOOGLETRANSLATE(A1852,""id"",""en"")"),"Please wait for the DM response, brother Darlan")</f>
        <v>Please wait for the DM response, brother Darlan</v>
      </c>
    </row>
    <row r="1853" spans="1:8" ht="15.75" customHeight="1" x14ac:dyDescent="0.25">
      <c r="A1853" s="2" t="s">
        <v>10898</v>
      </c>
      <c r="B1853" s="2" t="s">
        <v>10899</v>
      </c>
      <c r="C1853" s="2" t="s">
        <v>10900</v>
      </c>
      <c r="D1853" s="2" t="s">
        <v>10901</v>
      </c>
      <c r="E1853" s="2" t="s">
        <v>10902</v>
      </c>
      <c r="F1853" s="2" t="s">
        <v>10903</v>
      </c>
      <c r="G1853" s="2" t="s">
        <v>10904</v>
      </c>
      <c r="H1853" s="2" t="str">
        <f ca="1">IFERROR(__xludf.DUMMYFUNCTION("GOOGLETRANSLATE(A1853,""id"",""en"")"),"open cv balance prem nonprem verif ktp all ewallet funds spay ovo gopay linkaja qris convert tsel pulse telkomsel tri three isat indosat xl axis rate pretty direct order thousand testi check pinned zonemoney change exchange")</f>
        <v>open cv balance prem nonprem verif ktp all ewallet funds spay ovo gopay linkaja qris convert tsel pulse telkomsel tri three isat indosat xl axis rate pretty direct order thousand testi check pinned zonemoney change exchange</v>
      </c>
    </row>
    <row r="1854" spans="1:8" ht="15.75" customHeight="1" x14ac:dyDescent="0.25">
      <c r="A1854" s="2" t="s">
        <v>10905</v>
      </c>
      <c r="B1854" s="2" t="s">
        <v>10906</v>
      </c>
      <c r="C1854" s="2" t="s">
        <v>10907</v>
      </c>
      <c r="D1854" s="2" t="s">
        <v>10908</v>
      </c>
      <c r="E1854" s="2" t="s">
        <v>10909</v>
      </c>
      <c r="F1854" s="2" t="s">
        <v>10910</v>
      </c>
      <c r="G1854" s="2" t="s">
        <v>10911</v>
      </c>
      <c r="H1854" s="2" t="str">
        <f ca="1">IFERROR(__xludf.DUMMYFUNCTION("GOOGLETRANSLATE(A1854,""id"",""en"")"),"Can't do it bro, try to confirm the message with your cellphone number, details of the problem, it doesn't use the secret data quota, keep it safe, thank you Dero")</f>
        <v>Can't do it bro, try to confirm the message with your cellphone number, details of the problem, it doesn't use the secret data quota, keep it safe, thank you Dero</v>
      </c>
    </row>
    <row r="1855" spans="1:8" ht="15.75" customHeight="1" x14ac:dyDescent="0.25">
      <c r="A1855" s="2" t="s">
        <v>10912</v>
      </c>
      <c r="B1855" s="2" t="s">
        <v>10913</v>
      </c>
      <c r="C1855" s="2" t="s">
        <v>10914</v>
      </c>
      <c r="D1855" s="2" t="s">
        <v>10915</v>
      </c>
      <c r="E1855" s="2" t="s">
        <v>10916</v>
      </c>
      <c r="F1855" s="2" t="s">
        <v>10917</v>
      </c>
      <c r="G1855" s="2" t="s">
        <v>10918</v>
      </c>
      <c r="H1855" s="2" t="str">
        <f ca="1">IFERROR(__xludf.DUMMYFUNCTION("GOOGLETRANSLATE(A1855,""id"",""en"")"),"Sis signal, try to tell me the cellphone number, location, details, date, so the Telkomsel number is having problems via message, so the signal can help you, Dero")</f>
        <v>Sis signal, try to tell me the cellphone number, location, details, date, so the Telkomsel number is having problems via message, so the signal can help you, Dero</v>
      </c>
    </row>
    <row r="1856" spans="1:8" ht="15.75" customHeight="1" x14ac:dyDescent="0.25">
      <c r="A1856" s="2" t="s">
        <v>10919</v>
      </c>
      <c r="B1856" s="2" t="s">
        <v>10920</v>
      </c>
      <c r="C1856" s="2" t="s">
        <v>10921</v>
      </c>
      <c r="D1856" s="2" t="s">
        <v>10922</v>
      </c>
      <c r="E1856" s="2" t="s">
        <v>10923</v>
      </c>
      <c r="F1856" s="2" t="s">
        <v>10924</v>
      </c>
      <c r="G1856" s="2" t="s">
        <v>10925</v>
      </c>
      <c r="H1856" s="2" t="str">
        <f ca="1">IFERROR(__xludf.DUMMYFUNCTION("GOOGLETRANSLATE(A1856,""id"",""en"")"),"Min, the card can't be used as a premium prize quota reward resulting from redeeming a waste stamp, GB can't be used")</f>
        <v>Min, the card can't be used as a premium prize quota reward resulting from redeeming a waste stamp, GB can't be used</v>
      </c>
    </row>
    <row r="1857" spans="1:8" ht="15.75" customHeight="1" x14ac:dyDescent="0.25">
      <c r="A1857" s="2" t="s">
        <v>10926</v>
      </c>
      <c r="B1857" s="2" t="s">
        <v>10927</v>
      </c>
      <c r="C1857" s="2" t="s">
        <v>10928</v>
      </c>
      <c r="D1857" s="2" t="s">
        <v>10929</v>
      </c>
      <c r="E1857" s="2" t="s">
        <v>10930</v>
      </c>
      <c r="F1857" s="2" t="s">
        <v>10931</v>
      </c>
      <c r="G1857" s="2" t="s">
        <v>10932</v>
      </c>
      <c r="H1857" s="2" t="str">
        <f ca="1">IFERROR(__xludf.DUMMYFUNCTION("GOOGLETRANSLATE(A1857,""id"",""en"")"),"Ouch, try confirming the message, capture the cellphone number, let's help you overcome the problem of topping up credit, receive data confidentiality, keep it safe, thank you, Dero")</f>
        <v>Ouch, try confirming the message, capture the cellphone number, let's help you overcome the problem of topping up credit, receive data confidentiality, keep it safe, thank you, Dero</v>
      </c>
    </row>
    <row r="1858" spans="1:8" ht="15.75" customHeight="1" x14ac:dyDescent="0.25">
      <c r="A1858" s="2" t="s">
        <v>10933</v>
      </c>
      <c r="B1858" s="2" t="s">
        <v>10934</v>
      </c>
      <c r="C1858" s="2" t="s">
        <v>10935</v>
      </c>
      <c r="D1858" s="2" t="s">
        <v>10936</v>
      </c>
      <c r="E1858" s="2" t="s">
        <v>10937</v>
      </c>
      <c r="F1858" s="2" t="s">
        <v>10938</v>
      </c>
      <c r="G1858" s="2" t="s">
        <v>10939</v>
      </c>
      <c r="H1858" s="2" t="str">
        <f ca="1">IFERROR(__xludf.DUMMYFUNCTION("GOOGLETRANSLATE(A1858,""id"",""en"")"),"hello bro, program info, check the Telkomsel social media Mytelkomsel application, Darlan")</f>
        <v>hello bro, program info, check the Telkomsel social media Mytelkomsel application, Darlan</v>
      </c>
    </row>
    <row r="1859" spans="1:8" ht="15.75" customHeight="1" x14ac:dyDescent="0.25">
      <c r="A1859" s="2" t="s">
        <v>10940</v>
      </c>
      <c r="B1859" s="2" t="s">
        <v>10941</v>
      </c>
      <c r="C1859" s="2" t="s">
        <v>10942</v>
      </c>
      <c r="D1859" s="2" t="s">
        <v>10943</v>
      </c>
      <c r="E1859" s="2" t="s">
        <v>10944</v>
      </c>
      <c r="F1859" s="2" t="s">
        <v>10945</v>
      </c>
      <c r="G1859" s="2" t="s">
        <v>10946</v>
      </c>
      <c r="H1859" s="2" t="str">
        <f ca="1">IFERROR(__xludf.DUMMYFUNCTION("GOOGLETRANSLATE(A1859,""id"",""en"")"),"Thank you, bro, Dre. Please wait for Darlan's message interaction")</f>
        <v>Thank you, bro, Dre. Please wait for Darlan's message interaction</v>
      </c>
    </row>
    <row r="1860" spans="1:8" ht="15.75" customHeight="1" x14ac:dyDescent="0.25">
      <c r="A1860" s="2" t="s">
        <v>10947</v>
      </c>
      <c r="B1860" s="2" t="s">
        <v>10948</v>
      </c>
      <c r="C1860" s="2" t="s">
        <v>10949</v>
      </c>
      <c r="D1860" s="2" t="s">
        <v>10950</v>
      </c>
      <c r="E1860" s="2" t="s">
        <v>10951</v>
      </c>
      <c r="F1860" s="2" t="s">
        <v>10952</v>
      </c>
      <c r="G1860" s="2" t="s">
        <v>10953</v>
      </c>
      <c r="H1860" s="2" t="str">
        <f ca="1">IFERROR(__xludf.DUMMYFUNCTION("GOOGLETRANSLATE(A1860,""id"",""en"")"),"credit received, brother Dre, try info on cellphone number, capture transaction, DM message, help me check, Darlan")</f>
        <v>credit received, brother Dre, try info on cellphone number, capture transaction, DM message, help me check, Darlan</v>
      </c>
    </row>
    <row r="1861" spans="1:8" ht="15.75" customHeight="1" x14ac:dyDescent="0.25">
      <c r="A1861" s="2" t="s">
        <v>10954</v>
      </c>
      <c r="B1861" s="2" t="s">
        <v>10955</v>
      </c>
      <c r="C1861" s="2" t="s">
        <v>10956</v>
      </c>
      <c r="D1861" s="2" t="s">
        <v>10957</v>
      </c>
      <c r="E1861" s="2" t="s">
        <v>10958</v>
      </c>
      <c r="F1861" s="2" t="s">
        <v>10959</v>
      </c>
      <c r="G1861" s="2" t="s">
        <v>10960</v>
      </c>
      <c r="H1861" s="2" t="str">
        <f ca="1">IFERROR(__xludf.DUMMYFUNCTION("GOOGLETRANSLATE(A1861,""id"",""en"")"),"prepaid card reactivation, help Grapari bring your ID card, register your sim card number, add information, add a credit refill grace number so the number is active, brother Darlan")</f>
        <v>prepaid card reactivation, help Grapari bring your ID card, register your sim card number, add information, add a credit refill grace number so the number is active, brother Darlan</v>
      </c>
    </row>
    <row r="1862" spans="1:8" ht="15.75" customHeight="1" x14ac:dyDescent="0.25">
      <c r="A1862" s="2" t="s">
        <v>10961</v>
      </c>
      <c r="B1862" s="2" t="s">
        <v>10962</v>
      </c>
      <c r="C1862" s="2" t="s">
        <v>10963</v>
      </c>
      <c r="D1862" s="2" t="s">
        <v>10964</v>
      </c>
      <c r="E1862" s="2" t="s">
        <v>10965</v>
      </c>
      <c r="F1862" s="2" t="s">
        <v>10966</v>
      </c>
      <c r="G1862" s="2" t="s">
        <v>10966</v>
      </c>
      <c r="H1862" s="2" t="str">
        <f ca="1">IFERROR(__xludf.DUMMYFUNCTION("GOOGLETRANSLATE(A1862,""id"",""en"")"),"Dial the reactivation of the prepaid card, brother Darlan")</f>
        <v>Dial the reactivation of the prepaid card, brother Darlan</v>
      </c>
    </row>
    <row r="1863" spans="1:8" ht="15.75" customHeight="1" x14ac:dyDescent="0.25">
      <c r="A1863" s="2" t="s">
        <v>10967</v>
      </c>
      <c r="B1863" s="2" t="s">
        <v>10968</v>
      </c>
      <c r="C1863" s="2" t="s">
        <v>10969</v>
      </c>
      <c r="D1863" s="2" t="s">
        <v>10970</v>
      </c>
      <c r="E1863" s="2" t="s">
        <v>10970</v>
      </c>
      <c r="F1863" s="2" t="s">
        <v>10971</v>
      </c>
      <c r="G1863" s="2" t="s">
        <v>10972</v>
      </c>
      <c r="H1863" s="2" t="str">
        <f ca="1">IFERROR(__xludf.DUMMYFUNCTION("GOOGLETRANSLATE(A1863,""id"",""en"")"),"Telkomsel General won Wednesday's festival points lottery program, marking the peak of the series of festival points events")</f>
        <v>Telkomsel General won Wednesday's festival points lottery program, marking the peak of the series of festival points events</v>
      </c>
    </row>
    <row r="1864" spans="1:8" ht="15.75" customHeight="1" x14ac:dyDescent="0.25">
      <c r="A1864" s="2" t="s">
        <v>10973</v>
      </c>
      <c r="B1864" s="2" t="s">
        <v>10974</v>
      </c>
      <c r="C1864" s="2" t="s">
        <v>10974</v>
      </c>
      <c r="D1864" s="2" t="s">
        <v>10975</v>
      </c>
      <c r="E1864" s="2" t="s">
        <v>10976</v>
      </c>
      <c r="F1864" s="2" t="s">
        <v>10977</v>
      </c>
      <c r="G1864" s="2" t="s">
        <v>10978</v>
      </c>
      <c r="H1864" s="2" t="str">
        <f ca="1">IFERROR(__xludf.DUMMYFUNCTION("GOOGLETRANSLATE(A1864,""id"",""en"")"),"Telkomsel has never been good, the clock just has a spotty signal on the penis")</f>
        <v>Telkomsel has never been good, the clock just has a spotty signal on the penis</v>
      </c>
    </row>
    <row r="1865" spans="1:8" ht="15.75" customHeight="1" x14ac:dyDescent="0.25">
      <c r="A1865" s="2" t="s">
        <v>10979</v>
      </c>
      <c r="B1865" s="2" t="s">
        <v>10980</v>
      </c>
      <c r="C1865" s="2" t="s">
        <v>10981</v>
      </c>
      <c r="D1865" s="2" t="s">
        <v>10982</v>
      </c>
      <c r="E1865" s="2" t="s">
        <v>10983</v>
      </c>
      <c r="F1865" s="2" t="s">
        <v>10984</v>
      </c>
      <c r="G1865" s="2" t="s">
        <v>10985</v>
      </c>
      <c r="H1865" s="2" t="str">
        <f ca="1">IFERROR(__xludf.DUMMYFUNCTION("GOOGLETRANSLATE(A1865,""id"",""en"")"),"Wow, try confirming the cell phone number for the activation package to help keep the data secret, thank you, Dero")</f>
        <v>Wow, try confirming the cell phone number for the activation package to help keep the data secret, thank you, Dero</v>
      </c>
    </row>
    <row r="1866" spans="1:8" ht="15.75" customHeight="1" x14ac:dyDescent="0.25">
      <c r="A1866" s="2" t="s">
        <v>10986</v>
      </c>
      <c r="B1866" s="2" t="s">
        <v>10987</v>
      </c>
      <c r="C1866" s="2" t="s">
        <v>10988</v>
      </c>
      <c r="D1866" s="2" t="s">
        <v>10989</v>
      </c>
      <c r="E1866" s="2" t="s">
        <v>10989</v>
      </c>
      <c r="F1866" s="2" t="s">
        <v>10990</v>
      </c>
      <c r="G1866" s="2" t="s">
        <v>10990</v>
      </c>
      <c r="H1866" s="2" t="str">
        <f ca="1">IFERROR(__xludf.DUMMYFUNCTION("GOOGLETRANSLATE(A1866,""id"",""en"")"),"killua")</f>
        <v>killua</v>
      </c>
    </row>
    <row r="1867" spans="1:8" ht="15.75" customHeight="1" x14ac:dyDescent="0.25">
      <c r="A1867" s="2" t="s">
        <v>10991</v>
      </c>
      <c r="B1867" s="2" t="s">
        <v>10992</v>
      </c>
      <c r="C1867" s="2" t="s">
        <v>10993</v>
      </c>
      <c r="D1867" s="2" t="s">
        <v>10994</v>
      </c>
      <c r="E1867" s="2" t="s">
        <v>10995</v>
      </c>
      <c r="F1867" s="2" t="s">
        <v>10996</v>
      </c>
      <c r="G1867" s="2" t="s">
        <v>10997</v>
      </c>
      <c r="H1867" s="2" t="str">
        <f ca="1">IFERROR(__xludf.DUMMYFUNCTION("GOOGLETRANSLATE(A1867,""id"",""en"")"),"Wow, confirm your message with your location, cellphone number, order to help you follow up, keep your data confidential, thank you, Dero")</f>
        <v>Wow, confirm your message with your location, cellphone number, order to help you follow up, keep your data confidential, thank you, Dero</v>
      </c>
    </row>
    <row r="1868" spans="1:8" ht="15.75" customHeight="1" x14ac:dyDescent="0.25">
      <c r="A1868" s="2" t="s">
        <v>10998</v>
      </c>
      <c r="B1868" s="2" t="s">
        <v>10999</v>
      </c>
      <c r="C1868" s="2" t="s">
        <v>11000</v>
      </c>
      <c r="D1868" s="2" t="s">
        <v>11001</v>
      </c>
      <c r="E1868" s="2" t="s">
        <v>11002</v>
      </c>
      <c r="F1868" s="2" t="s">
        <v>11003</v>
      </c>
      <c r="G1868" s="2" t="s">
        <v>11004</v>
      </c>
      <c r="H1868" s="2" t="str">
        <f ca="1">IFERROR(__xludf.DUMMYFUNCTION("GOOGLETRANSLATE(A1868,""id"",""en"")"),"Say, I'm sorry, Stamp Darlan complains, look at Brother Aswan's message, please wait, Brother Darlan")</f>
        <v>Say, I'm sorry, Stamp Darlan complains, look at Brother Aswan's message, please wait, Brother Darlan</v>
      </c>
    </row>
    <row r="1869" spans="1:8" ht="15.75" customHeight="1" x14ac:dyDescent="0.25">
      <c r="A1869" s="2" t="s">
        <v>11005</v>
      </c>
      <c r="B1869" s="2" t="s">
        <v>11006</v>
      </c>
      <c r="C1869" s="2" t="s">
        <v>11007</v>
      </c>
      <c r="D1869" s="2" t="s">
        <v>11008</v>
      </c>
      <c r="E1869" s="2" t="s">
        <v>11008</v>
      </c>
      <c r="F1869" s="2" t="s">
        <v>11009</v>
      </c>
      <c r="G1869" s="2" t="s">
        <v>11010</v>
      </c>
      <c r="H1869" s="2" t="str">
        <f ca="1">IFERROR(__xludf.DUMMYFUNCTION("GOOGLETRANSLATE(A1869,""id"",""en"")"),"Merauke cable broke min")</f>
        <v>Merauke cable broke min</v>
      </c>
    </row>
    <row r="1870" spans="1:8" ht="15.75" customHeight="1" x14ac:dyDescent="0.25">
      <c r="A1870" s="2" t="s">
        <v>11011</v>
      </c>
      <c r="B1870" s="2" t="s">
        <v>11012</v>
      </c>
      <c r="C1870" s="2" t="s">
        <v>11013</v>
      </c>
      <c r="D1870" s="2" t="s">
        <v>11014</v>
      </c>
      <c r="E1870" s="2" t="s">
        <v>11015</v>
      </c>
      <c r="F1870" s="2" t="s">
        <v>11016</v>
      </c>
      <c r="G1870" s="2" t="s">
        <v>11017</v>
      </c>
      <c r="H1870" s="2" t="str">
        <f ca="1">IFERROR(__xludf.DUMMYFUNCTION("GOOGLETRANSLATE(A1870,""id"",""en"")"),"Say, Aswan Darlan's brother, help turn around Telkomsel products, please confirm, Darlan")</f>
        <v>Say, Aswan Darlan's brother, help turn around Telkomsel products, please confirm, Darlan</v>
      </c>
    </row>
    <row r="1871" spans="1:8" ht="15.75" customHeight="1" x14ac:dyDescent="0.25">
      <c r="A1871" s="2" t="s">
        <v>11018</v>
      </c>
      <c r="B1871" s="2" t="s">
        <v>11019</v>
      </c>
      <c r="C1871" s="2" t="s">
        <v>11020</v>
      </c>
      <c r="D1871" s="2" t="s">
        <v>11021</v>
      </c>
      <c r="E1871" s="2" t="s">
        <v>11022</v>
      </c>
      <c r="F1871" s="2" t="s">
        <v>11023</v>
      </c>
      <c r="G1871" s="2" t="s">
        <v>11024</v>
      </c>
      <c r="H1871" s="2" t="str">
        <f ca="1">IFERROR(__xludf.DUMMYFUNCTION("GOOGLETRANSLATE(A1871,""id"",""en"")"),"Calm down, bro, let me know, try confirming your DM message, help me check if there are any problems refilling Darlan")</f>
        <v>Calm down, bro, let me know, try confirming your DM message, help me check if there are any problems refilling Darlan</v>
      </c>
    </row>
    <row r="1872" spans="1:8" ht="15.75" customHeight="1" x14ac:dyDescent="0.25">
      <c r="A1872" s="2" t="s">
        <v>11025</v>
      </c>
      <c r="B1872" s="2" t="s">
        <v>11026</v>
      </c>
      <c r="C1872" s="2" t="s">
        <v>11027</v>
      </c>
      <c r="D1872" s="2" t="s">
        <v>11028</v>
      </c>
      <c r="E1872" s="2" t="s">
        <v>11029</v>
      </c>
      <c r="F1872" s="2" t="s">
        <v>11030</v>
      </c>
      <c r="G1872" s="2" t="s">
        <v>11031</v>
      </c>
      <c r="H1872" s="2" t="str">
        <f ca="1">IFERROR(__xludf.DUMMYFUNCTION("GOOGLETRANSLATE(A1872,""id"",""en"")"),"Syah, Syah, wait, brother, thank you Dero")</f>
        <v>Syah, Syah, wait, brother, thank you Dero</v>
      </c>
    </row>
    <row r="1873" spans="1:8" ht="15.75" customHeight="1" x14ac:dyDescent="0.25">
      <c r="A1873" s="2" t="s">
        <v>11032</v>
      </c>
      <c r="B1873" s="2" t="s">
        <v>11033</v>
      </c>
      <c r="C1873" s="2" t="s">
        <v>11034</v>
      </c>
      <c r="D1873" s="2" t="s">
        <v>11035</v>
      </c>
      <c r="E1873" s="2" t="s">
        <v>11036</v>
      </c>
      <c r="F1873" s="2" t="s">
        <v>11037</v>
      </c>
      <c r="G1873" s="2" t="s">
        <v>11038</v>
      </c>
      <c r="H1873" s="2" t="str">
        <f ca="1">IFERROR(__xludf.DUMMYFUNCTION("GOOGLETRANSLATE(A1873,""id"",""en"")"),"Syah Syah, calm down, bro, try giving me your telephone number, order via DM, help me check, there are problems with activating the Darlan package.")</f>
        <v>Syah Syah, calm down, bro, try giving me your telephone number, order via DM, help me check, there are problems with activating the Darlan package.</v>
      </c>
    </row>
    <row r="1874" spans="1:8" ht="15.75" customHeight="1" x14ac:dyDescent="0.25">
      <c r="A1874" s="2" t="s">
        <v>11039</v>
      </c>
      <c r="B1874" s="2" t="s">
        <v>11040</v>
      </c>
      <c r="C1874" s="2" t="s">
        <v>11041</v>
      </c>
      <c r="D1874" s="2" t="s">
        <v>11042</v>
      </c>
      <c r="E1874" s="2" t="s">
        <v>11043</v>
      </c>
      <c r="F1874" s="2" t="s">
        <v>11044</v>
      </c>
      <c r="G1874" s="2" t="s">
        <v>11045</v>
      </c>
      <c r="H1874" s="2" t="str">
        <f ca="1">IFERROR(__xludf.DUMMYFUNCTION("GOOGLETRANSLATE(A1874,""id"",""en"")"),"Yes, yes, yes, please activate the package, continue to interact with your messages, bro, let me help you with the problem of activating the package, info on your cellphone number, details of the problem, data confidentiality, keep it safe, thank you, Der"&amp;"o")</f>
        <v>Yes, yes, yes, please activate the package, continue to interact with your messages, bro, let me help you with the problem of activating the package, info on your cellphone number, details of the problem, data confidentiality, keep it safe, thank you, Dero</v>
      </c>
    </row>
    <row r="1875" spans="1:8" ht="15.75" customHeight="1" x14ac:dyDescent="0.25">
      <c r="A1875" s="2" t="s">
        <v>11046</v>
      </c>
      <c r="B1875" s="2" t="s">
        <v>11047</v>
      </c>
      <c r="C1875" s="2" t="s">
        <v>11048</v>
      </c>
      <c r="D1875" s="2" t="s">
        <v>11049</v>
      </c>
      <c r="E1875" s="2" t="s">
        <v>11050</v>
      </c>
      <c r="F1875" s="2" t="s">
        <v>11051</v>
      </c>
      <c r="G1875" s="2" t="s">
        <v>11052</v>
      </c>
      <c r="H1875" s="2" t="str">
        <f ca="1">IFERROR(__xludf.DUMMYFUNCTION("GOOGLETRANSLATE(A1875,""id"",""en"")"),"suprisedeal package, promo package activated, promo period available, bro, watch out for Telkomsel social media, stay informed, bro, thank you dero")</f>
        <v>suprisedeal package, promo package activated, promo period available, bro, watch out for Telkomsel social media, stay informed, bro, thank you dero</v>
      </c>
    </row>
    <row r="1876" spans="1:8" ht="15.75" customHeight="1" x14ac:dyDescent="0.25">
      <c r="A1876" s="2" t="s">
        <v>11053</v>
      </c>
      <c r="B1876" s="2" t="s">
        <v>11054</v>
      </c>
      <c r="C1876" s="2" t="s">
        <v>11055</v>
      </c>
      <c r="D1876" s="2" t="s">
        <v>11056</v>
      </c>
      <c r="E1876" s="2" t="s">
        <v>11057</v>
      </c>
      <c r="F1876" s="2" t="s">
        <v>11057</v>
      </c>
      <c r="G1876" s="2" t="s">
        <v>11058</v>
      </c>
      <c r="H1876" s="2" t="str">
        <f ca="1">IFERROR(__xludf.DUMMYFUNCTION("GOOGLETRANSLATE(A1876,""id"",""en"")"),"OK, bro, Eru, please wait for Darlan's reply")</f>
        <v>OK, bro, Eru, please wait for Darlan's reply</v>
      </c>
    </row>
    <row r="1877" spans="1:8" ht="15.75" customHeight="1" x14ac:dyDescent="0.25">
      <c r="A1877" s="2" t="s">
        <v>11059</v>
      </c>
      <c r="B1877" s="2" t="s">
        <v>11060</v>
      </c>
      <c r="C1877" s="2" t="s">
        <v>11061</v>
      </c>
      <c r="D1877" s="2" t="s">
        <v>11062</v>
      </c>
      <c r="E1877" s="2" t="s">
        <v>11063</v>
      </c>
      <c r="F1877" s="2" t="s">
        <v>11064</v>
      </c>
      <c r="G1877" s="2" t="s">
        <v>11065</v>
      </c>
      <c r="H1877" s="2" t="str">
        <f ca="1">IFERROR(__xludf.DUMMYFUNCTION("GOOGLETRANSLATE(A1877,""id"",""en"")"),"Reza Dipa's brother helps with Telkomsel's Indihome products. Try giving Dipa details")</f>
        <v>Reza Dipa's brother helps with Telkomsel's Indihome products. Try giving Dipa details</v>
      </c>
    </row>
    <row r="1878" spans="1:8" ht="15.75" customHeight="1" x14ac:dyDescent="0.25">
      <c r="A1878" s="2" t="s">
        <v>6100</v>
      </c>
      <c r="B1878" s="2" t="s">
        <v>6101</v>
      </c>
      <c r="C1878" s="2" t="s">
        <v>6102</v>
      </c>
      <c r="D1878" s="2" t="s">
        <v>6103</v>
      </c>
      <c r="E1878" s="2" t="s">
        <v>6104</v>
      </c>
      <c r="F1878" s="2" t="s">
        <v>6104</v>
      </c>
      <c r="G1878" s="2" t="s">
        <v>6104</v>
      </c>
      <c r="H1878" s="2" t="str">
        <f ca="1">IFERROR(__xludf.DUMMYFUNCTION("GOOGLETRANSLATE(A1878,""id"",""en"")"),"check my message")</f>
        <v>check my message</v>
      </c>
    </row>
    <row r="1879" spans="1:8" ht="15.75" customHeight="1" x14ac:dyDescent="0.25">
      <c r="A1879" s="2" t="s">
        <v>11066</v>
      </c>
      <c r="B1879" s="2" t="s">
        <v>11067</v>
      </c>
      <c r="C1879" s="2" t="s">
        <v>11068</v>
      </c>
      <c r="D1879" s="2" t="s">
        <v>11069</v>
      </c>
      <c r="E1879" s="2" t="s">
        <v>11070</v>
      </c>
      <c r="F1879" s="2" t="s">
        <v>11071</v>
      </c>
      <c r="G1879" s="2" t="s">
        <v>11072</v>
      </c>
      <c r="H1879" s="2" t="str">
        <f ca="1">IFERROR(__xludf.DUMMYFUNCTION("GOOGLETRANSLATE(A1879,""id"",""en"")"),"If it doesn't work, bro, Eru, try confirming the message so you can help me by checking your phone number, Darlan")</f>
        <v>If it doesn't work, bro, Eru, try confirming the message so you can help me by checking your phone number, Darlan</v>
      </c>
    </row>
    <row r="1880" spans="1:8" ht="15.75" customHeight="1" x14ac:dyDescent="0.25">
      <c r="A1880" s="2" t="s">
        <v>11073</v>
      </c>
      <c r="B1880" s="2" t="s">
        <v>11074</v>
      </c>
      <c r="C1880" s="2" t="s">
        <v>11075</v>
      </c>
      <c r="D1880" s="2" t="s">
        <v>11076</v>
      </c>
      <c r="E1880" s="2" t="s">
        <v>11077</v>
      </c>
      <c r="F1880" s="2" t="s">
        <v>11078</v>
      </c>
      <c r="G1880" s="2" t="s">
        <v>11079</v>
      </c>
      <c r="H1880" s="2" t="str">
        <f ca="1">IFERROR(__xludf.DUMMYFUNCTION("GOOGLETRANSLATE(A1880,""id"",""en"")"),"Ashura Ashura, please wait for message interaction, brother Darlan")</f>
        <v>Ashura Ashura, please wait for message interaction, brother Darlan</v>
      </c>
    </row>
    <row r="1881" spans="1:8" ht="15.75" customHeight="1" x14ac:dyDescent="0.25">
      <c r="A1881" s="2" t="s">
        <v>11080</v>
      </c>
      <c r="B1881" s="2" t="s">
        <v>11081</v>
      </c>
      <c r="C1881" s="2" t="s">
        <v>11082</v>
      </c>
      <c r="D1881" s="2" t="s">
        <v>11083</v>
      </c>
      <c r="E1881" s="2" t="s">
        <v>11083</v>
      </c>
      <c r="F1881" s="2" t="s">
        <v>11084</v>
      </c>
      <c r="G1881" s="2" t="s">
        <v>11084</v>
      </c>
      <c r="H1881" s="2" t="str">
        <f ca="1">IFERROR(__xludf.DUMMYFUNCTION("GOOGLETRANSLATE(A1881,""id"",""en"")"),"hello, min, it's difficult to buy a package, it's canceled if it contains the Gojek apk")</f>
        <v>hello, min, it's difficult to buy a package, it's canceled if it contains the Gojek apk</v>
      </c>
    </row>
    <row r="1882" spans="1:8" ht="15.75" customHeight="1" x14ac:dyDescent="0.25">
      <c r="A1882" s="2" t="s">
        <v>11085</v>
      </c>
      <c r="B1882" s="2" t="s">
        <v>11086</v>
      </c>
      <c r="C1882" s="2" t="s">
        <v>11087</v>
      </c>
      <c r="D1882" s="2" t="s">
        <v>11088</v>
      </c>
      <c r="E1882" s="2" t="s">
        <v>11089</v>
      </c>
      <c r="F1882" s="2" t="s">
        <v>11090</v>
      </c>
      <c r="G1882" s="2" t="s">
        <v>11091</v>
      </c>
      <c r="H1882" s="2" t="str">
        <f ca="1">IFERROR(__xludf.DUMMYFUNCTION("GOOGLETRANSLATE(A1882,""id"",""en"")"),"Come on, join in playing Mejaqq, high winrate website, pkv, minimum deposit, withdraw IDR, deposit available via Telkomsel credit, cut, come on, register contact info WA")</f>
        <v>Come on, join in playing Mejaqq, high winrate website, pkv, minimum deposit, withdraw IDR, deposit available via Telkomsel credit, cut, come on, register contact info WA</v>
      </c>
    </row>
    <row r="1883" spans="1:8" ht="15.75" customHeight="1" x14ac:dyDescent="0.25">
      <c r="A1883" s="2" t="s">
        <v>11092</v>
      </c>
      <c r="B1883" s="2" t="s">
        <v>11093</v>
      </c>
      <c r="C1883" s="2" t="s">
        <v>11094</v>
      </c>
      <c r="D1883" s="2" t="s">
        <v>11095</v>
      </c>
      <c r="E1883" s="2" t="s">
        <v>11096</v>
      </c>
      <c r="F1883" s="2" t="s">
        <v>11097</v>
      </c>
      <c r="G1883" s="2" t="s">
        <v>11098</v>
      </c>
      <c r="H1883" s="2" t="str">
        <f ca="1">IFERROR(__xludf.DUMMYFUNCTION("GOOGLETRANSLATE(A1883,""id"",""en"")"),"OK bro, message me, thank you for interaction, Dero")</f>
        <v>OK bro, message me, thank you for interaction, Dero</v>
      </c>
    </row>
    <row r="1884" spans="1:8" ht="15.75" customHeight="1" x14ac:dyDescent="0.25">
      <c r="A1884" s="2" t="s">
        <v>6464</v>
      </c>
      <c r="B1884" s="2" t="s">
        <v>6465</v>
      </c>
      <c r="C1884" s="2" t="s">
        <v>6466</v>
      </c>
      <c r="D1884" s="2" t="s">
        <v>6467</v>
      </c>
      <c r="E1884" s="2" t="s">
        <v>6468</v>
      </c>
      <c r="F1884" s="2" t="s">
        <v>6468</v>
      </c>
      <c r="G1884" s="2" t="s">
        <v>6468</v>
      </c>
      <c r="H1884" s="2" t="str">
        <f ca="1">IFERROR(__xludf.DUMMYFUNCTION("GOOGLETRANSLATE(A1884,""id"",""en"")"),"Min, check the message")</f>
        <v>Min, check the message</v>
      </c>
    </row>
    <row r="1885" spans="1:8" ht="15.75" customHeight="1" x14ac:dyDescent="0.25">
      <c r="A1885" s="2" t="s">
        <v>11099</v>
      </c>
      <c r="B1885" s="2" t="s">
        <v>11100</v>
      </c>
      <c r="C1885" s="2" t="s">
        <v>11101</v>
      </c>
      <c r="D1885" s="2" t="s">
        <v>11102</v>
      </c>
      <c r="E1885" s="2" t="s">
        <v>11103</v>
      </c>
      <c r="F1885" s="2" t="s">
        <v>11104</v>
      </c>
      <c r="G1885" s="2" t="s">
        <v>11105</v>
      </c>
      <c r="H1885" s="2" t="str">
        <f ca="1">IFERROR(__xludf.DUMMYFUNCTION("GOOGLETRANSLATE(A1885,""id"",""en"")"),"Ashura Ashura, brother, message, interaction, thank you Dero")</f>
        <v>Ashura Ashura, brother, message, interaction, thank you Dero</v>
      </c>
    </row>
    <row r="1886" spans="1:8" ht="15.75" customHeight="1" x14ac:dyDescent="0.25">
      <c r="A1886" s="2" t="s">
        <v>11106</v>
      </c>
      <c r="B1886" s="2" t="s">
        <v>11107</v>
      </c>
      <c r="C1886" s="2" t="s">
        <v>11108</v>
      </c>
      <c r="D1886" s="2" t="s">
        <v>11109</v>
      </c>
      <c r="E1886" s="2" t="s">
        <v>11110</v>
      </c>
      <c r="F1886" s="2" t="s">
        <v>11111</v>
      </c>
      <c r="G1886" s="2" t="s">
        <v>11112</v>
      </c>
      <c r="H1886" s="2" t="str">
        <f ca="1">IFERROR(__xludf.DUMMYFUNCTION("GOOGLETRANSLATE(A1886,""id"",""en"")"),"Ashura Ashura confirms cell phone number message to help check the status of the secret number, data, keep safe, thank you Dero")</f>
        <v>Ashura Ashura confirms cell phone number message to help check the status of the secret number, data, keep safe, thank you Dero</v>
      </c>
    </row>
    <row r="1887" spans="1:8" ht="15.75" customHeight="1" x14ac:dyDescent="0.25">
      <c r="A1887" s="2" t="s">
        <v>11113</v>
      </c>
      <c r="B1887" s="2" t="s">
        <v>11114</v>
      </c>
      <c r="C1887" s="2" t="s">
        <v>11115</v>
      </c>
      <c r="D1887" s="2" t="s">
        <v>11116</v>
      </c>
      <c r="E1887" s="2" t="s">
        <v>11117</v>
      </c>
      <c r="F1887" s="2" t="s">
        <v>11118</v>
      </c>
      <c r="G1887" s="2" t="s">
        <v>11118</v>
      </c>
      <c r="H1887" s="2" t="str">
        <f ca="1">IFERROR(__xludf.DUMMYFUNCTION("GOOGLETRANSLATE(A1887,""id"",""en"")"),"Pia's sister is using a package, help recommend your package, it's not a ferry")</f>
        <v>Pia's sister is using a package, help recommend your package, it's not a ferry</v>
      </c>
    </row>
    <row r="1888" spans="1:8" ht="15.75" customHeight="1" x14ac:dyDescent="0.25">
      <c r="A1888" s="2" t="s">
        <v>11119</v>
      </c>
      <c r="B1888" s="2" t="s">
        <v>11120</v>
      </c>
      <c r="C1888" s="2" t="s">
        <v>11121</v>
      </c>
      <c r="D1888" s="2" t="s">
        <v>11122</v>
      </c>
      <c r="E1888" s="2" t="s">
        <v>11123</v>
      </c>
      <c r="F1888" s="2" t="s">
        <v>11124</v>
      </c>
      <c r="G1888" s="2" t="s">
        <v>11125</v>
      </c>
      <c r="H1888" s="2" t="str">
        <f ca="1">IFERROR(__xludf.DUMMYFUNCTION("GOOGLETRANSLATE(A1888,""id"",""en"")"),"ready to respond, bro Darlan")</f>
        <v>ready to respond, bro Darlan</v>
      </c>
    </row>
    <row r="1889" spans="1:8" ht="15.75" customHeight="1" x14ac:dyDescent="0.25">
      <c r="A1889" s="2" t="s">
        <v>11126</v>
      </c>
      <c r="B1889" s="2" t="s">
        <v>11127</v>
      </c>
      <c r="C1889" s="2" t="s">
        <v>11128</v>
      </c>
      <c r="D1889" s="2" t="s">
        <v>11129</v>
      </c>
      <c r="E1889" s="2" t="s">
        <v>11130</v>
      </c>
      <c r="F1889" s="2" t="s">
        <v>11131</v>
      </c>
      <c r="G1889" s="2" t="s">
        <v>11132</v>
      </c>
      <c r="H1889" s="2" t="str">
        <f ca="1">IFERROR(__xludf.DUMMYFUNCTION("GOOGLETRANSLATE(A1889,""id"",""en"")"),"Brother Darlan, Brother Dero, it's a bit fast or it's urgent, brother")</f>
        <v>Brother Darlan, Brother Dero, it's a bit fast or it's urgent, brother</v>
      </c>
    </row>
    <row r="1890" spans="1:8" ht="15.75" customHeight="1" x14ac:dyDescent="0.25">
      <c r="A1890" s="2" t="s">
        <v>11133</v>
      </c>
      <c r="B1890" s="2" t="s">
        <v>11134</v>
      </c>
      <c r="C1890" s="2" t="s">
        <v>11135</v>
      </c>
      <c r="D1890" s="2" t="s">
        <v>11136</v>
      </c>
      <c r="E1890" s="2" t="s">
        <v>11137</v>
      </c>
      <c r="F1890" s="2" t="s">
        <v>11137</v>
      </c>
      <c r="G1890" s="2" t="s">
        <v>11138</v>
      </c>
      <c r="H1890" s="2" t="str">
        <f ca="1">IFERROR(__xludf.DUMMYFUNCTION("GOOGLETRANSLATE(A1890,""id"",""en"")"),"OK, bro, please wait a moment, Darlan")</f>
        <v>OK, bro, please wait a moment, Darlan</v>
      </c>
    </row>
    <row r="1891" spans="1:8" ht="15.75" customHeight="1" x14ac:dyDescent="0.25">
      <c r="A1891" s="2" t="s">
        <v>11139</v>
      </c>
      <c r="B1891" s="2" t="s">
        <v>11140</v>
      </c>
      <c r="C1891" s="2" t="s">
        <v>11141</v>
      </c>
      <c r="D1891" s="2" t="s">
        <v>11142</v>
      </c>
      <c r="E1891" s="2" t="s">
        <v>11143</v>
      </c>
      <c r="F1891" s="2" t="s">
        <v>11144</v>
      </c>
      <c r="G1891" s="2" t="s">
        <v>11145</v>
      </c>
      <c r="H1891" s="2" t="str">
        <f ca="1">IFERROR(__xludf.DUMMYFUNCTION("GOOGLETRANSLATE(A1891,""id"",""en"")"),"message number")</f>
        <v>message number</v>
      </c>
    </row>
    <row r="1892" spans="1:8" ht="15.75" customHeight="1" x14ac:dyDescent="0.25">
      <c r="A1892" s="2" t="s">
        <v>11146</v>
      </c>
      <c r="B1892" s="2" t="s">
        <v>11147</v>
      </c>
      <c r="C1892" s="2" t="s">
        <v>11148</v>
      </c>
      <c r="D1892" s="2" t="s">
        <v>11149</v>
      </c>
      <c r="E1892" s="2" t="s">
        <v>11150</v>
      </c>
      <c r="F1892" s="2" t="s">
        <v>11151</v>
      </c>
      <c r="G1892" s="2" t="s">
        <v>11152</v>
      </c>
      <c r="H1892" s="2" t="str">
        <f ca="1">IFERROR(__xludf.DUMMYFUNCTION("GOOGLETRANSLATE(A1892,""id"",""en"")"),"Be patient, Dero's colleague, confirm your message, just a moment, thank you, Dero")</f>
        <v>Be patient, Dero's colleague, confirm your message, just a moment, thank you, Dero</v>
      </c>
    </row>
    <row r="1893" spans="1:8" ht="15.75" customHeight="1" x14ac:dyDescent="0.25">
      <c r="A1893" s="2" t="s">
        <v>11153</v>
      </c>
      <c r="B1893" s="2" t="s">
        <v>11154</v>
      </c>
      <c r="C1893" s="2" t="s">
        <v>11155</v>
      </c>
      <c r="D1893" s="2" t="s">
        <v>11156</v>
      </c>
      <c r="E1893" s="2" t="s">
        <v>11157</v>
      </c>
      <c r="F1893" s="2" t="s">
        <v>11158</v>
      </c>
      <c r="G1893" s="2" t="s">
        <v>11159</v>
      </c>
      <c r="H1893" s="2" t="str">
        <f ca="1">IFERROR(__xludf.DUMMYFUNCTION("GOOGLETRANSLATE(A1893,""id"",""en"")"),"OK, bro, please wait for the reply to the DM, please help Darlan's hand")</f>
        <v>OK, bro, please wait for the reply to the DM, please help Darlan's hand</v>
      </c>
    </row>
    <row r="1894" spans="1:8" ht="15.75" customHeight="1" x14ac:dyDescent="0.25">
      <c r="A1894" s="2" t="s">
        <v>11160</v>
      </c>
      <c r="B1894" s="2" t="s">
        <v>11161</v>
      </c>
      <c r="C1894" s="2" t="s">
        <v>11160</v>
      </c>
      <c r="D1894" s="2" t="s">
        <v>11162</v>
      </c>
      <c r="E1894" s="2" t="s">
        <v>11162</v>
      </c>
      <c r="F1894" s="2" t="s">
        <v>11162</v>
      </c>
      <c r="G1894" s="2" t="s">
        <v>11162</v>
      </c>
      <c r="H1894" s="2" t="str">
        <f ca="1">IFERROR(__xludf.DUMMYFUNCTION("GOOGLETRANSLATE(A1894,""id"",""en"")"),"GPL massss urgent")</f>
        <v>GPL massss urgent</v>
      </c>
    </row>
    <row r="1895" spans="1:8" ht="15.75" customHeight="1" x14ac:dyDescent="0.25">
      <c r="A1895" s="2" t="s">
        <v>11163</v>
      </c>
      <c r="B1895" s="2" t="s">
        <v>11164</v>
      </c>
      <c r="C1895" s="2" t="s">
        <v>11163</v>
      </c>
      <c r="D1895" s="2" t="s">
        <v>11165</v>
      </c>
      <c r="E1895" s="2" t="s">
        <v>11165</v>
      </c>
      <c r="F1895" s="2" t="s">
        <v>11165</v>
      </c>
      <c r="G1895" s="2" t="s">
        <v>11165</v>
      </c>
      <c r="H1895" s="2" t="str">
        <f ca="1">IFERROR(__xludf.DUMMYFUNCTION("GOOGLETRANSLATE(A1895,""id"",""en"")"),"geuraaa or it's urgent min")</f>
        <v>geuraaa or it's urgent min</v>
      </c>
    </row>
    <row r="1896" spans="1:8" ht="15.75" customHeight="1" x14ac:dyDescent="0.25">
      <c r="A1896" s="2" t="s">
        <v>11166</v>
      </c>
      <c r="B1896" s="2" t="s">
        <v>11167</v>
      </c>
      <c r="C1896" s="2" t="s">
        <v>11168</v>
      </c>
      <c r="D1896" s="2" t="s">
        <v>11169</v>
      </c>
      <c r="E1896" s="2" t="s">
        <v>11170</v>
      </c>
      <c r="F1896" s="2" t="s">
        <v>11171</v>
      </c>
      <c r="G1896" s="2" t="s">
        <v>11172</v>
      </c>
      <c r="H1896" s="2" t="str">
        <f ca="1">IFERROR(__xludf.DUMMYFUNCTION("GOOGLETRANSLATE(A1896,""id"",""en"")"),"Wait for confirmation via message, thank you Dero")</f>
        <v>Wait for confirmation via message, thank you Dero</v>
      </c>
    </row>
    <row r="1897" spans="1:8" ht="15.75" customHeight="1" x14ac:dyDescent="0.25">
      <c r="A1897" s="2" t="s">
        <v>11173</v>
      </c>
      <c r="B1897" s="2" t="s">
        <v>11174</v>
      </c>
      <c r="C1897" s="2" t="s">
        <v>11175</v>
      </c>
      <c r="D1897" s="2" t="s">
        <v>11176</v>
      </c>
      <c r="E1897" s="2" t="s">
        <v>11177</v>
      </c>
      <c r="F1897" s="2" t="s">
        <v>11178</v>
      </c>
      <c r="G1897" s="2" t="s">
        <v>11178</v>
      </c>
      <c r="H1897" s="2" t="str">
        <f ca="1">IFERROR(__xludf.DUMMYFUNCTION("GOOGLETRANSLATE(A1897,""id"",""en"")"),"min order")</f>
        <v>min order</v>
      </c>
    </row>
    <row r="1898" spans="1:8" ht="15.75" customHeight="1" x14ac:dyDescent="0.25">
      <c r="A1898" s="2" t="s">
        <v>11179</v>
      </c>
      <c r="B1898" s="2" t="s">
        <v>11180</v>
      </c>
      <c r="C1898" s="2" t="s">
        <v>11181</v>
      </c>
      <c r="D1898" s="2" t="s">
        <v>11182</v>
      </c>
      <c r="E1898" s="2" t="s">
        <v>11183</v>
      </c>
      <c r="F1898" s="2" t="s">
        <v>11184</v>
      </c>
      <c r="G1898" s="2" t="s">
        <v>11185</v>
      </c>
      <c r="H1898" s="2" t="str">
        <f ca="1">IFERROR(__xludf.DUMMYFUNCTION("GOOGLETRANSLATE(A1898,""id"",""en"")"),"service number, darlan, look at your message, please wait for the reply, darlan")</f>
        <v>service number, darlan, look at your message, please wait for the reply, darlan</v>
      </c>
    </row>
    <row r="1899" spans="1:8" ht="15.75" customHeight="1" x14ac:dyDescent="0.25">
      <c r="A1899" s="2" t="s">
        <v>11186</v>
      </c>
      <c r="B1899" s="2" t="s">
        <v>11187</v>
      </c>
      <c r="C1899" s="2" t="s">
        <v>11186</v>
      </c>
      <c r="D1899" s="2" t="s">
        <v>11188</v>
      </c>
      <c r="E1899" s="2" t="s">
        <v>11188</v>
      </c>
      <c r="F1899" s="2" t="s">
        <v>11188</v>
      </c>
      <c r="G1899" s="2" t="s">
        <v>11188</v>
      </c>
      <c r="H1899" s="2" t="str">
        <f ca="1">IFERROR(__xludf.DUMMYFUNCTION("GOOGLETRANSLATE(A1899,""id"",""en"")"),"that's it")</f>
        <v>that's it</v>
      </c>
    </row>
    <row r="1900" spans="1:8" ht="15.75" customHeight="1" x14ac:dyDescent="0.25">
      <c r="A1900" s="2" t="s">
        <v>11189</v>
      </c>
      <c r="B1900" s="2" t="s">
        <v>11190</v>
      </c>
      <c r="C1900" s="2" t="s">
        <v>11191</v>
      </c>
      <c r="D1900" s="2" t="s">
        <v>11192</v>
      </c>
      <c r="E1900" s="2" t="s">
        <v>11193</v>
      </c>
      <c r="F1900" s="2" t="s">
        <v>11194</v>
      </c>
      <c r="G1900" s="2" t="s">
        <v>11195</v>
      </c>
      <c r="H1900" s="2" t="str">
        <f ca="1">IFERROR(__xludf.DUMMYFUNCTION("GOOGLETRANSLATE(A1900,""id"",""en"")"),"If it doesn't work, bro, try giving me your telephone number, order a DM, help me check, Darlan")</f>
        <v>If it doesn't work, bro, try giving me your telephone number, order a DM, help me check, Darlan</v>
      </c>
    </row>
    <row r="1901" spans="1:8" ht="15.75" customHeight="1" x14ac:dyDescent="0.25">
      <c r="A1901" s="2" t="s">
        <v>11196</v>
      </c>
      <c r="B1901" s="2" t="s">
        <v>11197</v>
      </c>
      <c r="C1901" s="2" t="s">
        <v>11198</v>
      </c>
      <c r="D1901" s="2" t="s">
        <v>11199</v>
      </c>
      <c r="E1901" s="2" t="s">
        <v>11200</v>
      </c>
      <c r="F1901" s="2" t="s">
        <v>11201</v>
      </c>
      <c r="G1901" s="2" t="s">
        <v>11201</v>
      </c>
      <c r="H1901" s="2" t="str">
        <f ca="1">IFERROR(__xludf.DUMMYFUNCTION("GOOGLETRANSLATE(A1901,""id"",""en"")"),"read, min mention hurry up")</f>
        <v>read, min mention hurry up</v>
      </c>
    </row>
    <row r="1902" spans="1:8" ht="15.75" customHeight="1" x14ac:dyDescent="0.25">
      <c r="B1902" s="2" t="s">
        <v>8563</v>
      </c>
      <c r="D1902" s="2" t="s">
        <v>5562</v>
      </c>
      <c r="E1902" s="2" t="s">
        <v>5562</v>
      </c>
      <c r="F1902" s="2" t="s">
        <v>5562</v>
      </c>
      <c r="G1902" s="2" t="s">
        <v>5562</v>
      </c>
      <c r="H1902" s="2" t="str">
        <f ca="1">IFERROR(__xludf.DUMMYFUNCTION("GOOGLETRANSLATE(A1901,""id"",""en"")"),"read, min mention hurry up")</f>
        <v>read, min mention hurry up</v>
      </c>
    </row>
    <row r="1903" spans="1:8" ht="15.75" customHeight="1" x14ac:dyDescent="0.25">
      <c r="B1903" s="2" t="s">
        <v>8563</v>
      </c>
      <c r="D1903" s="2" t="s">
        <v>5562</v>
      </c>
      <c r="E1903" s="2" t="s">
        <v>5562</v>
      </c>
      <c r="F1903" s="2" t="s">
        <v>5562</v>
      </c>
      <c r="G1903" s="2" t="s">
        <v>5562</v>
      </c>
      <c r="H1903" s="2" t="str">
        <f ca="1">IFERROR(__xludf.DUMMYFUNCTION("GOOGLETRANSLATE(A1901,""id"",""en"")"),"read, min mention hurry up")</f>
        <v>read, min mention hurry up</v>
      </c>
    </row>
    <row r="1904" spans="1:8" ht="15.75" customHeight="1" x14ac:dyDescent="0.25">
      <c r="A1904" s="2" t="s">
        <v>11202</v>
      </c>
      <c r="B1904" s="2" t="s">
        <v>11203</v>
      </c>
      <c r="C1904" s="2" t="s">
        <v>11204</v>
      </c>
      <c r="D1904" s="2" t="s">
        <v>11205</v>
      </c>
      <c r="E1904" s="2" t="s">
        <v>11206</v>
      </c>
      <c r="F1904" s="2" t="s">
        <v>11207</v>
      </c>
      <c r="G1904" s="2" t="s">
        <v>11208</v>
      </c>
      <c r="H1904" s="2" t="str">
        <f ca="1">IFERROR(__xludf.DUMMYFUNCTION("GOOGLETRANSLATE(A1904,""id"",""en"")"),"Sorry, bro, try to provide your cell phone number, Telkomsel number, problem with messages, help check, Darlan")</f>
        <v>Sorry, bro, try to provide your cell phone number, Telkomsel number, problem with messages, help check, Darlan</v>
      </c>
    </row>
    <row r="1905" spans="1:8" ht="15.75" customHeight="1" x14ac:dyDescent="0.25">
      <c r="A1905" s="2" t="s">
        <v>11209</v>
      </c>
      <c r="B1905" s="2" t="s">
        <v>11210</v>
      </c>
      <c r="C1905" s="2" t="s">
        <v>11211</v>
      </c>
      <c r="D1905" s="2" t="s">
        <v>11212</v>
      </c>
      <c r="E1905" s="2" t="s">
        <v>11213</v>
      </c>
      <c r="F1905" s="2" t="s">
        <v>11214</v>
      </c>
      <c r="G1905" s="2" t="s">
        <v>11215</v>
      </c>
      <c r="H1905" s="2" t="str">
        <f ca="1">IFERROR(__xludf.DUMMYFUNCTION("GOOGLETRANSLATE(A1905,""id"",""en"")"),"Min, credit top up failed, obviously the number is invalid, entered the wrong number, but it failed, amp min, yes, it's urgent")</f>
        <v>Min, credit top up failed, obviously the number is invalid, entered the wrong number, but it failed, amp min, yes, it's urgent</v>
      </c>
    </row>
    <row r="1906" spans="1:8" ht="15.75" customHeight="1" x14ac:dyDescent="0.25">
      <c r="A1906" s="2" t="s">
        <v>11216</v>
      </c>
      <c r="B1906" s="2" t="s">
        <v>11217</v>
      </c>
      <c r="C1906" s="2" t="s">
        <v>11218</v>
      </c>
      <c r="D1906" s="2" t="s">
        <v>11219</v>
      </c>
      <c r="E1906" s="2" t="s">
        <v>11220</v>
      </c>
      <c r="F1906" s="2" t="s">
        <v>11220</v>
      </c>
      <c r="G1906" s="2" t="s">
        <v>11221</v>
      </c>
      <c r="H1906" s="2" t="str">
        <f ca="1">IFERROR(__xludf.DUMMYFUNCTION("GOOGLETRANSLATE(A1906,""id"",""en"")"),"OK, Brother Mustafa, please wait, Darlan")</f>
        <v>OK, Brother Mustafa, please wait, Darlan</v>
      </c>
    </row>
    <row r="1907" spans="1:8" ht="15.75" customHeight="1" x14ac:dyDescent="0.25">
      <c r="A1907" s="2" t="s">
        <v>11222</v>
      </c>
      <c r="B1907" s="2" t="s">
        <v>11223</v>
      </c>
      <c r="C1907" s="2" t="s">
        <v>11224</v>
      </c>
      <c r="D1907" s="2" t="s">
        <v>11225</v>
      </c>
      <c r="E1907" s="2" t="s">
        <v>11226</v>
      </c>
      <c r="F1907" s="2" t="s">
        <v>11226</v>
      </c>
      <c r="G1907" s="2" t="s">
        <v>11227</v>
      </c>
      <c r="H1907" s="2" t="str">
        <f ca="1">IFERROR(__xludf.DUMMYFUNCTION("GOOGLETRANSLATE(A1907,""id"",""en"")"),"OK, bro, please wait for your DM response, Darlan")</f>
        <v>OK, bro, please wait for your DM response, Darlan</v>
      </c>
    </row>
    <row r="1908" spans="1:8" ht="15.75" customHeight="1" x14ac:dyDescent="0.25">
      <c r="A1908" s="2" t="s">
        <v>11228</v>
      </c>
      <c r="B1908" s="2" t="s">
        <v>11229</v>
      </c>
      <c r="C1908" s="2" t="s">
        <v>11230</v>
      </c>
      <c r="D1908" s="2" t="s">
        <v>11231</v>
      </c>
      <c r="E1908" s="2" t="s">
        <v>11232</v>
      </c>
      <c r="F1908" s="2" t="s">
        <v>11232</v>
      </c>
      <c r="G1908" s="2" t="s">
        <v>11233</v>
      </c>
      <c r="H1908" s="2" t="str">
        <f ca="1">IFERROR(__xludf.DUMMYFUNCTION("GOOGLETRANSLATE(A1908,""id"",""en"")"),"OK, bro, please wait for the reply to your DM, Darlan")</f>
        <v>OK, bro, please wait for the reply to your DM, Darlan</v>
      </c>
    </row>
    <row r="1909" spans="1:8" ht="15.75" customHeight="1" x14ac:dyDescent="0.25">
      <c r="A1909" s="2" t="s">
        <v>11234</v>
      </c>
      <c r="B1909" s="2" t="s">
        <v>11235</v>
      </c>
      <c r="C1909" s="2" t="s">
        <v>11236</v>
      </c>
      <c r="D1909" s="2" t="s">
        <v>11237</v>
      </c>
      <c r="E1909" s="2" t="s">
        <v>11238</v>
      </c>
      <c r="F1909" s="2" t="s">
        <v>11239</v>
      </c>
      <c r="G1909" s="2" t="s">
        <v>11240</v>
      </c>
      <c r="H1909" s="2" t="str">
        <f ca="1">IFERROR(__xludf.DUMMYFUNCTION("GOOGLETRANSLATE(A1909,""id"",""en"")"),"Immediately confirm the message, DM me with Darlan's telephone number")</f>
        <v>Immediately confirm the message, DM me with Darlan's telephone number</v>
      </c>
    </row>
    <row r="1910" spans="1:8" ht="15.75" customHeight="1" x14ac:dyDescent="0.25">
      <c r="A1910" s="2" t="s">
        <v>11241</v>
      </c>
      <c r="B1910" s="2" t="s">
        <v>11242</v>
      </c>
      <c r="C1910" s="2" t="s">
        <v>11243</v>
      </c>
      <c r="D1910" s="2" t="s">
        <v>11244</v>
      </c>
      <c r="E1910" s="2" t="s">
        <v>11245</v>
      </c>
      <c r="F1910" s="2" t="s">
        <v>11245</v>
      </c>
      <c r="G1910" s="2" t="s">
        <v>11245</v>
      </c>
      <c r="H1910" s="2" t="str">
        <f ca="1">IFERROR(__xludf.DUMMYFUNCTION("GOOGLETRANSLATE(A1910,""id"",""en"")"),"Telkomsel awards the struggle is real did not know who to focus on until")</f>
        <v>Telkomsel awards the struggle is real did not know who to focus on until</v>
      </c>
    </row>
    <row r="1911" spans="1:8" ht="15.75" customHeight="1" x14ac:dyDescent="0.25">
      <c r="A1911" s="2" t="s">
        <v>11246</v>
      </c>
      <c r="B1911" s="2" t="s">
        <v>11247</v>
      </c>
      <c r="C1911" s="2" t="s">
        <v>11248</v>
      </c>
      <c r="D1911" s="2" t="s">
        <v>11249</v>
      </c>
      <c r="E1911" s="2" t="s">
        <v>11250</v>
      </c>
      <c r="F1911" s="2" t="s">
        <v>11251</v>
      </c>
      <c r="G1911" s="2" t="s">
        <v>11251</v>
      </c>
      <c r="H1911" s="2" t="str">
        <f ca="1">IFERROR(__xludf.DUMMYFUNCTION("GOOGLETRANSLATE(A1911,""id"",""en"")"),"Reactivate your prepaid card, bro, dial, Darlan")</f>
        <v>Reactivate your prepaid card, bro, dial, Darlan</v>
      </c>
    </row>
    <row r="1912" spans="1:8" ht="15.75" customHeight="1" x14ac:dyDescent="0.25">
      <c r="A1912" s="2" t="s">
        <v>11252</v>
      </c>
      <c r="B1912" s="2" t="s">
        <v>11253</v>
      </c>
      <c r="C1912" s="2" t="s">
        <v>11254</v>
      </c>
      <c r="D1912" s="2" t="s">
        <v>11255</v>
      </c>
      <c r="E1912" s="2" t="s">
        <v>11256</v>
      </c>
      <c r="F1912" s="2" t="s">
        <v>11257</v>
      </c>
      <c r="G1912" s="2" t="s">
        <v>11257</v>
      </c>
      <c r="H1912" s="2" t="str">
        <f ca="1">IFERROR(__xludf.DUMMYFUNCTION("GOOGLETRANSLATE(A1912,""id"",""en"")"),"Beyya's brother answered the DM, Darlan's friend, Darlan")</f>
        <v>Beyya's brother answered the DM, Darlan's friend, Darlan</v>
      </c>
    </row>
    <row r="1913" spans="1:8" ht="15.75" customHeight="1" x14ac:dyDescent="0.25">
      <c r="A1913" s="2" t="s">
        <v>6464</v>
      </c>
      <c r="B1913" s="2" t="s">
        <v>11258</v>
      </c>
      <c r="C1913" s="2" t="s">
        <v>11259</v>
      </c>
      <c r="D1913" s="2" t="s">
        <v>11260</v>
      </c>
      <c r="E1913" s="2" t="s">
        <v>11261</v>
      </c>
      <c r="F1913" s="2" t="s">
        <v>6468</v>
      </c>
      <c r="G1913" s="2" t="s">
        <v>6468</v>
      </c>
      <c r="H1913" s="2" t="str">
        <f ca="1">IFERROR(__xludf.DUMMYFUNCTION("GOOGLETRANSLATE(A1913,""id"",""en"")"),"Min, check the message")</f>
        <v>Min, check the message</v>
      </c>
    </row>
    <row r="1914" spans="1:8" ht="15.75" customHeight="1" x14ac:dyDescent="0.25">
      <c r="A1914" s="2" t="s">
        <v>11262</v>
      </c>
      <c r="B1914" s="2" t="s">
        <v>11263</v>
      </c>
      <c r="C1914" s="2" t="s">
        <v>11264</v>
      </c>
      <c r="D1914" s="2" t="s">
        <v>11265</v>
      </c>
      <c r="E1914" s="2" t="s">
        <v>11266</v>
      </c>
      <c r="F1914" s="2" t="s">
        <v>11267</v>
      </c>
      <c r="G1914" s="2" t="s">
        <v>11267</v>
      </c>
      <c r="H1914" s="2" t="str">
        <f ca="1">IFERROR(__xludf.DUMMYFUNCTION("GOOGLETRANSLATE(A1914,""id"",""en"")"),"bro, yes, thank you dero")</f>
        <v>bro, yes, thank you dero</v>
      </c>
    </row>
    <row r="1915" spans="1:8" ht="15.75" customHeight="1" x14ac:dyDescent="0.25">
      <c r="A1915" s="2" t="s">
        <v>11268</v>
      </c>
      <c r="B1915" s="2" t="s">
        <v>11269</v>
      </c>
      <c r="C1915" s="2" t="s">
        <v>11270</v>
      </c>
      <c r="D1915" s="2" t="s">
        <v>11271</v>
      </c>
      <c r="E1915" s="2" t="s">
        <v>11272</v>
      </c>
      <c r="F1915" s="2" t="s">
        <v>11273</v>
      </c>
      <c r="G1915" s="2" t="s">
        <v>11274</v>
      </c>
      <c r="H1915" s="2" t="str">
        <f ca="1">IFERROR(__xludf.DUMMYFUNCTION("GOOGLETRANSLATE(A1915,""id"",""en"")"),"Wow, confirm your message with your phone number so you can help with your number status. Suggestions for posting personal data. Mention, avoid misuse of people's data, thank you dero")</f>
        <v>Wow, confirm your message with your phone number so you can help with your number status. Suggestions for posting personal data. Mention, avoid misuse of people's data, thank you dero</v>
      </c>
    </row>
    <row r="1916" spans="1:8" ht="15.75" customHeight="1" x14ac:dyDescent="0.25">
      <c r="A1916" s="2" t="s">
        <v>11275</v>
      </c>
      <c r="B1916" s="2" t="s">
        <v>11276</v>
      </c>
      <c r="C1916" s="2" t="s">
        <v>11277</v>
      </c>
      <c r="D1916" s="2" t="s">
        <v>11278</v>
      </c>
      <c r="E1916" s="2" t="s">
        <v>11279</v>
      </c>
      <c r="F1916" s="2" t="s">
        <v>11280</v>
      </c>
      <c r="G1916" s="2" t="s">
        <v>11281</v>
      </c>
      <c r="H1916" s="2" t="str">
        <f ca="1">IFERROR(__xludf.DUMMYFUNCTION("GOOGLETRANSLATE(A1916,""id"",""en"")"),"Yes, it's disrupting Brother Altamish's activities. Try telling me your cell phone number, location, details, date, Telkomsel number, problems via message, let me help you, internet is slow, thank you, Dero.")</f>
        <v>Yes, it's disrupting Brother Altamish's activities. Try telling me your cell phone number, location, details, date, Telkomsel number, problems via message, let me help you, internet is slow, thank you, Dero.</v>
      </c>
    </row>
    <row r="1917" spans="1:8" ht="15.75" customHeight="1" x14ac:dyDescent="0.25">
      <c r="A1917" s="2" t="s">
        <v>11282</v>
      </c>
      <c r="B1917" s="2" t="s">
        <v>11283</v>
      </c>
      <c r="C1917" s="2" t="s">
        <v>11284</v>
      </c>
      <c r="D1917" s="2" t="s">
        <v>11285</v>
      </c>
      <c r="E1917" s="2" t="s">
        <v>11286</v>
      </c>
      <c r="F1917" s="2" t="s">
        <v>11287</v>
      </c>
      <c r="G1917" s="2" t="s">
        <v>11288</v>
      </c>
      <c r="H1917" s="2" t="str">
        <f ca="1">IFERROR(__xludf.DUMMYFUNCTION("GOOGLETRANSLATE(A1917,""id"",""en"")"),"Pad using Telkomsel error number")</f>
        <v>Pad using Telkomsel error number</v>
      </c>
    </row>
    <row r="1918" spans="1:8" ht="15.75" customHeight="1" x14ac:dyDescent="0.25">
      <c r="A1918" s="2" t="s">
        <v>11166</v>
      </c>
      <c r="B1918" s="2" t="s">
        <v>11289</v>
      </c>
      <c r="C1918" s="2" t="s">
        <v>11168</v>
      </c>
      <c r="D1918" s="2" t="s">
        <v>11169</v>
      </c>
      <c r="E1918" s="2" t="s">
        <v>11170</v>
      </c>
      <c r="F1918" s="2" t="s">
        <v>11171</v>
      </c>
      <c r="G1918" s="2" t="s">
        <v>11172</v>
      </c>
      <c r="H1918" s="2" t="str">
        <f ca="1">IFERROR(__xludf.DUMMYFUNCTION("GOOGLETRANSLATE(A1918,""id"",""en"")"),"Wait for confirmation via message, thank you Dero")</f>
        <v>Wait for confirmation via message, thank you Dero</v>
      </c>
    </row>
    <row r="1919" spans="1:8" ht="15.75" customHeight="1" x14ac:dyDescent="0.25">
      <c r="A1919" s="2" t="s">
        <v>6391</v>
      </c>
      <c r="B1919" s="2" t="s">
        <v>11290</v>
      </c>
      <c r="C1919" s="2" t="s">
        <v>11291</v>
      </c>
      <c r="D1919" s="2" t="s">
        <v>11292</v>
      </c>
      <c r="E1919" s="2" t="s">
        <v>11293</v>
      </c>
      <c r="F1919" s="2" t="s">
        <v>6396</v>
      </c>
      <c r="G1919" s="2" t="s">
        <v>6396</v>
      </c>
      <c r="H1919" s="2" t="str">
        <f ca="1">IFERROR(__xludf.DUMMYFUNCTION("GOOGLETRANSLATE(A1919,""id"",""en"")"),"check messages")</f>
        <v>check messages</v>
      </c>
    </row>
    <row r="1920" spans="1:8" ht="15.75" customHeight="1" x14ac:dyDescent="0.25">
      <c r="A1920" s="2" t="s">
        <v>6690</v>
      </c>
      <c r="B1920" s="2" t="s">
        <v>11294</v>
      </c>
      <c r="C1920" s="2" t="s">
        <v>6692</v>
      </c>
      <c r="D1920" s="2" t="s">
        <v>6693</v>
      </c>
      <c r="E1920" s="2" t="s">
        <v>6694</v>
      </c>
      <c r="F1920" s="2" t="s">
        <v>6694</v>
      </c>
      <c r="G1920" s="2" t="s">
        <v>6695</v>
      </c>
      <c r="H1920" s="2" t="str">
        <f ca="1">IFERROR(__xludf.DUMMYFUNCTION("GOOGLETRANSLATE(A1920,""id"",""en"")"),"OK, bro, wait for Jovan's reply to your message")</f>
        <v>OK, bro, wait for Jovan's reply to your message</v>
      </c>
    </row>
    <row r="1921" spans="1:8" ht="15.75" customHeight="1" x14ac:dyDescent="0.25">
      <c r="A1921" s="2" t="s">
        <v>11295</v>
      </c>
      <c r="B1921" s="2" t="s">
        <v>11296</v>
      </c>
      <c r="C1921" s="2" t="s">
        <v>11297</v>
      </c>
      <c r="D1921" s="2" t="s">
        <v>11298</v>
      </c>
      <c r="E1921" s="2" t="s">
        <v>11298</v>
      </c>
      <c r="F1921" s="2" t="s">
        <v>11299</v>
      </c>
      <c r="G1921" s="2" t="s">
        <v>11300</v>
      </c>
      <c r="H1921" s="2" t="str">
        <f ca="1">IFERROR(__xludf.DUMMYFUNCTION("GOOGLETRANSLATE(A1921,""id"",""en"")"),"Check it bro, check it's covered, hopefully the net will be smooth soon, Jovan")</f>
        <v>Check it bro, check it's covered, hopefully the net will be smooth soon, Jovan</v>
      </c>
    </row>
    <row r="1922" spans="1:8" ht="15.75" customHeight="1" x14ac:dyDescent="0.25">
      <c r="A1922" s="2" t="s">
        <v>11301</v>
      </c>
      <c r="B1922" s="2" t="s">
        <v>11302</v>
      </c>
      <c r="C1922" s="2" t="s">
        <v>11301</v>
      </c>
      <c r="D1922" s="2" t="s">
        <v>11303</v>
      </c>
      <c r="E1922" s="2" t="s">
        <v>11303</v>
      </c>
      <c r="F1922" s="2" t="s">
        <v>11303</v>
      </c>
      <c r="G1922" s="2" t="s">
        <v>11303</v>
      </c>
      <c r="H1922" s="2" t="str">
        <f ca="1">IFERROR(__xludf.DUMMYFUNCTION("GOOGLETRANSLATE(A1922,""id"",""en"")"),"gasabarrr argghhh")</f>
        <v>gasabarrr argghhh</v>
      </c>
    </row>
    <row r="1923" spans="1:8" ht="15.75" customHeight="1" x14ac:dyDescent="0.25">
      <c r="A1923" s="2" t="s">
        <v>7976</v>
      </c>
      <c r="B1923" s="2" t="s">
        <v>11304</v>
      </c>
      <c r="C1923" s="2" t="s">
        <v>11305</v>
      </c>
      <c r="D1923" s="2" t="s">
        <v>11306</v>
      </c>
      <c r="E1923" s="2" t="s">
        <v>7980</v>
      </c>
      <c r="F1923" s="2" t="s">
        <v>7980</v>
      </c>
      <c r="G1923" s="2" t="s">
        <v>7981</v>
      </c>
      <c r="H1923" s="2" t="str">
        <f ca="1">IFERROR(__xludf.DUMMYFUNCTION("GOOGLETRANSLATE(A1923,""id"",""en"")"),"Siep bro, wait for Jovan's reply to your message")</f>
        <v>Siep bro, wait for Jovan's reply to your message</v>
      </c>
    </row>
    <row r="1924" spans="1:8" ht="15.75" customHeight="1" x14ac:dyDescent="0.25">
      <c r="A1924" s="2" t="s">
        <v>6690</v>
      </c>
      <c r="B1924" s="2" t="s">
        <v>11307</v>
      </c>
      <c r="C1924" s="2" t="s">
        <v>6692</v>
      </c>
      <c r="D1924" s="2" t="s">
        <v>6693</v>
      </c>
      <c r="E1924" s="2" t="s">
        <v>6694</v>
      </c>
      <c r="F1924" s="2" t="s">
        <v>6694</v>
      </c>
      <c r="G1924" s="2" t="s">
        <v>6695</v>
      </c>
      <c r="H1924" s="2" t="str">
        <f ca="1">IFERROR(__xludf.DUMMYFUNCTION("GOOGLETRANSLATE(A1924,""id"",""en"")"),"OK, bro, wait for Jovan's reply to your message")</f>
        <v>OK, bro, wait for Jovan's reply to your message</v>
      </c>
    </row>
    <row r="1925" spans="1:8" ht="15.75" customHeight="1" x14ac:dyDescent="0.25">
      <c r="A1925" s="2" t="s">
        <v>11308</v>
      </c>
      <c r="B1925" s="2" t="s">
        <v>11309</v>
      </c>
      <c r="C1925" s="2" t="s">
        <v>11310</v>
      </c>
      <c r="D1925" s="2" t="s">
        <v>11311</v>
      </c>
      <c r="E1925" s="2" t="s">
        <v>11312</v>
      </c>
      <c r="F1925" s="2" t="s">
        <v>11313</v>
      </c>
      <c r="G1925" s="2" t="s">
        <v>11313</v>
      </c>
      <c r="H1925" s="2" t="str">
        <f ca="1">IFERROR(__xludf.DUMMYFUNCTION("GOOGLETRANSLATE(A1925,""id"",""en"")"),"done message")</f>
        <v>done message</v>
      </c>
    </row>
    <row r="1926" spans="1:8" ht="15.75" customHeight="1" x14ac:dyDescent="0.25">
      <c r="A1926" s="2" t="s">
        <v>11314</v>
      </c>
      <c r="B1926" s="2" t="s">
        <v>11315</v>
      </c>
      <c r="C1926" s="2" t="s">
        <v>11316</v>
      </c>
      <c r="D1926" s="2" t="s">
        <v>11317</v>
      </c>
      <c r="E1926" s="2" t="s">
        <v>11318</v>
      </c>
      <c r="F1926" s="2" t="s">
        <v>11319</v>
      </c>
      <c r="G1926" s="2" t="s">
        <v>11320</v>
      </c>
      <c r="H1926" s="2" t="str">
        <f ca="1">IFERROR(__xludf.DUMMYFUNCTION("GOOGLETRANSLATE(A1926,""id"",""en"")"),"Confirm the message with your cell phone number, so you can help check the status of your secret number, keep your data safe, thank you, Dero")</f>
        <v>Confirm the message with your cell phone number, so you can help check the status of your secret number, keep your data safe, thank you, Dero</v>
      </c>
    </row>
    <row r="1927" spans="1:8" ht="15.75" customHeight="1" x14ac:dyDescent="0.25">
      <c r="A1927" s="2" t="s">
        <v>11321</v>
      </c>
      <c r="B1927" s="2" t="s">
        <v>11322</v>
      </c>
      <c r="C1927" s="2" t="s">
        <v>11322</v>
      </c>
      <c r="D1927" s="2" t="s">
        <v>11323</v>
      </c>
      <c r="E1927" s="2" t="s">
        <v>11324</v>
      </c>
      <c r="F1927" s="2" t="s">
        <v>11325</v>
      </c>
      <c r="G1927" s="2" t="s">
        <v>11325</v>
      </c>
      <c r="H1927" s="2" t="str">
        <f ca="1">IFERROR(__xludf.DUMMYFUNCTION("GOOGLETRANSLATE(A1927,""id"",""en"")"),"Henry is addicted hahaha")</f>
        <v>Henry is addicted hahaha</v>
      </c>
    </row>
    <row r="1928" spans="1:8" ht="15.75" customHeight="1" x14ac:dyDescent="0.25">
      <c r="A1928" s="2" t="s">
        <v>11326</v>
      </c>
      <c r="B1928" s="2" t="s">
        <v>11327</v>
      </c>
      <c r="C1928" s="2" t="s">
        <v>11328</v>
      </c>
      <c r="D1928" s="2" t="s">
        <v>11329</v>
      </c>
      <c r="E1928" s="2" t="s">
        <v>11329</v>
      </c>
      <c r="F1928" s="2" t="s">
        <v>11330</v>
      </c>
      <c r="G1928" s="2" t="s">
        <v>11330</v>
      </c>
      <c r="H1928" s="2" t="str">
        <f ca="1">IFERROR(__xludf.DUMMYFUNCTION("GOOGLETRANSLATE(A1928,""id"",""en"")"),"buy internet package november")</f>
        <v>buy internet package november</v>
      </c>
    </row>
    <row r="1929" spans="1:8" ht="15.75" customHeight="1" x14ac:dyDescent="0.25">
      <c r="A1929" s="2" t="s">
        <v>11331</v>
      </c>
      <c r="B1929" s="2" t="s">
        <v>11332</v>
      </c>
      <c r="C1929" s="2" t="s">
        <v>11333</v>
      </c>
      <c r="D1929" s="2" t="s">
        <v>11334</v>
      </c>
      <c r="E1929" s="2" t="s">
        <v>11335</v>
      </c>
      <c r="F1929" s="2" t="s">
        <v>11336</v>
      </c>
      <c r="G1929" s="2" t="s">
        <v>11336</v>
      </c>
      <c r="H1929" s="2" t="str">
        <f ca="1">IFERROR(__xludf.DUMMYFUNCTION("GOOGLETRANSLATE(A1929,""id"",""en"")"),"it's forfeited, brother, try to reactivate the prepaid card, dial the problem, immediately confirm the message, brother Darlan")</f>
        <v>it's forfeited, brother, try to reactivate the prepaid card, dial the problem, immediately confirm the message, brother Darlan</v>
      </c>
    </row>
    <row r="1930" spans="1:8" ht="15.75" customHeight="1" x14ac:dyDescent="0.25">
      <c r="A1930" s="2" t="s">
        <v>11337</v>
      </c>
      <c r="B1930" s="2" t="s">
        <v>11338</v>
      </c>
      <c r="C1930" s="2" t="s">
        <v>11339</v>
      </c>
      <c r="D1930" s="2" t="s">
        <v>11340</v>
      </c>
      <c r="E1930" s="2" t="s">
        <v>11341</v>
      </c>
      <c r="F1930" s="2" t="s">
        <v>11342</v>
      </c>
      <c r="G1930" s="2" t="s">
        <v>11343</v>
      </c>
      <c r="H1930" s="2" t="str">
        <f ca="1">IFERROR(__xludf.DUMMYFUNCTION("GOOGLETRANSLATE(A1930,""id"",""en"")"),"hahaha it's really funny, bro, just go to sleep and wait for delivery time, thank you reachout")</f>
        <v>hahaha it's really funny, bro, just go to sleep and wait for delivery time, thank you reachout</v>
      </c>
    </row>
    <row r="1931" spans="1:8" ht="15.75" customHeight="1" x14ac:dyDescent="0.25">
      <c r="A1931" s="2" t="s">
        <v>11344</v>
      </c>
      <c r="B1931" s="2" t="s">
        <v>11345</v>
      </c>
      <c r="C1931" s="2" t="s">
        <v>11346</v>
      </c>
      <c r="D1931" s="2" t="s">
        <v>11347</v>
      </c>
      <c r="E1931" s="2" t="s">
        <v>11347</v>
      </c>
      <c r="F1931" s="2" t="s">
        <v>11348</v>
      </c>
      <c r="G1931" s="2" t="s">
        <v>11349</v>
      </c>
      <c r="H1931" s="2" t="str">
        <f ca="1">IFERROR(__xludf.DUMMYFUNCTION("GOOGLETRANSLATE(A1931,""id"",""en"")"),"active card stuck in October forfeited long active internet package purchase transaction")</f>
        <v>active card stuck in October forfeited long active internet package purchase transaction</v>
      </c>
    </row>
    <row r="1932" spans="1:8" ht="15.75" customHeight="1" x14ac:dyDescent="0.25">
      <c r="A1932" s="2" t="s">
        <v>11350</v>
      </c>
      <c r="B1932" s="2" t="s">
        <v>11351</v>
      </c>
      <c r="C1932" s="2" t="s">
        <v>11352</v>
      </c>
      <c r="D1932" s="2" t="s">
        <v>11353</v>
      </c>
      <c r="E1932" s="2" t="s">
        <v>11354</v>
      </c>
      <c r="F1932" s="2" t="s">
        <v>11355</v>
      </c>
      <c r="G1932" s="2" t="s">
        <v>11356</v>
      </c>
      <c r="H1932" s="2" t="str">
        <f ca="1">IFERROR(__xludf.DUMMYFUNCTION("GOOGLETRANSLATE(A1932,""id"",""en"")"),"The DM is responding, bro, let's continue the message interaction, Darlan")</f>
        <v>The DM is responding, bro, let's continue the message interaction, Darlan</v>
      </c>
    </row>
    <row r="1933" spans="1:8" ht="15.75" customHeight="1" x14ac:dyDescent="0.25">
      <c r="A1933" s="2" t="s">
        <v>11357</v>
      </c>
      <c r="B1933" s="2" t="s">
        <v>11358</v>
      </c>
      <c r="C1933" s="2" t="s">
        <v>11359</v>
      </c>
      <c r="D1933" s="2" t="s">
        <v>11360</v>
      </c>
      <c r="E1933" s="2" t="s">
        <v>11361</v>
      </c>
      <c r="F1933" s="2" t="s">
        <v>11362</v>
      </c>
      <c r="G1933" s="2" t="s">
        <v>11363</v>
      </c>
      <c r="H1933" s="2" t="str">
        <f ca="1">IFERROR(__xludf.DUMMYFUNCTION("GOOGLETRANSLATE(A1933,""id"",""en"")"),"Be patient, bro, wait for confirmation via message, thank you, Dero")</f>
        <v>Be patient, bro, wait for confirmation via message, thank you, Dero</v>
      </c>
    </row>
    <row r="1934" spans="1:8" ht="15.75" customHeight="1" x14ac:dyDescent="0.25">
      <c r="A1934" s="2" t="s">
        <v>11364</v>
      </c>
      <c r="B1934" s="2" t="s">
        <v>11365</v>
      </c>
      <c r="C1934" s="2" t="s">
        <v>11366</v>
      </c>
      <c r="D1934" s="2" t="s">
        <v>11367</v>
      </c>
      <c r="E1934" s="2" t="s">
        <v>11368</v>
      </c>
      <c r="F1934" s="2" t="s">
        <v>11369</v>
      </c>
      <c r="G1934" s="2" t="s">
        <v>11370</v>
      </c>
      <c r="H1934" s="2" t="str">
        <f ca="1">IFERROR(__xludf.DUMMYFUNCTION("GOOGLETRANSLATE(A1934,""id"",""en"")"),"cooperation with providers ha ha ha ha ha ha ha ha ha ha ha ha ha ha ha ha ha ha ha ha ha ha ha ha ha ha ha ha ha ha")</f>
        <v>cooperation with providers ha ha ha ha ha ha ha ha ha ha ha ha ha ha ha ha ha ha ha ha ha ha ha ha ha ha ha ha ha ha</v>
      </c>
    </row>
    <row r="1935" spans="1:8" ht="15.75" customHeight="1" x14ac:dyDescent="0.25">
      <c r="A1935" s="2" t="s">
        <v>11371</v>
      </c>
      <c r="B1935" s="2" t="s">
        <v>11372</v>
      </c>
      <c r="C1935" s="2" t="s">
        <v>11373</v>
      </c>
      <c r="D1935" s="2" t="s">
        <v>11374</v>
      </c>
      <c r="E1935" s="2" t="s">
        <v>11375</v>
      </c>
      <c r="F1935" s="2" t="s">
        <v>11376</v>
      </c>
      <c r="G1935" s="2" t="s">
        <v>11377</v>
      </c>
      <c r="H1935" s="2" t="str">
        <f ca="1">IFERROR(__xludf.DUMMYFUNCTION("GOOGLETRANSLATE(A1935,""id"",""en"")"),"Telkomsel's network is growing, Telkomsel's brother is ready to provide good service, customers, thank you for being loyal, Telkomsel dero")</f>
        <v>Telkomsel's network is growing, Telkomsel's brother is ready to provide good service, customers, thank you for being loyal, Telkomsel dero</v>
      </c>
    </row>
    <row r="1936" spans="1:8" ht="15.75" customHeight="1" x14ac:dyDescent="0.25">
      <c r="A1936" s="2" t="s">
        <v>11378</v>
      </c>
      <c r="B1936" s="2" t="s">
        <v>11379</v>
      </c>
      <c r="C1936" s="2" t="s">
        <v>11380</v>
      </c>
      <c r="D1936" s="2" t="s">
        <v>11381</v>
      </c>
      <c r="E1936" s="2" t="s">
        <v>11381</v>
      </c>
      <c r="F1936" s="2" t="s">
        <v>11382</v>
      </c>
      <c r="G1936" s="2" t="s">
        <v>11382</v>
      </c>
      <c r="H1936" s="2" t="str">
        <f ca="1">IFERROR(__xludf.DUMMYFUNCTION("GOOGLETRANSLATE(A1936,""id"",""en"")"),"Huftt replied")</f>
        <v>Huftt replied</v>
      </c>
    </row>
    <row r="1937" spans="1:8" ht="15.75" customHeight="1" x14ac:dyDescent="0.25">
      <c r="A1937" s="2" t="s">
        <v>11383</v>
      </c>
      <c r="B1937" s="2" t="s">
        <v>11384</v>
      </c>
      <c r="C1937" s="2" t="s">
        <v>11385</v>
      </c>
      <c r="D1937" s="2" t="s">
        <v>11386</v>
      </c>
      <c r="E1937" s="2" t="s">
        <v>11387</v>
      </c>
      <c r="F1937" s="2" t="s">
        <v>11387</v>
      </c>
      <c r="G1937" s="2" t="s">
        <v>11387</v>
      </c>
      <c r="H1937" s="2" t="str">
        <f ca="1">IFERROR(__xludf.DUMMYFUNCTION("GOOGLETRANSLATE(A1937,""id"",""en"")"),"check the message, min")</f>
        <v>check the message, min</v>
      </c>
    </row>
    <row r="1938" spans="1:8" ht="15.75" customHeight="1" x14ac:dyDescent="0.25">
      <c r="A1938" s="2" t="s">
        <v>11388</v>
      </c>
      <c r="B1938" s="2" t="s">
        <v>11389</v>
      </c>
      <c r="C1938" s="2" t="s">
        <v>11390</v>
      </c>
      <c r="D1938" s="2" t="s">
        <v>11391</v>
      </c>
      <c r="E1938" s="2" t="s">
        <v>11392</v>
      </c>
      <c r="F1938" s="2" t="s">
        <v>11393</v>
      </c>
      <c r="G1938" s="2" t="s">
        <v>11394</v>
      </c>
      <c r="H1938" s="2" t="str">
        <f ca="1">IFERROR(__xludf.DUMMYFUNCTION("GOOGLETRANSLATE(A1938,""id"",""en"")"),"Which location, bro, help me check eri")</f>
        <v>Which location, bro, help me check eri</v>
      </c>
    </row>
    <row r="1939" spans="1:8" ht="15.75" customHeight="1" x14ac:dyDescent="0.25">
      <c r="A1939" s="2" t="s">
        <v>11395</v>
      </c>
      <c r="B1939" s="2" t="s">
        <v>11396</v>
      </c>
      <c r="C1939" s="2" t="s">
        <v>11397</v>
      </c>
      <c r="D1939" s="2" t="s">
        <v>11398</v>
      </c>
      <c r="E1939" s="2" t="s">
        <v>11399</v>
      </c>
      <c r="F1939" s="2" t="s">
        <v>11400</v>
      </c>
      <c r="G1939" s="2" t="s">
        <v>11401</v>
      </c>
      <c r="H1939" s="2" t="str">
        <f ca="1">IFERROR(__xludf.DUMMYFUNCTION("GOOGLETRANSLATE(A1939,""id"",""en"")"),"Confirm the message with your cellphone number to help with the problem of activating the Natural Secret Data Package, thank you, Dero")</f>
        <v>Confirm the message with your cellphone number to help with the problem of activating the Natural Secret Data Package, thank you, Dero</v>
      </c>
    </row>
    <row r="1940" spans="1:8" ht="15.75" customHeight="1" x14ac:dyDescent="0.25">
      <c r="A1940" s="2" t="s">
        <v>11402</v>
      </c>
      <c r="B1940" s="2" t="s">
        <v>11403</v>
      </c>
      <c r="C1940" s="2" t="s">
        <v>11404</v>
      </c>
      <c r="D1940" s="2" t="s">
        <v>11405</v>
      </c>
      <c r="E1940" s="2" t="s">
        <v>11406</v>
      </c>
      <c r="F1940" s="2" t="s">
        <v>11407</v>
      </c>
      <c r="G1940" s="2" t="s">
        <v>11408</v>
      </c>
      <c r="H1940" s="2" t="str">
        <f ca="1">IFERROR(__xludf.DUMMYFUNCTION("GOOGLETRANSLATE(A1940,""id"",""en"")"),"Come on, bro, let's tell you in detail so I can help you")</f>
        <v>Come on, bro, let's tell you in detail so I can help you</v>
      </c>
    </row>
    <row r="1941" spans="1:8" ht="15.75" customHeight="1" x14ac:dyDescent="0.25">
      <c r="A1941" s="2" t="s">
        <v>11409</v>
      </c>
      <c r="B1941" s="2" t="s">
        <v>11410</v>
      </c>
      <c r="C1941" s="2" t="s">
        <v>11411</v>
      </c>
      <c r="D1941" s="2" t="s">
        <v>11412</v>
      </c>
      <c r="E1941" s="2" t="s">
        <v>11413</v>
      </c>
      <c r="F1941" s="2" t="s">
        <v>11414</v>
      </c>
      <c r="G1941" s="2" t="s">
        <v>11414</v>
      </c>
      <c r="H1941" s="2" t="str">
        <f ca="1">IFERROR(__xludf.DUMMYFUNCTION("GOOGLETRANSLATE(A1941,""id"",""en"")"),"Min, the chorus also has a dying quota")</f>
        <v>Min, the chorus also has a dying quota</v>
      </c>
    </row>
    <row r="1942" spans="1:8" ht="15.75" customHeight="1" x14ac:dyDescent="0.25">
      <c r="A1942" s="2" t="s">
        <v>11415</v>
      </c>
      <c r="B1942" s="2" t="s">
        <v>11416</v>
      </c>
      <c r="C1942" s="2" t="s">
        <v>11417</v>
      </c>
      <c r="D1942" s="2" t="s">
        <v>11418</v>
      </c>
      <c r="E1942" s="2" t="s">
        <v>11419</v>
      </c>
      <c r="F1942" s="2" t="s">
        <v>11420</v>
      </c>
      <c r="G1942" s="2" t="s">
        <v>11421</v>
      </c>
      <c r="H1942" s="2" t="str">
        <f ca="1">IFERROR(__xludf.DUMMYFUNCTION("GOOGLETRANSLATE(A1942,""id"",""en"")"),"transaction hours, bro, let me help you check eri")</f>
        <v>transaction hours, bro, let me help you check eri</v>
      </c>
    </row>
    <row r="1943" spans="1:8" ht="15.75" customHeight="1" x14ac:dyDescent="0.25">
      <c r="A1943" s="2" t="s">
        <v>11422</v>
      </c>
      <c r="B1943" s="2" t="s">
        <v>11423</v>
      </c>
      <c r="C1943" s="2" t="s">
        <v>11424</v>
      </c>
      <c r="D1943" s="2" t="s">
        <v>11425</v>
      </c>
      <c r="E1943" s="2" t="s">
        <v>11426</v>
      </c>
      <c r="F1943" s="2" t="s">
        <v>11427</v>
      </c>
      <c r="G1943" s="2" t="s">
        <v>11428</v>
      </c>
      <c r="H1943" s="2" t="str">
        <f ca="1">IFERROR(__xludf.DUMMYFUNCTION("GOOGLETRANSLATE(A1943,""id"",""en"")"),"really, bro Nabil, try telling me your cellphone number, location, details, date, so the Telkomsel number has problems via message, so I can help with the signal, OK?")</f>
        <v>really, bro Nabil, try telling me your cellphone number, location, details, date, so the Telkomsel number has problems via message, so I can help with the signal, OK?</v>
      </c>
    </row>
    <row r="1944" spans="1:8" ht="15.75" customHeight="1" x14ac:dyDescent="0.25">
      <c r="A1944" s="2" t="s">
        <v>11429</v>
      </c>
      <c r="B1944" s="2" t="s">
        <v>11430</v>
      </c>
      <c r="C1944" s="2" t="s">
        <v>11431</v>
      </c>
      <c r="D1944" s="2" t="s">
        <v>11432</v>
      </c>
      <c r="E1944" s="2" t="s">
        <v>11432</v>
      </c>
      <c r="F1944" s="2" t="s">
        <v>11433</v>
      </c>
      <c r="G1944" s="2" t="s">
        <v>11433</v>
      </c>
      <c r="H1944" s="2" t="str">
        <f ca="1">IFERROR(__xludf.DUMMYFUNCTION("GOOGLETRANSLATE(A1944,""id"",""en"")"),"suddenly the bar is safe")</f>
        <v>suddenly the bar is safe</v>
      </c>
    </row>
    <row r="1945" spans="1:8" ht="15.75" customHeight="1" x14ac:dyDescent="0.25">
      <c r="A1945" s="2" t="s">
        <v>11434</v>
      </c>
      <c r="B1945" s="2" t="s">
        <v>11435</v>
      </c>
      <c r="C1945" s="2" t="s">
        <v>11436</v>
      </c>
      <c r="D1945" s="2" t="s">
        <v>11437</v>
      </c>
      <c r="E1945" s="2" t="s">
        <v>11438</v>
      </c>
      <c r="F1945" s="2" t="s">
        <v>11439</v>
      </c>
      <c r="G1945" s="2" t="s">
        <v>11440</v>
      </c>
      <c r="H1945" s="2" t="str">
        <f ca="1">IFERROR(__xludf.DUMMYFUNCTION("GOOGLETRANSLATE(A1945,""id"",""en"")"),"Sorry, Alfinda, confirming the message with your cellphone number, it's clear that you can't top up your natural credit, keep your data confidential, thank you, Dero")</f>
        <v>Sorry, Alfinda, confirming the message with your cellphone number, it's clear that you can't top up your natural credit, keep your data confidential, thank you, Dero</v>
      </c>
    </row>
    <row r="1946" spans="1:8" ht="15.75" customHeight="1" x14ac:dyDescent="0.25">
      <c r="A1946" s="2" t="s">
        <v>11441</v>
      </c>
      <c r="B1946" s="2" t="s">
        <v>11442</v>
      </c>
      <c r="C1946" s="2" t="s">
        <v>11443</v>
      </c>
      <c r="D1946" s="2" t="s">
        <v>11444</v>
      </c>
      <c r="E1946" s="2" t="s">
        <v>11445</v>
      </c>
      <c r="F1946" s="2" t="s">
        <v>11445</v>
      </c>
      <c r="G1946" s="2" t="s">
        <v>11446</v>
      </c>
      <c r="H1946" s="2" t="str">
        <f ca="1">IFERROR(__xludf.DUMMYFUNCTION("GOOGLETRANSLATE(A1946,""id"",""en"")"),"Thank you, Diva, please wait for your reply, Darlan")</f>
        <v>Thank you, Diva, please wait for your reply, Darlan</v>
      </c>
    </row>
    <row r="1947" spans="1:8" ht="15.75" customHeight="1" x14ac:dyDescent="0.25">
      <c r="A1947" s="2" t="s">
        <v>11447</v>
      </c>
      <c r="B1947" s="2" t="s">
        <v>11448</v>
      </c>
      <c r="C1947" s="2" t="s">
        <v>11447</v>
      </c>
      <c r="D1947" s="2" t="s">
        <v>11449</v>
      </c>
      <c r="E1947" s="2" t="s">
        <v>11449</v>
      </c>
      <c r="F1947" s="2" t="s">
        <v>11449</v>
      </c>
      <c r="G1947" s="2" t="s">
        <v>11449</v>
      </c>
      <c r="H1947" s="2" t="str">
        <f ca="1">IFERROR(__xludf.DUMMYFUNCTION("GOOGLETRANSLATE(A1947,""id"",""en"")"),"Hahaha")</f>
        <v>Hahaha</v>
      </c>
    </row>
    <row r="1948" spans="1:8" ht="15.75" customHeight="1" x14ac:dyDescent="0.25">
      <c r="A1948" s="2" t="s">
        <v>11450</v>
      </c>
      <c r="B1948" s="2" t="s">
        <v>11451</v>
      </c>
      <c r="C1948" s="2" t="s">
        <v>11452</v>
      </c>
      <c r="D1948" s="2" t="s">
        <v>11453</v>
      </c>
      <c r="E1948" s="2" t="s">
        <v>11454</v>
      </c>
      <c r="F1948" s="2" t="s">
        <v>11455</v>
      </c>
      <c r="G1948" s="2" t="s">
        <v>11456</v>
      </c>
      <c r="H1948" s="2" t="str">
        <f ca="1">IFERROR(__xludf.DUMMYFUNCTION("GOOGLETRANSLATE(A1948,""id"",""en"")"),"Where's the signal lost bro? Try telling me the cell phone number, location, details, date, so the Telkomsel number is having problems via message, let me help with the signal, OK?")</f>
        <v>Where's the signal lost bro? Try telling me the cell phone number, location, details, date, so the Telkomsel number is having problems via message, let me help with the signal, OK?</v>
      </c>
    </row>
    <row r="1949" spans="1:8" ht="15.75" customHeight="1" x14ac:dyDescent="0.25">
      <c r="A1949" s="2" t="s">
        <v>11457</v>
      </c>
      <c r="B1949" s="2" t="s">
        <v>11458</v>
      </c>
      <c r="C1949" s="2" t="s">
        <v>11459</v>
      </c>
      <c r="D1949" s="2" t="s">
        <v>11460</v>
      </c>
      <c r="E1949" s="2" t="s">
        <v>11461</v>
      </c>
      <c r="F1949" s="2" t="s">
        <v>11462</v>
      </c>
      <c r="G1949" s="2" t="s">
        <v>11462</v>
      </c>
      <c r="H1949" s="2" t="str">
        <f ca="1">IFERROR(__xludf.DUMMYFUNCTION("GOOGLETRANSLATE(A1949,""id"",""en"")"),"message me, min")</f>
        <v>message me, min</v>
      </c>
    </row>
    <row r="1950" spans="1:8" ht="15.75" customHeight="1" x14ac:dyDescent="0.25">
      <c r="A1950" s="2" t="s">
        <v>11463</v>
      </c>
      <c r="B1950" s="2" t="s">
        <v>11464</v>
      </c>
      <c r="C1950" s="2" t="s">
        <v>11465</v>
      </c>
      <c r="D1950" s="2" t="s">
        <v>11466</v>
      </c>
      <c r="E1950" s="2" t="s">
        <v>11467</v>
      </c>
      <c r="F1950" s="2" t="s">
        <v>11467</v>
      </c>
      <c r="G1950" s="2" t="s">
        <v>11467</v>
      </c>
      <c r="H1950" s="2" t="str">
        <f ca="1">IFERROR(__xludf.DUMMYFUNCTION("GOOGLETRANSLATE(A1950,""id"",""en"")"),"signallll eeeeee ilang ilangan fuck")</f>
        <v>signallll eeeeee ilang ilangan fuck</v>
      </c>
    </row>
    <row r="1951" spans="1:8" ht="15.75" customHeight="1" x14ac:dyDescent="0.25">
      <c r="A1951" s="2" t="s">
        <v>11468</v>
      </c>
      <c r="B1951" s="2" t="s">
        <v>11469</v>
      </c>
      <c r="C1951" s="2" t="s">
        <v>11470</v>
      </c>
      <c r="D1951" s="2" t="s">
        <v>11471</v>
      </c>
      <c r="E1951" s="2" t="s">
        <v>11472</v>
      </c>
      <c r="F1951" s="2" t="s">
        <v>11473</v>
      </c>
      <c r="G1951" s="2" t="s">
        <v>11473</v>
      </c>
      <c r="H1951" s="2" t="str">
        <f ca="1">IFERROR(__xludf.DUMMYFUNCTION("GOOGLETRANSLATE(A1951,""id"",""en"")"),"Calm down, brother, Dero's colleague will confirm his brother's message, just a moment, thank you, Dero")</f>
        <v>Calm down, brother, Dero's colleague will confirm his brother's message, just a moment, thank you, Dero</v>
      </c>
    </row>
    <row r="1952" spans="1:8" ht="15.75" customHeight="1" x14ac:dyDescent="0.25">
      <c r="A1952" s="2" t="s">
        <v>11474</v>
      </c>
      <c r="B1952" s="2" t="s">
        <v>11475</v>
      </c>
      <c r="C1952" s="2" t="s">
        <v>11476</v>
      </c>
      <c r="D1952" s="2" t="s">
        <v>11477</v>
      </c>
      <c r="E1952" s="2" t="s">
        <v>11478</v>
      </c>
      <c r="F1952" s="2" t="s">
        <v>11479</v>
      </c>
      <c r="G1952" s="2" t="s">
        <v>11480</v>
      </c>
      <c r="H1952" s="2" t="str">
        <f ca="1">IFERROR(__xludf.DUMMYFUNCTION("GOOGLETRANSLATE(A1952,""id"",""en"")"),"Brother Beyya, please wait for the reply to your DM, Darlan")</f>
        <v>Brother Beyya, please wait for the reply to your DM, Darlan</v>
      </c>
    </row>
    <row r="1953" spans="1:8" ht="15.75" customHeight="1" x14ac:dyDescent="0.25">
      <c r="A1953" s="2" t="s">
        <v>11481</v>
      </c>
      <c r="B1953" s="2" t="s">
        <v>11482</v>
      </c>
      <c r="C1953" s="2" t="s">
        <v>11483</v>
      </c>
      <c r="D1953" s="2" t="s">
        <v>11484</v>
      </c>
      <c r="E1953" s="2" t="s">
        <v>11485</v>
      </c>
      <c r="F1953" s="2" t="s">
        <v>11486</v>
      </c>
      <c r="G1953" s="2" t="s">
        <v>11486</v>
      </c>
      <c r="H1953" s="2" t="str">
        <f ca="1">IFERROR(__xludf.DUMMYFUNCTION("GOOGLETRANSLATE(A1953,""id"",""en"")"),"Telkomsel penis lostreck fuck signal down asw lost wrong draftpick hero fuck")</f>
        <v>Telkomsel penis lostreck fuck signal down asw lost wrong draftpick hero fuck</v>
      </c>
    </row>
    <row r="1954" spans="1:8" ht="15.75" customHeight="1" x14ac:dyDescent="0.25">
      <c r="A1954" s="2" t="s">
        <v>11487</v>
      </c>
      <c r="B1954" s="2" t="s">
        <v>11488</v>
      </c>
      <c r="C1954" s="2" t="s">
        <v>11489</v>
      </c>
      <c r="D1954" s="2" t="s">
        <v>11490</v>
      </c>
      <c r="E1954" s="2" t="s">
        <v>11491</v>
      </c>
      <c r="F1954" s="2" t="s">
        <v>11492</v>
      </c>
      <c r="G1954" s="2" t="s">
        <v>11493</v>
      </c>
      <c r="H1954" s="2" t="str">
        <f ca="1">IFERROR(__xludf.DUMMYFUNCTION("GOOGLETRANSLATE(A1954,""id"",""en"")"),"It's not clear, bro, Diva, try to confirm clearly, it doesn't work, the telephone number is a message, so I can help you check the status of the secret number, the data is guarded, thank you, Dero")</f>
        <v>It's not clear, bro, Diva, try to confirm clearly, it doesn't work, the telephone number is a message, so I can help you check the status of the secret number, the data is guarded, thank you, Dero</v>
      </c>
    </row>
    <row r="1955" spans="1:8" ht="15.75" customHeight="1" x14ac:dyDescent="0.25">
      <c r="A1955" s="2" t="s">
        <v>11494</v>
      </c>
      <c r="B1955" s="2" t="s">
        <v>11495</v>
      </c>
      <c r="C1955" s="2" t="s">
        <v>11496</v>
      </c>
      <c r="D1955" s="2" t="s">
        <v>11497</v>
      </c>
      <c r="E1955" s="2" t="s">
        <v>11498</v>
      </c>
      <c r="F1955" s="2" t="s">
        <v>11499</v>
      </c>
      <c r="G1955" s="2" t="s">
        <v>11500</v>
      </c>
      <c r="H1955" s="2" t="str">
        <f ca="1">IFERROR(__xludf.DUMMYFUNCTION("GOOGLETRANSLATE(A1955,""id"",""en"")"),"Telkomsel is really bad and regrets buying it. Fuck")</f>
        <v>Telkomsel is really bad and regrets buying it. Fuck</v>
      </c>
    </row>
    <row r="1956" spans="1:8" ht="15.75" customHeight="1" x14ac:dyDescent="0.25">
      <c r="A1956" s="2" t="s">
        <v>11501</v>
      </c>
      <c r="B1956" s="2" t="s">
        <v>11502</v>
      </c>
      <c r="C1956" s="2" t="s">
        <v>11503</v>
      </c>
      <c r="D1956" s="2" t="s">
        <v>11504</v>
      </c>
      <c r="E1956" s="2" t="s">
        <v>11505</v>
      </c>
      <c r="F1956" s="2" t="s">
        <v>11506</v>
      </c>
      <c r="G1956" s="2" t="s">
        <v>11506</v>
      </c>
      <c r="H1956" s="2" t="str">
        <f ca="1">IFERROR(__xludf.DUMMYFUNCTION("GOOGLETRANSLATE(A1956,""id"",""en"")"),"Telkomsel still tops up incoming credit")</f>
        <v>Telkomsel still tops up incoming credit</v>
      </c>
    </row>
    <row r="1957" spans="1:8" ht="15.75" customHeight="1" x14ac:dyDescent="0.25">
      <c r="A1957" s="2" t="s">
        <v>11507</v>
      </c>
      <c r="B1957" s="2" t="s">
        <v>11508</v>
      </c>
      <c r="C1957" s="2" t="s">
        <v>11509</v>
      </c>
      <c r="D1957" s="2" t="s">
        <v>11510</v>
      </c>
      <c r="E1957" s="2" t="s">
        <v>11511</v>
      </c>
      <c r="F1957" s="2" t="s">
        <v>11512</v>
      </c>
      <c r="G1957" s="2" t="s">
        <v>11512</v>
      </c>
      <c r="H1957" s="2" t="str">
        <f ca="1">IFERROR(__xludf.DUMMYFUNCTION("GOOGLETRANSLATE(A1957,""id"",""en"")"),"Sis, please don't get emotional")</f>
        <v>Sis, please don't get emotional</v>
      </c>
    </row>
    <row r="1958" spans="1:8" ht="15.75" customHeight="1" x14ac:dyDescent="0.25">
      <c r="A1958" s="2" t="s">
        <v>11513</v>
      </c>
      <c r="B1958" s="2" t="s">
        <v>11514</v>
      </c>
      <c r="C1958" s="2" t="s">
        <v>11515</v>
      </c>
      <c r="D1958" s="2" t="s">
        <v>11516</v>
      </c>
      <c r="E1958" s="2" t="s">
        <v>11517</v>
      </c>
      <c r="F1958" s="2" t="s">
        <v>11518</v>
      </c>
      <c r="G1958" s="2" t="s">
        <v>11519</v>
      </c>
      <c r="H1958" s="2" t="str">
        <f ca="1">IFERROR(__xludf.DUMMYFUNCTION("GOOGLETRANSLATE(A1958,""id"",""en"")"),"Wow, confirm the message with your Kendal cellphone number so you can help check the status of your secret number, keep your data safe, thank you, Dero")</f>
        <v>Wow, confirm the message with your Kendal cellphone number so you can help check the status of your secret number, keep your data safe, thank you, Dero</v>
      </c>
    </row>
    <row r="1959" spans="1:8" ht="15.75" customHeight="1" x14ac:dyDescent="0.25">
      <c r="A1959" s="2" t="s">
        <v>11520</v>
      </c>
      <c r="B1959" s="2" t="s">
        <v>11521</v>
      </c>
      <c r="C1959" s="2" t="s">
        <v>11522</v>
      </c>
      <c r="D1959" s="2" t="s">
        <v>11523</v>
      </c>
      <c r="E1959" s="2" t="s">
        <v>11524</v>
      </c>
      <c r="F1959" s="2" t="s">
        <v>11525</v>
      </c>
      <c r="G1959" s="2" t="s">
        <v>11526</v>
      </c>
      <c r="H1959" s="2" t="str">
        <f ca="1">IFERROR(__xludf.DUMMYFUNCTION("GOOGLETRANSLATE(A1959,""id"",""en"")"),"bro, you can't do the service level system")</f>
        <v>bro, you can't do the service level system</v>
      </c>
    </row>
    <row r="1960" spans="1:8" ht="15.75" customHeight="1" x14ac:dyDescent="0.25">
      <c r="A1960" s="2" t="s">
        <v>11527</v>
      </c>
      <c r="B1960" s="2" t="s">
        <v>11528</v>
      </c>
      <c r="C1960" s="2" t="s">
        <v>11529</v>
      </c>
      <c r="D1960" s="2" t="s">
        <v>11530</v>
      </c>
      <c r="E1960" s="2" t="s">
        <v>11531</v>
      </c>
      <c r="F1960" s="2" t="s">
        <v>11531</v>
      </c>
      <c r="G1960" s="2" t="s">
        <v>11531</v>
      </c>
      <c r="H1960" s="2" t="str">
        <f ca="1">IFERROR(__xludf.DUMMYFUNCTION("GOOGLETRANSLATE(A1960,""id"",""en"")"),"Min, check the message")</f>
        <v>Min, check the message</v>
      </c>
    </row>
    <row r="1961" spans="1:8" ht="15.75" customHeight="1" x14ac:dyDescent="0.25">
      <c r="A1961" s="2" t="s">
        <v>11532</v>
      </c>
      <c r="B1961" s="2" t="s">
        <v>11533</v>
      </c>
      <c r="C1961" s="2" t="s">
        <v>11534</v>
      </c>
      <c r="D1961" s="2" t="s">
        <v>11535</v>
      </c>
      <c r="E1961" s="2" t="s">
        <v>11536</v>
      </c>
      <c r="F1961" s="2" t="s">
        <v>11537</v>
      </c>
      <c r="G1961" s="2" t="s">
        <v>11538</v>
      </c>
      <c r="H1961" s="2" t="str">
        <f ca="1">IFERROR(__xludf.DUMMYFUNCTION("GOOGLETRANSLATE(A1961,""id"",""en"")"),"bro's reactivation process, dial the reactivation number, bro's number according to the registration data, secret number, guard data, thank you, Dero")</f>
        <v>bro's reactivation process, dial the reactivation number, bro's number according to the registration data, secret number, guard data, thank you, Dero</v>
      </c>
    </row>
    <row r="1962" spans="1:8" ht="15.75" customHeight="1" x14ac:dyDescent="0.25">
      <c r="A1962" s="2" t="s">
        <v>11539</v>
      </c>
      <c r="B1962" s="2" t="s">
        <v>11540</v>
      </c>
      <c r="C1962" s="2" t="s">
        <v>11541</v>
      </c>
      <c r="D1962" s="2" t="s">
        <v>11542</v>
      </c>
      <c r="E1962" s="2" t="s">
        <v>11543</v>
      </c>
      <c r="F1962" s="2" t="s">
        <v>11544</v>
      </c>
      <c r="G1962" s="2" t="s">
        <v>11545</v>
      </c>
      <c r="H1962" s="2" t="str">
        <f ca="1">IFERROR(__xludf.DUMMYFUNCTION("GOOGLETRANSLATE(A1962,""id"",""en"")"),"the mytelkomsel app clearly said that the credit purchase delay failed to confirm that the CS said the system wrote the card forfeited the credit top up too late to activate it")</f>
        <v>the mytelkomsel app clearly said that the credit purchase delay failed to confirm that the CS said the system wrote the card forfeited the credit top up too late to activate it</v>
      </c>
    </row>
    <row r="1963" spans="1:8" ht="15.75" customHeight="1" x14ac:dyDescent="0.25">
      <c r="A1963" s="2" t="s">
        <v>11546</v>
      </c>
      <c r="B1963" s="2" t="s">
        <v>11547</v>
      </c>
      <c r="C1963" s="2" t="s">
        <v>11548</v>
      </c>
      <c r="D1963" s="2" t="s">
        <v>11549</v>
      </c>
      <c r="E1963" s="2" t="s">
        <v>11550</v>
      </c>
      <c r="F1963" s="2" t="s">
        <v>11551</v>
      </c>
      <c r="G1963" s="2" t="s">
        <v>11551</v>
      </c>
      <c r="H1963" s="2" t="str">
        <f ca="1">IFERROR(__xludf.DUMMYFUNCTION("GOOGLETRANSLATE(A1963,""id"",""en"")"),"Brother, tell me a story to help Eri")</f>
        <v>Brother, tell me a story to help Eri</v>
      </c>
    </row>
    <row r="1964" spans="1:8" ht="15.75" customHeight="1" x14ac:dyDescent="0.25">
      <c r="A1964" s="2" t="s">
        <v>11552</v>
      </c>
      <c r="B1964" s="2" t="s">
        <v>11553</v>
      </c>
      <c r="C1964" s="2" t="s">
        <v>11554</v>
      </c>
      <c r="D1964" s="2" t="s">
        <v>11555</v>
      </c>
      <c r="E1964" s="2" t="s">
        <v>11555</v>
      </c>
      <c r="F1964" s="2" t="s">
        <v>11556</v>
      </c>
      <c r="G1964" s="2" t="s">
        <v>11556</v>
      </c>
      <c r="H1964" s="2" t="str">
        <f ca="1">IFERROR(__xludf.DUMMYFUNCTION("GOOGLETRANSLATE(A1964,""id"",""en"")"),"hello, sir, help me reactivate my Telkomsel card")</f>
        <v>hello, sir, help me reactivate my Telkomsel card</v>
      </c>
    </row>
    <row r="1965" spans="1:8" ht="15.75" customHeight="1" x14ac:dyDescent="0.25">
      <c r="A1965" s="2" t="s">
        <v>11557</v>
      </c>
      <c r="B1965" s="2" t="s">
        <v>11558</v>
      </c>
      <c r="C1965" s="2" t="s">
        <v>11559</v>
      </c>
      <c r="D1965" s="2" t="s">
        <v>11560</v>
      </c>
      <c r="E1965" s="2" t="s">
        <v>11561</v>
      </c>
      <c r="F1965" s="2" t="s">
        <v>11562</v>
      </c>
      <c r="G1965" s="2" t="s">
        <v>11562</v>
      </c>
      <c r="H1965" s="2" t="str">
        <f ca="1">IFERROR(__xludf.DUMMYFUNCTION("GOOGLETRANSLATE(A1965,""id"",""en"")"),"OK, please order, thank you Dero")</f>
        <v>OK, please order, thank you Dero</v>
      </c>
    </row>
    <row r="1966" spans="1:8" ht="15.75" customHeight="1" x14ac:dyDescent="0.25">
      <c r="A1966" s="2" t="s">
        <v>11563</v>
      </c>
      <c r="B1966" s="2" t="s">
        <v>11564</v>
      </c>
      <c r="C1966" s="2" t="s">
        <v>11565</v>
      </c>
      <c r="D1966" s="2" t="s">
        <v>11566</v>
      </c>
      <c r="E1966" s="2" t="s">
        <v>11567</v>
      </c>
      <c r="F1966" s="2" t="s">
        <v>11567</v>
      </c>
      <c r="G1966" s="2" t="s">
        <v>11567</v>
      </c>
      <c r="H1966" s="2" t="str">
        <f ca="1">IFERROR(__xludf.DUMMYFUNCTION("GOOGLETRANSLATE(A1966,""id"",""en"")"),"min CDM yes")</f>
        <v>min CDM yes</v>
      </c>
    </row>
    <row r="1967" spans="1:8" ht="15.75" customHeight="1" x14ac:dyDescent="0.25">
      <c r="A1967" s="2" t="s">
        <v>11568</v>
      </c>
      <c r="B1967" s="2" t="s">
        <v>11569</v>
      </c>
      <c r="C1967" s="2" t="s">
        <v>11570</v>
      </c>
      <c r="D1967" s="2" t="s">
        <v>11571</v>
      </c>
      <c r="E1967" s="2" t="s">
        <v>11572</v>
      </c>
      <c r="F1967" s="2" t="s">
        <v>11573</v>
      </c>
      <c r="G1967" s="2" t="s">
        <v>11574</v>
      </c>
      <c r="H1967" s="2" t="str">
        <f ca="1">IFERROR(__xludf.DUMMYFUNCTION("GOOGLETRANSLATE(A1967,""id"",""en"")"),"pay attention")</f>
        <v>pay attention</v>
      </c>
    </row>
    <row r="1968" spans="1:8" ht="15.75" customHeight="1" x14ac:dyDescent="0.25">
      <c r="A1968" s="2" t="s">
        <v>11575</v>
      </c>
      <c r="B1968" s="2" t="s">
        <v>11576</v>
      </c>
      <c r="C1968" s="2" t="s">
        <v>11577</v>
      </c>
      <c r="D1968" s="2" t="s">
        <v>11578</v>
      </c>
      <c r="E1968" s="2" t="s">
        <v>11579</v>
      </c>
      <c r="F1968" s="2" t="s">
        <v>11580</v>
      </c>
      <c r="G1968" s="2" t="s">
        <v>11580</v>
      </c>
      <c r="H1968" s="2" t="str">
        <f ca="1">IFERROR(__xludf.DUMMYFUNCTION("GOOGLETRANSLATE(A1968,""id"",""en"")"),"Come on, let's order, thank you Dero")</f>
        <v>Come on, let's order, thank you Dero</v>
      </c>
    </row>
    <row r="1969" spans="1:8" ht="15.75" customHeight="1" x14ac:dyDescent="0.25">
      <c r="A1969" s="2" t="s">
        <v>3099</v>
      </c>
      <c r="B1969" s="2" t="s">
        <v>11581</v>
      </c>
      <c r="C1969" s="2" t="s">
        <v>11581</v>
      </c>
      <c r="D1969" s="2" t="s">
        <v>11582</v>
      </c>
      <c r="E1969" s="2" t="s">
        <v>11582</v>
      </c>
      <c r="F1969" s="2" t="s">
        <v>3103</v>
      </c>
      <c r="G1969" s="2" t="s">
        <v>3103</v>
      </c>
      <c r="H1969" s="2" t="str">
        <f ca="1">IFERROR(__xludf.DUMMYFUNCTION("GOOGLETRANSLATE(A1969,""id"",""en"")"),"Telkomsel")</f>
        <v>Telkomsel</v>
      </c>
    </row>
    <row r="1970" spans="1:8" ht="15.75" customHeight="1" x14ac:dyDescent="0.25">
      <c r="A1970" s="2" t="s">
        <v>11583</v>
      </c>
      <c r="B1970" s="2" t="s">
        <v>11584</v>
      </c>
      <c r="C1970" s="2" t="s">
        <v>11585</v>
      </c>
      <c r="D1970" s="2" t="s">
        <v>11586</v>
      </c>
      <c r="E1970" s="2" t="s">
        <v>11587</v>
      </c>
      <c r="F1970" s="2" t="s">
        <v>11588</v>
      </c>
      <c r="G1970" s="2" t="s">
        <v>11588</v>
      </c>
      <c r="H1970" s="2" t="str">
        <f ca="1">IFERROR(__xludf.DUMMYFUNCTION("GOOGLETRANSLATE(A1970,""id"",""en"")"),"try clearing the cache, update the application, restart the cellphone, try to enter the number, message Jovan")</f>
        <v>try clearing the cache, update the application, restart the cellphone, try to enter the number, message Jovan</v>
      </c>
    </row>
    <row r="1971" spans="1:8" ht="15.75" customHeight="1" x14ac:dyDescent="0.25">
      <c r="A1971" s="2" t="s">
        <v>11589</v>
      </c>
      <c r="B1971" s="2" t="s">
        <v>11590</v>
      </c>
      <c r="C1971" s="2" t="s">
        <v>11590</v>
      </c>
      <c r="D1971" s="2" t="s">
        <v>11591</v>
      </c>
      <c r="E1971" s="2" t="s">
        <v>11592</v>
      </c>
      <c r="F1971" s="2" t="s">
        <v>11593</v>
      </c>
      <c r="G1971" s="2" t="s">
        <v>11593</v>
      </c>
      <c r="H1971" s="2" t="str">
        <f ca="1">IFERROR(__xludf.DUMMYFUNCTION("GOOGLETRANSLATE(A1971,""id"",""en"")"),"bbo")</f>
        <v>bbo</v>
      </c>
    </row>
    <row r="1972" spans="1:8" ht="15.75" customHeight="1" x14ac:dyDescent="0.25">
      <c r="A1972" s="2" t="s">
        <v>11594</v>
      </c>
      <c r="B1972" s="2" t="s">
        <v>11595</v>
      </c>
      <c r="C1972" s="2" t="s">
        <v>11596</v>
      </c>
      <c r="D1972" s="2" t="s">
        <v>11597</v>
      </c>
      <c r="E1972" s="2" t="s">
        <v>11598</v>
      </c>
      <c r="F1972" s="2" t="s">
        <v>11599</v>
      </c>
      <c r="G1972" s="2" t="s">
        <v>11599</v>
      </c>
      <c r="H1972" s="2" t="str">
        <f ca="1">IFERROR(__xludf.DUMMYFUNCTION("GOOGLETRANSLATE(A1972,""id"",""en"")"),"This area's signal, bro, help me check the signal")</f>
        <v>This area's signal, bro, help me check the signal</v>
      </c>
    </row>
    <row r="1973" spans="1:8" ht="15.75" customHeight="1" x14ac:dyDescent="0.25">
      <c r="A1973" s="2" t="s">
        <v>11600</v>
      </c>
      <c r="B1973" s="2" t="s">
        <v>11601</v>
      </c>
      <c r="C1973" s="2" t="s">
        <v>11602</v>
      </c>
      <c r="D1973" s="2" t="s">
        <v>11603</v>
      </c>
      <c r="E1973" s="2" t="s">
        <v>11604</v>
      </c>
      <c r="F1973" s="2" t="s">
        <v>11605</v>
      </c>
      <c r="G1973" s="2" t="s">
        <v>11605</v>
      </c>
      <c r="H1973" s="2" t="str">
        <f ca="1">IFERROR(__xludf.DUMMYFUNCTION("GOOGLETRANSLATE(A1973,""id"",""en"")"),"Biznet relocating Telkomsel sire signal, oh my God")</f>
        <v>Biznet relocating Telkomsel sire signal, oh my God</v>
      </c>
    </row>
    <row r="1974" spans="1:8" ht="15.75" customHeight="1" x14ac:dyDescent="0.25">
      <c r="A1974" s="2" t="s">
        <v>11606</v>
      </c>
      <c r="B1974" s="2" t="s">
        <v>11607</v>
      </c>
      <c r="C1974" s="2" t="s">
        <v>11608</v>
      </c>
      <c r="D1974" s="2" t="s">
        <v>11609</v>
      </c>
      <c r="E1974" s="2" t="s">
        <v>11610</v>
      </c>
      <c r="F1974" s="2" t="s">
        <v>11611</v>
      </c>
      <c r="G1974" s="2" t="s">
        <v>11612</v>
      </c>
      <c r="H1974" s="2" t="str">
        <f ca="1">IFERROR(__xludf.DUMMYFUNCTION("GOOGLETRANSLATE(A1974,""id"",""en"")"),"Min, I can't log in to MyTsel, my card wasn't active yesterday, just top up my credit")</f>
        <v>Min, I can't log in to MyTsel, my card wasn't active yesterday, just top up my credit</v>
      </c>
    </row>
    <row r="1975" spans="1:8" ht="15.75" customHeight="1" x14ac:dyDescent="0.25">
      <c r="A1975" s="2" t="s">
        <v>11613</v>
      </c>
      <c r="B1975" s="2" t="s">
        <v>11614</v>
      </c>
      <c r="C1975" s="2" t="s">
        <v>11615</v>
      </c>
      <c r="D1975" s="2" t="s">
        <v>11616</v>
      </c>
      <c r="E1975" s="2" t="s">
        <v>11617</v>
      </c>
      <c r="F1975" s="2" t="s">
        <v>11618</v>
      </c>
      <c r="G1975" s="2" t="s">
        <v>11619</v>
      </c>
      <c r="H1975" s="2" t="str">
        <f ca="1">IFERROR(__xludf.DUMMYFUNCTION("GOOGLETRANSLATE(A1975,""id"",""en"")"),"Please wait for your reply to your message, brother, Rai, check the message and enter the queue, Rai")</f>
        <v>Please wait for your reply to your message, brother, Rai, check the message and enter the queue, Rai</v>
      </c>
    </row>
    <row r="1976" spans="1:8" ht="15.75" customHeight="1" x14ac:dyDescent="0.25">
      <c r="A1976" s="2" t="s">
        <v>11620</v>
      </c>
      <c r="B1976" s="2" t="s">
        <v>11621</v>
      </c>
      <c r="C1976" s="2" t="s">
        <v>11622</v>
      </c>
      <c r="D1976" s="2" t="s">
        <v>11623</v>
      </c>
      <c r="E1976" s="2" t="s">
        <v>11624</v>
      </c>
      <c r="F1976" s="2" t="s">
        <v>11625</v>
      </c>
      <c r="G1976" s="2" t="s">
        <v>11626</v>
      </c>
      <c r="H1976" s="2" t="str">
        <f ca="1">IFERROR(__xludf.DUMMYFUNCTION("GOOGLETRANSLATE(A1976,""id"",""en"")"),"Brother, tell me the details so I can help Eri")</f>
        <v>Brother, tell me the details so I can help Eri</v>
      </c>
    </row>
    <row r="1977" spans="1:8" ht="15.75" customHeight="1" x14ac:dyDescent="0.25">
      <c r="A1977" s="2" t="s">
        <v>11627</v>
      </c>
      <c r="B1977" s="2" t="s">
        <v>11628</v>
      </c>
      <c r="C1977" s="2" t="s">
        <v>11629</v>
      </c>
      <c r="D1977" s="2" t="s">
        <v>11630</v>
      </c>
      <c r="E1977" s="2" t="s">
        <v>11631</v>
      </c>
      <c r="F1977" s="2" t="s">
        <v>11632</v>
      </c>
      <c r="G1977" s="2" t="s">
        <v>11633</v>
      </c>
      <c r="H1977" s="2" t="str">
        <f ca="1">IFERROR(__xludf.DUMMYFUNCTION("GOOGLETRANSLATE(A1977,""id"",""en"")"),"Refund the transaction, brother Sal. Try to provide the clear capture number as a result of Jovan's message")</f>
        <v>Refund the transaction, brother Sal. Try to provide the clear capture number as a result of Jovan's message</v>
      </c>
    </row>
    <row r="1978" spans="1:8" ht="15.75" customHeight="1" x14ac:dyDescent="0.25">
      <c r="A1978" s="2" t="s">
        <v>11634</v>
      </c>
      <c r="B1978" s="2" t="s">
        <v>11635</v>
      </c>
      <c r="C1978" s="2" t="s">
        <v>11635</v>
      </c>
      <c r="D1978" s="2" t="s">
        <v>11636</v>
      </c>
      <c r="E1978" s="2" t="s">
        <v>11636</v>
      </c>
      <c r="F1978" s="2" t="s">
        <v>11637</v>
      </c>
      <c r="G1978" s="2" t="s">
        <v>11638</v>
      </c>
      <c r="H1978" s="2" t="str">
        <f ca="1">IFERROR(__xludf.DUMMYFUNCTION("GOOGLETRANSLATE(A1978,""id"",""en"")"),"Telkomsel is annoying")</f>
        <v>Telkomsel is annoying</v>
      </c>
    </row>
    <row r="1979" spans="1:8" ht="15.75" customHeight="1" x14ac:dyDescent="0.25">
      <c r="A1979" s="2" t="s">
        <v>7976</v>
      </c>
      <c r="B1979" s="2" t="s">
        <v>11639</v>
      </c>
      <c r="C1979" s="2" t="s">
        <v>11305</v>
      </c>
      <c r="D1979" s="2" t="s">
        <v>11306</v>
      </c>
      <c r="E1979" s="2" t="s">
        <v>7980</v>
      </c>
      <c r="F1979" s="2" t="s">
        <v>7980</v>
      </c>
      <c r="G1979" s="2" t="s">
        <v>7981</v>
      </c>
      <c r="H1979" s="2" t="str">
        <f ca="1">IFERROR(__xludf.DUMMYFUNCTION("GOOGLETRANSLATE(A1979,""id"",""en"")"),"Siep bro, wait for Jovan's reply to your message")</f>
        <v>Siep bro, wait for Jovan's reply to your message</v>
      </c>
    </row>
    <row r="1980" spans="1:8" ht="15.75" customHeight="1" x14ac:dyDescent="0.25">
      <c r="A1980" s="2" t="s">
        <v>11640</v>
      </c>
      <c r="B1980" s="2" t="s">
        <v>11641</v>
      </c>
      <c r="C1980" s="2" t="s">
        <v>11642</v>
      </c>
      <c r="D1980" s="2" t="s">
        <v>11643</v>
      </c>
      <c r="E1980" s="2" t="s">
        <v>11644</v>
      </c>
      <c r="F1980" s="2" t="s">
        <v>11645</v>
      </c>
      <c r="G1980" s="2" t="s">
        <v>11645</v>
      </c>
      <c r="H1980" s="2" t="str">
        <f ca="1">IFERROR(__xludf.DUMMYFUNCTION("GOOGLETRANSLATE(A1980,""id"",""en"")"),"hi min check message")</f>
        <v>hi min check message</v>
      </c>
    </row>
    <row r="1981" spans="1:8" ht="15.75" customHeight="1" x14ac:dyDescent="0.25">
      <c r="A1981" s="2" t="s">
        <v>11646</v>
      </c>
      <c r="B1981" s="2" t="s">
        <v>11647</v>
      </c>
      <c r="C1981" s="2" t="s">
        <v>11648</v>
      </c>
      <c r="D1981" s="2" t="s">
        <v>11649</v>
      </c>
      <c r="E1981" s="2" t="s">
        <v>11650</v>
      </c>
      <c r="F1981" s="2" t="s">
        <v>11651</v>
      </c>
      <c r="G1981" s="2" t="s">
        <v>11651</v>
      </c>
      <c r="H1981" s="2" t="str">
        <f ca="1">IFERROR(__xludf.DUMMYFUNCTION("GOOGLETRANSLATE(A1981,""id"",""en"")"),"Brother Sal, I'm waiting for a reply to your message, thank you Zidane")</f>
        <v>Brother Sal, I'm waiting for a reply to your message, thank you Zidane</v>
      </c>
    </row>
    <row r="1982" spans="1:8" ht="15.75" customHeight="1" x14ac:dyDescent="0.25">
      <c r="A1982" s="2" t="s">
        <v>11652</v>
      </c>
      <c r="B1982" s="2" t="s">
        <v>11653</v>
      </c>
      <c r="C1982" s="2" t="s">
        <v>11652</v>
      </c>
      <c r="D1982" s="2" t="s">
        <v>11654</v>
      </c>
      <c r="E1982" s="2" t="s">
        <v>11654</v>
      </c>
      <c r="F1982" s="2" t="s">
        <v>11654</v>
      </c>
      <c r="G1982" s="2" t="s">
        <v>11654</v>
      </c>
      <c r="H1982" s="2" t="str">
        <f ca="1">IFERROR(__xludf.DUMMYFUNCTION("GOOGLETRANSLATE(A1982,""id"",""en"")"),"bjirrr")</f>
        <v>bjirrr</v>
      </c>
    </row>
    <row r="1983" spans="1:8" ht="15.75" customHeight="1" x14ac:dyDescent="0.25">
      <c r="A1983" s="2" t="s">
        <v>11655</v>
      </c>
      <c r="B1983" s="2" t="s">
        <v>11656</v>
      </c>
      <c r="C1983" s="2" t="s">
        <v>11657</v>
      </c>
      <c r="D1983" s="2" t="s">
        <v>11658</v>
      </c>
      <c r="E1983" s="2" t="s">
        <v>11659</v>
      </c>
      <c r="F1983" s="2" t="s">
        <v>11660</v>
      </c>
      <c r="G1983" s="2" t="s">
        <v>11661</v>
      </c>
      <c r="H1983" s="2" t="str">
        <f ca="1">IFERROR(__xludf.DUMMYFUNCTION("GOOGLETRANSLATE(A1983,""id"",""en"")"),"Ma'am, please monitor Telkomsel's account")</f>
        <v>Ma'am, please monitor Telkomsel's account</v>
      </c>
    </row>
    <row r="1984" spans="1:8" ht="15.75" customHeight="1" x14ac:dyDescent="0.25">
      <c r="A1984" s="2" t="s">
        <v>11662</v>
      </c>
      <c r="B1984" s="2" t="s">
        <v>11663</v>
      </c>
      <c r="C1984" s="2" t="s">
        <v>11664</v>
      </c>
      <c r="D1984" s="2" t="s">
        <v>11665</v>
      </c>
      <c r="E1984" s="2" t="s">
        <v>11666</v>
      </c>
      <c r="F1984" s="2" t="s">
        <v>11666</v>
      </c>
      <c r="G1984" s="2" t="s">
        <v>11667</v>
      </c>
      <c r="H1984" s="2" t="str">
        <f ca="1">IFERROR(__xludf.DUMMYFUNCTION("GOOGLETRANSLATE(A1984,""id"",""en"")"),"Where is the ferry location?")</f>
        <v>Where is the ferry location?</v>
      </c>
    </row>
    <row r="1985" spans="1:8" ht="15.75" customHeight="1" x14ac:dyDescent="0.25">
      <c r="A1985" s="2" t="s">
        <v>11668</v>
      </c>
      <c r="B1985" s="2" t="s">
        <v>11669</v>
      </c>
      <c r="C1985" s="2" t="s">
        <v>11670</v>
      </c>
      <c r="D1985" s="2" t="s">
        <v>11671</v>
      </c>
      <c r="E1985" s="2" t="s">
        <v>11672</v>
      </c>
      <c r="F1985" s="2" t="s">
        <v>11673</v>
      </c>
      <c r="G1985" s="2" t="s">
        <v>11674</v>
      </c>
      <c r="H1985" s="2" t="str">
        <f ca="1">IFERROR(__xludf.DUMMYFUNCTION("GOOGLETRANSLATE(A1985,""id"",""en"")"),"Wait, bro, my colleague ordered Kece Rai")</f>
        <v>Wait, bro, my colleague ordered Kece Rai</v>
      </c>
    </row>
    <row r="1986" spans="1:8" ht="15.75" customHeight="1" x14ac:dyDescent="0.25">
      <c r="A1986" s="2" t="s">
        <v>11675</v>
      </c>
      <c r="B1986" s="2" t="s">
        <v>11676</v>
      </c>
      <c r="C1986" s="2" t="s">
        <v>11677</v>
      </c>
      <c r="D1986" s="2" t="s">
        <v>11678</v>
      </c>
      <c r="E1986" s="2" t="s">
        <v>11679</v>
      </c>
      <c r="F1986" s="2" t="s">
        <v>11680</v>
      </c>
      <c r="G1986" s="2" t="s">
        <v>11680</v>
      </c>
      <c r="H1986" s="2" t="str">
        <f ca="1">IFERROR(__xludf.DUMMYFUNCTION("GOOGLETRANSLATE(A1986,""id"",""en"")"),"OK, bro, I'll wait for the reply to your message, thank you Zidane")</f>
        <v>OK, bro, I'll wait for the reply to your message, thank you Zidane</v>
      </c>
    </row>
    <row r="1987" spans="1:8" ht="15.75" customHeight="1" x14ac:dyDescent="0.25">
      <c r="A1987" s="2" t="s">
        <v>6100</v>
      </c>
      <c r="B1987" s="2" t="s">
        <v>6101</v>
      </c>
      <c r="C1987" s="2" t="s">
        <v>6102</v>
      </c>
      <c r="D1987" s="2" t="s">
        <v>6103</v>
      </c>
      <c r="E1987" s="2" t="s">
        <v>6104</v>
      </c>
      <c r="F1987" s="2" t="s">
        <v>6104</v>
      </c>
      <c r="G1987" s="2" t="s">
        <v>6104</v>
      </c>
      <c r="H1987" s="2" t="str">
        <f ca="1">IFERROR(__xludf.DUMMYFUNCTION("GOOGLETRANSLATE(A1987,""id"",""en"")"),"check my message")</f>
        <v>check my message</v>
      </c>
    </row>
    <row r="1988" spans="1:8" ht="15.75" customHeight="1" x14ac:dyDescent="0.25">
      <c r="A1988" s="2" t="s">
        <v>11681</v>
      </c>
      <c r="B1988" s="2" t="s">
        <v>11682</v>
      </c>
      <c r="C1988" s="2" t="s">
        <v>11683</v>
      </c>
      <c r="D1988" s="2" t="s">
        <v>11684</v>
      </c>
      <c r="E1988" s="2" t="s">
        <v>11685</v>
      </c>
      <c r="F1988" s="2" t="s">
        <v>11686</v>
      </c>
      <c r="G1988" s="2" t="s">
        <v>11686</v>
      </c>
      <c r="H1988" s="2" t="str">
        <f ca="1">IFERROR(__xludf.DUMMYFUNCTION("GOOGLETRANSLATE(A1988,""id"",""en"")"),"If you reply that means you're sleeping, min")</f>
        <v>If you reply that means you're sleeping, min</v>
      </c>
    </row>
    <row r="1989" spans="1:8" ht="15.75" customHeight="1" x14ac:dyDescent="0.25">
      <c r="A1989" s="2" t="s">
        <v>11687</v>
      </c>
      <c r="B1989" s="2" t="s">
        <v>11688</v>
      </c>
      <c r="C1989" s="2" t="s">
        <v>11689</v>
      </c>
      <c r="D1989" s="2" t="s">
        <v>11690</v>
      </c>
      <c r="E1989" s="2" t="s">
        <v>11691</v>
      </c>
      <c r="F1989" s="2" t="s">
        <v>11692</v>
      </c>
      <c r="G1989" s="2" t="s">
        <v>11693</v>
      </c>
      <c r="H1989" s="2" t="str">
        <f ca="1">IFERROR(__xludf.DUMMYFUNCTION("GOOGLETRANSLATE(A1989,""id"",""en"")"),"Fuck bro, Telkomsel signal is disconnected")</f>
        <v>Fuck bro, Telkomsel signal is disconnected</v>
      </c>
    </row>
    <row r="1990" spans="1:8" ht="15.75" customHeight="1" x14ac:dyDescent="0.25">
      <c r="A1990" s="2" t="s">
        <v>11694</v>
      </c>
      <c r="B1990" s="2" t="s">
        <v>11695</v>
      </c>
      <c r="C1990" s="2" t="s">
        <v>11696</v>
      </c>
      <c r="D1990" s="2" t="s">
        <v>11697</v>
      </c>
      <c r="E1990" s="2" t="s">
        <v>11698</v>
      </c>
      <c r="F1990" s="2" t="s">
        <v>11699</v>
      </c>
      <c r="G1990" s="2" t="s">
        <v>11699</v>
      </c>
      <c r="H1990" s="2" t="str">
        <f ca="1">IFERROR(__xludf.DUMMYFUNCTION("GOOGLETRANSLATE(A1990,""id"",""en"")"),"Brother Pep, I'm waiting for a reply, thank you Zidane")</f>
        <v>Brother Pep, I'm waiting for a reply, thank you Zidane</v>
      </c>
    </row>
    <row r="1991" spans="1:8" ht="15.75" customHeight="1" x14ac:dyDescent="0.25">
      <c r="A1991" s="2" t="s">
        <v>11700</v>
      </c>
      <c r="B1991" s="2" t="s">
        <v>11701</v>
      </c>
      <c r="C1991" s="2" t="s">
        <v>11702</v>
      </c>
      <c r="D1991" s="2" t="s">
        <v>11703</v>
      </c>
      <c r="E1991" s="2" t="s">
        <v>11704</v>
      </c>
      <c r="F1991" s="2" t="s">
        <v>11705</v>
      </c>
      <c r="G1991" s="2" t="s">
        <v>11705</v>
      </c>
      <c r="H1991" s="2" t="str">
        <f ca="1">IFERROR(__xludf.DUMMYFUNCTION("GOOGLETRANSLATE(A1991,""id"",""en"")"),"min check yeah")</f>
        <v>min check yeah</v>
      </c>
    </row>
    <row r="1992" spans="1:8" ht="15.75" customHeight="1" x14ac:dyDescent="0.25">
      <c r="A1992" s="2" t="s">
        <v>11706</v>
      </c>
      <c r="B1992" s="2" t="s">
        <v>11707</v>
      </c>
      <c r="C1992" s="2" t="s">
        <v>11708</v>
      </c>
      <c r="D1992" s="2" t="s">
        <v>11709</v>
      </c>
      <c r="E1992" s="2" t="s">
        <v>11710</v>
      </c>
      <c r="F1992" s="2" t="s">
        <v>11711</v>
      </c>
      <c r="G1992" s="2" t="s">
        <v>11712</v>
      </c>
      <c r="H1992" s="2" t="str">
        <f ca="1">IFERROR(__xludf.DUMMYFUNCTION("GOOGLETRANSLATE(A1992,""id"",""en"")"),"Package activation failed, bro, if there are any problems with package activation, please confirm the Telkomsel number and order and get the benefit of the package. Buy it and wait for it to arrive.")</f>
        <v>Package activation failed, bro, if there are any problems with package activation, please confirm the Telkomsel number and order and get the benefit of the package. Buy it and wait for it to arrive.</v>
      </c>
    </row>
    <row r="1993" spans="1:8" ht="15.75" customHeight="1" x14ac:dyDescent="0.25">
      <c r="A1993" s="2" t="s">
        <v>11713</v>
      </c>
      <c r="B1993" s="2" t="s">
        <v>11714</v>
      </c>
      <c r="C1993" s="2" t="s">
        <v>11715</v>
      </c>
      <c r="D1993" s="2" t="s">
        <v>11716</v>
      </c>
      <c r="E1993" s="2" t="s">
        <v>11717</v>
      </c>
      <c r="F1993" s="2" t="s">
        <v>11718</v>
      </c>
      <c r="G1993" s="2" t="s">
        <v>11719</v>
      </c>
      <c r="H1993" s="2" t="str">
        <f ca="1">IFERROR(__xludf.DUMMYFUNCTION("GOOGLETRANSLATE(A1993,""id"",""en"")"),"Can't buy the package because it's finished, the application can't say the card is expired")</f>
        <v>Can't buy the package because it's finished, the application can't say the card is expired</v>
      </c>
    </row>
    <row r="1994" spans="1:8" ht="15.75" customHeight="1" x14ac:dyDescent="0.25">
      <c r="A1994" s="2" t="s">
        <v>11720</v>
      </c>
      <c r="B1994" s="2" t="s">
        <v>11721</v>
      </c>
      <c r="C1994" s="2" t="s">
        <v>11720</v>
      </c>
      <c r="D1994" s="2" t="s">
        <v>11722</v>
      </c>
      <c r="E1994" s="2" t="s">
        <v>11722</v>
      </c>
      <c r="F1994" s="2" t="s">
        <v>11722</v>
      </c>
      <c r="G1994" s="2" t="s">
        <v>11722</v>
      </c>
      <c r="H1994" s="2" t="str">
        <f ca="1">IFERROR(__xludf.DUMMYFUNCTION("GOOGLETRANSLATE(A1994,""id"",""en"")"),"Telkomsel thousand GB internet package")</f>
        <v>Telkomsel thousand GB internet package</v>
      </c>
    </row>
    <row r="1995" spans="1:8" ht="15.75" customHeight="1" x14ac:dyDescent="0.25">
      <c r="A1995" s="2" t="s">
        <v>11723</v>
      </c>
      <c r="B1995" s="2" t="s">
        <v>11724</v>
      </c>
      <c r="C1995" s="2" t="s">
        <v>11725</v>
      </c>
      <c r="D1995" s="2" t="s">
        <v>11726</v>
      </c>
      <c r="E1995" s="2" t="s">
        <v>11727</v>
      </c>
      <c r="F1995" s="2" t="s">
        <v>11728</v>
      </c>
      <c r="G1995" s="2" t="s">
        <v>11729</v>
      </c>
      <c r="H1995" s="2" t="str">
        <f ca="1">IFERROR(__xludf.DUMMYFUNCTION("GOOGLETRANSLATE(A1995,""id"",""en"")"),"If you're single, bro, you'll need to tell me about Telkomsel's remaining internet quota notification")</f>
        <v>If you're single, bro, you'll need to tell me about Telkomsel's remaining internet quota notification</v>
      </c>
    </row>
    <row r="1996" spans="1:8" ht="15.75" customHeight="1" x14ac:dyDescent="0.25">
      <c r="A1996" s="2" t="s">
        <v>11730</v>
      </c>
      <c r="B1996" s="2" t="s">
        <v>11731</v>
      </c>
      <c r="C1996" s="2" t="s">
        <v>11732</v>
      </c>
      <c r="D1996" s="2" t="s">
        <v>11733</v>
      </c>
      <c r="E1996" s="2" t="s">
        <v>11734</v>
      </c>
      <c r="F1996" s="2" t="s">
        <v>11735</v>
      </c>
      <c r="G1996" s="2" t="s">
        <v>11736</v>
      </c>
      <c r="H1996" s="2" t="str">
        <f ca="1">IFERROR(__xludf.DUMMYFUNCTION("GOOGLETRANSLATE(A1996,""id"",""en"")"),"Brother, you have a server problem, brother, if the error code changes the provider, Indihome, Telkomsel, it's safe, Indosat, XL, Smartfren, thank God, if you have problems, try the solution, bro.")</f>
        <v>Brother, you have a server problem, brother, if the error code changes the provider, Indihome, Telkomsel, it's safe, Indosat, XL, Smartfren, thank God, if you have problems, try the solution, bro.</v>
      </c>
    </row>
    <row r="1997" spans="1:8" ht="15.75" customHeight="1" x14ac:dyDescent="0.25">
      <c r="A1997" s="2" t="s">
        <v>11737</v>
      </c>
      <c r="B1997" s="2" t="s">
        <v>11738</v>
      </c>
      <c r="C1997" s="2" t="s">
        <v>11739</v>
      </c>
      <c r="D1997" s="2" t="s">
        <v>11740</v>
      </c>
      <c r="E1997" s="2" t="s">
        <v>11741</v>
      </c>
      <c r="F1997" s="2" t="s">
        <v>11742</v>
      </c>
      <c r="G1997" s="2" t="s">
        <v>11743</v>
      </c>
      <c r="H1997" s="2" t="str">
        <f ca="1">IFERROR(__xludf.DUMMYFUNCTION("GOOGLETRANSLATE(A1997,""id"",""en"")"),"Sis, I'm having trouble with Telkomsel's signal, bro, help Eri")</f>
        <v>Sis, I'm having trouble with Telkomsel's signal, bro, help Eri</v>
      </c>
    </row>
    <row r="1998" spans="1:8" ht="15.75" customHeight="1" x14ac:dyDescent="0.25">
      <c r="A1998" s="2" t="s">
        <v>11744</v>
      </c>
      <c r="B1998" s="2" t="s">
        <v>11745</v>
      </c>
      <c r="C1998" s="2" t="s">
        <v>11746</v>
      </c>
      <c r="D1998" s="2" t="s">
        <v>11747</v>
      </c>
      <c r="E1998" s="2" t="s">
        <v>11748</v>
      </c>
      <c r="F1998" s="2" t="s">
        <v>11749</v>
      </c>
      <c r="G1998" s="2" t="s">
        <v>11749</v>
      </c>
      <c r="H1998" s="2" t="str">
        <f ca="1">IFERROR(__xludf.DUMMYFUNCTION("GOOGLETRANSLATE(A1998,""id"",""en"")"),"OK, sister, wait for your reply, thank you, Zidane")</f>
        <v>OK, sister, wait for your reply, thank you, Zidane</v>
      </c>
    </row>
    <row r="1999" spans="1:8" ht="15.75" customHeight="1" x14ac:dyDescent="0.25">
      <c r="A1999" s="2" t="s">
        <v>11750</v>
      </c>
      <c r="B1999" s="2" t="s">
        <v>11751</v>
      </c>
      <c r="C1999" s="2" t="s">
        <v>11752</v>
      </c>
      <c r="D1999" s="2" t="s">
        <v>11753</v>
      </c>
      <c r="E1999" s="2" t="s">
        <v>11754</v>
      </c>
      <c r="F1999" s="2" t="s">
        <v>11755</v>
      </c>
      <c r="G1999" s="2" t="s">
        <v>11756</v>
      </c>
      <c r="H1999" s="2" t="str">
        <f ca="1">IFERROR(__xludf.DUMMYFUNCTION("GOOGLETRANSLATE(A1999,""id"",""en"")"),"Ouch, bro, Diamond, top up your credit, try info on your cellphone number, capture proof of top up, order results, let me help you follow up, keep your data secret, thank you, dero")</f>
        <v>Ouch, bro, Diamond, top up your credit, try info on your cellphone number, capture proof of top up, order results, let me help you follow up, keep your data secret, thank you, dero</v>
      </c>
    </row>
    <row r="2000" spans="1:8" ht="15.75" customHeight="1" x14ac:dyDescent="0.25">
      <c r="A2000" s="2" t="s">
        <v>11757</v>
      </c>
      <c r="B2000" s="2" t="s">
        <v>11758</v>
      </c>
      <c r="C2000" s="2" t="s">
        <v>11759</v>
      </c>
      <c r="D2000" s="2" t="s">
        <v>11760</v>
      </c>
      <c r="E2000" s="2" t="s">
        <v>11761</v>
      </c>
      <c r="F2000" s="2" t="s">
        <v>11762</v>
      </c>
      <c r="G2000" s="2" t="s">
        <v>11763</v>
      </c>
      <c r="H2000" s="2" t="str">
        <f ca="1">IFERROR(__xludf.DUMMYFUNCTION("GOOGLETRANSLATE(A2000,""id"",""en"")"),"Come on, bro, give me your order telephone number so we can help you check the problem with using the quota, thank you, Zidane")</f>
        <v>Come on, bro, give me your order telephone number so we can help you check the problem with using the quota, thank you, Zidane</v>
      </c>
    </row>
    <row r="2001" spans="1:8" ht="15.75" customHeight="1" x14ac:dyDescent="0.25">
      <c r="A2001" s="2" t="s">
        <v>11764</v>
      </c>
      <c r="B2001" s="2" t="s">
        <v>11765</v>
      </c>
      <c r="C2001" s="2" t="s">
        <v>11766</v>
      </c>
      <c r="D2001" s="2" t="s">
        <v>11767</v>
      </c>
      <c r="E2001" s="2" t="s">
        <v>11768</v>
      </c>
      <c r="F2001" s="2" t="s">
        <v>11769</v>
      </c>
      <c r="G2001" s="2" t="s">
        <v>11770</v>
      </c>
      <c r="H2001" s="2" t="str">
        <f ca="1">IFERROR(__xludf.DUMMYFUNCTION("GOOGLETRANSLATE(A2001,""id"",""en"")"),"I'll try using BYU's full quota, not divided, control speedy internet using Telkomsel signal number, pssst add GB quota, if you join BYU, use the link")</f>
        <v>I'll try using BYU's full quota, not divided, control speedy internet using Telkomsel signal number, pssst add GB quota, if you join BYU, use the link</v>
      </c>
    </row>
    <row r="2002" spans="1:8" ht="15.75" customHeight="1" x14ac:dyDescent="0.25">
      <c r="A2002" s="2" t="s">
        <v>11771</v>
      </c>
      <c r="B2002" s="2" t="s">
        <v>11772</v>
      </c>
      <c r="C2002" s="2" t="s">
        <v>11773</v>
      </c>
      <c r="D2002" s="2" t="s">
        <v>11774</v>
      </c>
      <c r="E2002" s="2" t="s">
        <v>11775</v>
      </c>
      <c r="F2002" s="2" t="s">
        <v>11776</v>
      </c>
      <c r="G2002" s="2" t="s">
        <v>11776</v>
      </c>
      <c r="H2002" s="2" t="str">
        <f ca="1">IFERROR(__xludf.DUMMYFUNCTION("GOOGLETRANSLATE(A2002,""id"",""en"")"),"admin eri doesn't want Zidane")</f>
        <v>admin eri doesn't want Zidane</v>
      </c>
    </row>
    <row r="2003" spans="1:8" ht="15.75" customHeight="1" x14ac:dyDescent="0.25">
      <c r="A2003" s="2" t="s">
        <v>11777</v>
      </c>
      <c r="B2003" s="2" t="s">
        <v>11778</v>
      </c>
      <c r="C2003" s="2" t="s">
        <v>11779</v>
      </c>
      <c r="D2003" s="2" t="s">
        <v>11780</v>
      </c>
      <c r="E2003" s="2" t="s">
        <v>11781</v>
      </c>
      <c r="F2003" s="2" t="s">
        <v>11781</v>
      </c>
      <c r="G2003" s="2" t="s">
        <v>11781</v>
      </c>
      <c r="H2003" s="2" t="str">
        <f ca="1">IFERROR(__xludf.DUMMYFUNCTION("GOOGLETRANSLATE(A2003,""id"",""en"")"),"hi admin please check the message, thank you")</f>
        <v>hi admin please check the message, thank you</v>
      </c>
    </row>
    <row r="2004" spans="1:8" ht="15.75" customHeight="1" x14ac:dyDescent="0.25">
      <c r="A2004" s="2" t="s">
        <v>11782</v>
      </c>
      <c r="B2004" s="2" t="s">
        <v>11783</v>
      </c>
      <c r="C2004" s="2" t="s">
        <v>11784</v>
      </c>
      <c r="D2004" s="2" t="s">
        <v>11785</v>
      </c>
      <c r="E2004" s="2" t="s">
        <v>11786</v>
      </c>
      <c r="F2004" s="2" t="s">
        <v>11787</v>
      </c>
      <c r="G2004" s="2" t="s">
        <v>11788</v>
      </c>
      <c r="H2004" s="2" t="str">
        <f ca="1">IFERROR(__xludf.DUMMYFUNCTION("GOOGLETRANSLATE(A2004,""id"",""en"")"),"Unfortunately, my main quota has run out")</f>
        <v>Unfortunately, my main quota has run out</v>
      </c>
    </row>
    <row r="2005" spans="1:8" ht="15.75" customHeight="1" x14ac:dyDescent="0.25">
      <c r="A2005" s="2" t="s">
        <v>11789</v>
      </c>
      <c r="B2005" s="2" t="s">
        <v>11790</v>
      </c>
      <c r="C2005" s="2" t="s">
        <v>11791</v>
      </c>
      <c r="D2005" s="2" t="s">
        <v>11792</v>
      </c>
      <c r="E2005" s="2" t="s">
        <v>11792</v>
      </c>
      <c r="F2005" s="2" t="s">
        <v>11793</v>
      </c>
      <c r="G2005" s="2" t="s">
        <v>11793</v>
      </c>
      <c r="H2005" s="2" t="str">
        <f ca="1">IFERROR(__xludf.DUMMYFUNCTION("GOOGLETRANSLATE(A2005,""id"",""en"")"),"Telkomsel queen")</f>
        <v>Telkomsel queen</v>
      </c>
    </row>
    <row r="2006" spans="1:8" ht="15.75" customHeight="1" x14ac:dyDescent="0.25">
      <c r="A2006" s="2" t="s">
        <v>11794</v>
      </c>
      <c r="B2006" s="2" t="s">
        <v>11795</v>
      </c>
      <c r="C2006" s="2" t="s">
        <v>11796</v>
      </c>
      <c r="D2006" s="2" t="s">
        <v>11797</v>
      </c>
      <c r="E2006" s="2" t="s">
        <v>11798</v>
      </c>
      <c r="F2006" s="2" t="s">
        <v>11799</v>
      </c>
      <c r="G2006" s="2" t="s">
        <v>11799</v>
      </c>
      <c r="H2006" s="2" t="str">
        <f ca="1">IFERROR(__xludf.DUMMYFUNCTION("GOOGLETRANSLATE(A2006,""id"",""en"")"),"area signal bro help check eri")</f>
        <v>area signal bro help check eri</v>
      </c>
    </row>
    <row r="2007" spans="1:8" ht="15.75" customHeight="1" x14ac:dyDescent="0.25">
      <c r="A2007" s="2" t="s">
        <v>11800</v>
      </c>
      <c r="B2007" s="2" t="s">
        <v>11801</v>
      </c>
      <c r="C2007" s="2" t="s">
        <v>11802</v>
      </c>
      <c r="D2007" s="2" t="s">
        <v>11803</v>
      </c>
      <c r="E2007" s="2" t="s">
        <v>11804</v>
      </c>
      <c r="F2007" s="2" t="s">
        <v>11805</v>
      </c>
      <c r="G2007" s="2" t="s">
        <v>11806</v>
      </c>
      <c r="H2007" s="2" t="str">
        <f ca="1">IFERROR(__xludf.DUMMYFUNCTION("GOOGLETRANSLATE(A2007,""id"",""en"")"),"Telkomsel is bad, Brother Bryna, tell me in detail about the problems, let's help with the ferry")</f>
        <v>Telkomsel is bad, Brother Bryna, tell me in detail about the problems, let's help with the ferry</v>
      </c>
    </row>
    <row r="2008" spans="1:8" ht="15.75" customHeight="1" x14ac:dyDescent="0.25">
      <c r="A2008" s="2" t="s">
        <v>11807</v>
      </c>
      <c r="B2008" s="2" t="s">
        <v>11808</v>
      </c>
      <c r="C2008" s="2" t="s">
        <v>11809</v>
      </c>
      <c r="D2008" s="2" t="s">
        <v>11810</v>
      </c>
      <c r="E2008" s="2" t="s">
        <v>11811</v>
      </c>
      <c r="F2008" s="2" t="s">
        <v>11812</v>
      </c>
      <c r="G2008" s="2" t="s">
        <v>11813</v>
      </c>
      <c r="H2008" s="2" t="str">
        <f ca="1">IFERROR(__xludf.DUMMYFUNCTION("GOOGLETRANSLATE(A2008,""id"",""en"")"),"Esteler Esteler Come on, bro, let me know your cellphone number, location, details of the city sub-district head, date, Telkomsel number, problem, via message, let me help you with the signal, Zidane")</f>
        <v>Esteler Esteler Come on, bro, let me know your cellphone number, location, details of the city sub-district head, date, Telkomsel number, problem, via message, let me help you with the signal, Zidane</v>
      </c>
    </row>
    <row r="2009" spans="1:8" ht="15.75" customHeight="1" x14ac:dyDescent="0.25">
      <c r="A2009" s="2" t="s">
        <v>11814</v>
      </c>
      <c r="B2009" s="2" t="s">
        <v>11815</v>
      </c>
      <c r="C2009" s="2" t="s">
        <v>11816</v>
      </c>
      <c r="D2009" s="2" t="s">
        <v>11817</v>
      </c>
      <c r="E2009" s="2" t="s">
        <v>11818</v>
      </c>
      <c r="F2009" s="2" t="s">
        <v>11819</v>
      </c>
      <c r="G2009" s="2" t="s">
        <v>11820</v>
      </c>
      <c r="H2009" s="2" t="str">
        <f ca="1">IFERROR(__xludf.DUMMYFUNCTION("GOOGLETRANSLATE(A2009,""id"",""en"")"),"hello brother Darlan, look at your message, please wait for the reply so I can help you check the status of Darlan's report")</f>
        <v>hello brother Darlan, look at your message, please wait for the reply so I can help you check the status of Darlan's report</v>
      </c>
    </row>
    <row r="2010" spans="1:8" ht="15.75" customHeight="1" x14ac:dyDescent="0.25">
      <c r="A2010" s="2" t="s">
        <v>11821</v>
      </c>
      <c r="B2010" s="2" t="s">
        <v>11822</v>
      </c>
      <c r="C2010" s="2" t="s">
        <v>11823</v>
      </c>
      <c r="D2010" s="2" t="s">
        <v>11824</v>
      </c>
      <c r="E2010" s="2" t="s">
        <v>11825</v>
      </c>
      <c r="F2010" s="2" t="s">
        <v>11826</v>
      </c>
      <c r="G2010" s="2" t="s">
        <v>11826</v>
      </c>
      <c r="H2010" s="2" t="str">
        <f ca="1">IFERROR(__xludf.DUMMYFUNCTION("GOOGLETRANSLATE(A2010,""id"",""en"")"),"Wow, thank you bro, I recommend Telkomsel Feri")</f>
        <v>Wow, thank you bro, I recommend Telkomsel Feri</v>
      </c>
    </row>
    <row r="2011" spans="1:8" ht="15.75" customHeight="1" x14ac:dyDescent="0.25">
      <c r="A2011" s="2" t="s">
        <v>11827</v>
      </c>
      <c r="B2011" s="2" t="s">
        <v>11828</v>
      </c>
      <c r="C2011" s="2" t="s">
        <v>11829</v>
      </c>
      <c r="D2011" s="2" t="s">
        <v>11830</v>
      </c>
      <c r="E2011" s="2" t="s">
        <v>11831</v>
      </c>
      <c r="F2011" s="2" t="s">
        <v>11832</v>
      </c>
      <c r="G2011" s="2" t="s">
        <v>11833</v>
      </c>
      <c r="H2011" s="2" t="str">
        <f ca="1">IFERROR(__xludf.DUMMYFUNCTION("GOOGLETRANSLATE(A2011,""id"",""en"")"),"signal brodi complain pretending not to know ya kamoo")</f>
        <v>signal brodi complain pretending not to know ya kamoo</v>
      </c>
    </row>
    <row r="2012" spans="1:8" ht="15.75" customHeight="1" x14ac:dyDescent="0.25">
      <c r="A2012" s="2" t="s">
        <v>11834</v>
      </c>
      <c r="B2012" s="2" t="s">
        <v>11835</v>
      </c>
      <c r="C2012" s="2" t="s">
        <v>11836</v>
      </c>
      <c r="D2012" s="2" t="s">
        <v>11837</v>
      </c>
      <c r="E2012" s="2" t="s">
        <v>11838</v>
      </c>
      <c r="F2012" s="2" t="s">
        <v>11839</v>
      </c>
      <c r="G2012" s="2" t="s">
        <v>11840</v>
      </c>
      <c r="H2012" s="2" t="str">
        <f ca="1">IFERROR(__xludf.DUMMYFUNCTION("GOOGLETRANSLATE(A2012,""id"",""en"")"),"hello report CS update date help")</f>
        <v>hello report CS update date help</v>
      </c>
    </row>
    <row r="2013" spans="1:8" ht="15.75" customHeight="1" x14ac:dyDescent="0.25">
      <c r="A2013" s="2" t="s">
        <v>11841</v>
      </c>
      <c r="B2013" s="2" t="s">
        <v>11842</v>
      </c>
      <c r="C2013" s="2" t="s">
        <v>11843</v>
      </c>
      <c r="D2013" s="2" t="s">
        <v>11844</v>
      </c>
      <c r="E2013" s="2" t="s">
        <v>11845</v>
      </c>
      <c r="F2013" s="2" t="s">
        <v>11846</v>
      </c>
      <c r="G2013" s="2" t="s">
        <v>11847</v>
      </c>
      <c r="H2013" s="2" t="str">
        <f ca="1">IFERROR(__xludf.DUMMYFUNCTION("GOOGLETRANSLATE(A2013,""id"",""en"")"),"Very salty, thank you")</f>
        <v>Very salty, thank you</v>
      </c>
    </row>
    <row r="2014" spans="1:8" ht="15.75" customHeight="1" x14ac:dyDescent="0.25">
      <c r="A2014" s="2" t="s">
        <v>6672</v>
      </c>
      <c r="B2014" s="2" t="s">
        <v>11848</v>
      </c>
      <c r="C2014" s="2" t="s">
        <v>6674</v>
      </c>
      <c r="D2014" s="2" t="s">
        <v>6675</v>
      </c>
      <c r="E2014" s="2" t="s">
        <v>6676</v>
      </c>
      <c r="F2014" s="2" t="s">
        <v>6677</v>
      </c>
      <c r="G2014" s="2" t="s">
        <v>6677</v>
      </c>
      <c r="H2014" s="2" t="str">
        <f ca="1">IFERROR(__xludf.DUMMYFUNCTION("GOOGLETRANSLATE(A2014,""id"",""en"")"),"OK, I'll wait for your reply, thank you Zidane")</f>
        <v>OK, I'll wait for your reply, thank you Zidane</v>
      </c>
    </row>
    <row r="2015" spans="1:8" ht="15.75" customHeight="1" x14ac:dyDescent="0.25">
      <c r="A2015" s="2" t="s">
        <v>11849</v>
      </c>
      <c r="B2015" s="2" t="s">
        <v>11850</v>
      </c>
      <c r="C2015" s="2" t="s">
        <v>11851</v>
      </c>
      <c r="D2015" s="2" t="s">
        <v>11852</v>
      </c>
      <c r="E2015" s="2" t="s">
        <v>11853</v>
      </c>
      <c r="F2015" s="2" t="s">
        <v>11854</v>
      </c>
      <c r="G2015" s="2" t="s">
        <v>11854</v>
      </c>
      <c r="H2015" s="2" t="str">
        <f ca="1">IFERROR(__xludf.DUMMYFUNCTION("GOOGLETRANSLATE(A2015,""id"",""en"")"),"not orange")</f>
        <v>not orange</v>
      </c>
    </row>
    <row r="2016" spans="1:8" ht="15.75" customHeight="1" x14ac:dyDescent="0.25">
      <c r="A2016" s="2" t="s">
        <v>11855</v>
      </c>
      <c r="B2016" s="2" t="s">
        <v>11856</v>
      </c>
      <c r="C2016" s="2" t="s">
        <v>11857</v>
      </c>
      <c r="D2016" s="2" t="s">
        <v>11858</v>
      </c>
      <c r="E2016" s="2" t="s">
        <v>11859</v>
      </c>
      <c r="F2016" s="2" t="s">
        <v>11860</v>
      </c>
      <c r="G2016" s="2" t="s">
        <v>11861</v>
      </c>
      <c r="H2016" s="2" t="str">
        <f ca="1">IFERROR(__xludf.DUMMYFUNCTION("GOOGLETRANSLATE(A2016,""id"",""en"")"),"Esteler, bro, let's tell you in detail so I can help you check eri")</f>
        <v>Esteler, bro, let's tell you in detail so I can help you check eri</v>
      </c>
    </row>
    <row r="2017" spans="1:8" ht="15.75" customHeight="1" x14ac:dyDescent="0.25">
      <c r="A2017" s="2" t="s">
        <v>11862</v>
      </c>
      <c r="B2017" s="2" t="s">
        <v>11863</v>
      </c>
      <c r="C2017" s="2" t="s">
        <v>11864</v>
      </c>
      <c r="D2017" s="2" t="s">
        <v>11865</v>
      </c>
      <c r="E2017" s="2" t="s">
        <v>11866</v>
      </c>
      <c r="F2017" s="2" t="s">
        <v>11867</v>
      </c>
      <c r="G2017" s="2" t="s">
        <v>11867</v>
      </c>
      <c r="H2017" s="2" t="str">
        <f ca="1">IFERROR(__xludf.DUMMYFUNCTION("GOOGLETRANSLATE(A2017,""id"",""en"")"),"Just Junpi")</f>
        <v>Just Junpi</v>
      </c>
    </row>
    <row r="2018" spans="1:8" ht="15.75" customHeight="1" x14ac:dyDescent="0.25">
      <c r="A2018" s="2" t="s">
        <v>11868</v>
      </c>
      <c r="B2018" s="2" t="s">
        <v>11869</v>
      </c>
      <c r="C2018" s="2" t="s">
        <v>11870</v>
      </c>
      <c r="D2018" s="2" t="s">
        <v>11871</v>
      </c>
      <c r="E2018" s="2" t="s">
        <v>11871</v>
      </c>
      <c r="F2018" s="2" t="s">
        <v>11872</v>
      </c>
      <c r="G2018" s="2" t="s">
        <v>11872</v>
      </c>
      <c r="H2018" s="2" t="str">
        <f ca="1">IFERROR(__xludf.DUMMYFUNCTION("GOOGLETRANSLATE(A2018,""id"",""en"")"),"Telkomsel error")</f>
        <v>Telkomsel error</v>
      </c>
    </row>
    <row r="2019" spans="1:8" ht="15.75" customHeight="1" x14ac:dyDescent="0.25">
      <c r="A2019" s="2" t="s">
        <v>11873</v>
      </c>
      <c r="B2019" s="2" t="s">
        <v>11874</v>
      </c>
      <c r="C2019" s="2" t="s">
        <v>11875</v>
      </c>
      <c r="D2019" s="2" t="s">
        <v>11876</v>
      </c>
      <c r="E2019" s="2" t="s">
        <v>11877</v>
      </c>
      <c r="F2019" s="2" t="s">
        <v>11878</v>
      </c>
      <c r="G2019" s="2" t="s">
        <v>11879</v>
      </c>
      <c r="H2019" s="2" t="str">
        <f ca="1">IFERROR(__xludf.DUMMYFUNCTION("GOOGLETRANSLATE(A2019,""id"",""en"")"),"Brother, message, receive the message, yes, wait for confirmation via message, thank you, Dero")</f>
        <v>Brother, message, receive the message, yes, wait for confirmation via message, thank you, Dero</v>
      </c>
    </row>
    <row r="2020" spans="1:8" ht="15.75" customHeight="1" x14ac:dyDescent="0.25">
      <c r="A2020" s="2" t="s">
        <v>11880</v>
      </c>
      <c r="B2020" s="2" t="s">
        <v>11881</v>
      </c>
      <c r="C2020" s="2" t="s">
        <v>11882</v>
      </c>
      <c r="D2020" s="2" t="s">
        <v>11883</v>
      </c>
      <c r="E2020" s="2" t="s">
        <v>11883</v>
      </c>
      <c r="F2020" s="2" t="s">
        <v>11884</v>
      </c>
      <c r="G2020" s="2" t="s">
        <v>11884</v>
      </c>
      <c r="H2020" s="2" t="str">
        <f ca="1">IFERROR(__xludf.DUMMYFUNCTION("GOOGLETRANSLATE(A2020,""id"",""en"")"),"Look")</f>
        <v>Look</v>
      </c>
    </row>
    <row r="2021" spans="1:8" ht="15.75" customHeight="1" x14ac:dyDescent="0.25">
      <c r="A2021" s="2" t="s">
        <v>11885</v>
      </c>
      <c r="B2021" s="2" t="s">
        <v>11886</v>
      </c>
      <c r="C2021" s="2" t="s">
        <v>11887</v>
      </c>
      <c r="D2021" s="2" t="s">
        <v>11888</v>
      </c>
      <c r="E2021" s="2" t="s">
        <v>11889</v>
      </c>
      <c r="F2021" s="2" t="s">
        <v>11889</v>
      </c>
      <c r="G2021" s="2" t="s">
        <v>11889</v>
      </c>
      <c r="H2021" s="2" t="str">
        <f ca="1">IFERROR(__xludf.DUMMYFUNCTION("GOOGLETRANSLATE(A2021,""id"",""en"")"),"very beautiful")</f>
        <v>very beautiful</v>
      </c>
    </row>
    <row r="2022" spans="1:8" ht="15.75" customHeight="1" x14ac:dyDescent="0.25">
      <c r="A2022" s="2" t="s">
        <v>11890</v>
      </c>
      <c r="B2022" s="2" t="s">
        <v>11891</v>
      </c>
      <c r="C2022" s="2" t="s">
        <v>11892</v>
      </c>
      <c r="D2022" s="2" t="s">
        <v>11893</v>
      </c>
      <c r="E2022" s="2" t="s">
        <v>11894</v>
      </c>
      <c r="F2022" s="2" t="s">
        <v>11894</v>
      </c>
      <c r="G2022" s="2" t="s">
        <v>11895</v>
      </c>
      <c r="H2022" s="2" t="str">
        <f ca="1">IFERROR(__xludf.DUMMYFUNCTION("GOOGLETRANSLATE(A2022,""id"",""en"")"),"hi smartfren friends if you have any questions about smartfren minfren is ready to help lets check the complete information at please take care of your health thank you ghaza")</f>
        <v>hi smartfren friends if you have any questions about smartfren minfren is ready to help lets check the complete information at please take care of your health thank you ghaza</v>
      </c>
    </row>
    <row r="2023" spans="1:8" ht="15.75" customHeight="1" x14ac:dyDescent="0.25">
      <c r="B2023" s="2" t="s">
        <v>11896</v>
      </c>
      <c r="C2023" s="2" t="s">
        <v>11897</v>
      </c>
      <c r="D2023" s="2" t="s">
        <v>11898</v>
      </c>
      <c r="E2023" s="2" t="s">
        <v>11899</v>
      </c>
      <c r="F2023" s="2" t="s">
        <v>5562</v>
      </c>
      <c r="G2023" s="2" t="s">
        <v>5562</v>
      </c>
      <c r="H2023" s="2" t="str">
        <f ca="1">IFERROR(__xludf.DUMMYFUNCTION("GOOGLETRANSLATE(A2022,""id"",""en"")"),"hi smartfren friends if you have any questions about smartfren minfren is ready to help lets check the complete information at please take care of your health thank you ghaza")</f>
        <v>hi smartfren friends if you have any questions about smartfren minfren is ready to help lets check the complete information at please take care of your health thank you ghaza</v>
      </c>
    </row>
    <row r="2024" spans="1:8" ht="15.75" customHeight="1" x14ac:dyDescent="0.25">
      <c r="A2024" s="2" t="s">
        <v>11900</v>
      </c>
      <c r="B2024" s="2" t="s">
        <v>11901</v>
      </c>
      <c r="C2024" s="2" t="s">
        <v>11902</v>
      </c>
      <c r="D2024" s="2" t="s">
        <v>11903</v>
      </c>
      <c r="E2024" s="2" t="s">
        <v>11904</v>
      </c>
      <c r="F2024" s="2" t="s">
        <v>11905</v>
      </c>
      <c r="G2024" s="2" t="s">
        <v>11906</v>
      </c>
      <c r="H2024" s="2" t="str">
        <f ca="1">IFERROR(__xludf.DUMMYFUNCTION("GOOGLETRANSLATE(A2024,""id"",""en"")"),"Fuck, stop making salty hugs")</f>
        <v>Fuck, stop making salty hugs</v>
      </c>
    </row>
    <row r="2025" spans="1:8" ht="15.75" customHeight="1" x14ac:dyDescent="0.25">
      <c r="A2025" s="2" t="s">
        <v>11907</v>
      </c>
      <c r="B2025" s="2" t="s">
        <v>11908</v>
      </c>
      <c r="C2025" s="2" t="s">
        <v>11909</v>
      </c>
      <c r="D2025" s="2" t="s">
        <v>11910</v>
      </c>
      <c r="E2025" s="2" t="s">
        <v>11911</v>
      </c>
      <c r="F2025" s="2" t="s">
        <v>11911</v>
      </c>
      <c r="G2025" s="2" t="s">
        <v>11911</v>
      </c>
      <c r="H2025" s="2" t="str">
        <f ca="1">IFERROR(__xludf.DUMMYFUNCTION("GOOGLETRANSLATE(A2025,""id"",""en"")"),"hello bro, check the message")</f>
        <v>hello bro, check the message</v>
      </c>
    </row>
    <row r="2026" spans="1:8" ht="15.75" customHeight="1" x14ac:dyDescent="0.25">
      <c r="A2026" s="2" t="s">
        <v>11912</v>
      </c>
      <c r="B2026" s="2" t="s">
        <v>11913</v>
      </c>
      <c r="C2026" s="2" t="s">
        <v>11914</v>
      </c>
      <c r="D2026" s="2" t="s">
        <v>11915</v>
      </c>
      <c r="E2026" s="2" t="s">
        <v>11916</v>
      </c>
      <c r="F2026" s="2" t="s">
        <v>11917</v>
      </c>
      <c r="G2026" s="2" t="s">
        <v>11917</v>
      </c>
      <c r="H2026" s="2" t="str">
        <f ca="1">IFERROR(__xludf.DUMMYFUNCTION("GOOGLETRANSLATE(A2026,""id"",""en"")"),"wow allahuakbarrr thank you")</f>
        <v>wow allahuakbarrr thank you</v>
      </c>
    </row>
    <row r="2027" spans="1:8" ht="15.75" customHeight="1" x14ac:dyDescent="0.25">
      <c r="A2027" s="2" t="s">
        <v>11918</v>
      </c>
      <c r="B2027" s="2" t="s">
        <v>11919</v>
      </c>
      <c r="C2027" s="2" t="s">
        <v>11920</v>
      </c>
      <c r="D2027" s="2" t="s">
        <v>11921</v>
      </c>
      <c r="E2027" s="2" t="s">
        <v>11922</v>
      </c>
      <c r="F2027" s="2" t="s">
        <v>11923</v>
      </c>
      <c r="G2027" s="2" t="s">
        <v>11924</v>
      </c>
      <c r="H2027" s="2" t="str">
        <f ca="1">IFERROR(__xludf.DUMMYFUNCTION("GOOGLETRANSLATE(A2027,""id"",""en"")"),"Brother, be patient, brother, check when Dero helps, pray that his brother is wrong, thank you, Dero")</f>
        <v>Brother, be patient, brother, check when Dero helps, pray that his brother is wrong, thank you, Dero</v>
      </c>
    </row>
    <row r="2028" spans="1:8" ht="15.75" customHeight="1" x14ac:dyDescent="0.25">
      <c r="A2028" s="2" t="s">
        <v>11925</v>
      </c>
      <c r="B2028" s="2" t="s">
        <v>11926</v>
      </c>
      <c r="C2028" s="2" t="s">
        <v>11927</v>
      </c>
      <c r="D2028" s="2" t="s">
        <v>11928</v>
      </c>
      <c r="E2028" s="2" t="s">
        <v>11928</v>
      </c>
      <c r="F2028" s="2" t="s">
        <v>11929</v>
      </c>
      <c r="G2028" s="2" t="s">
        <v>11929</v>
      </c>
      <c r="H2028" s="2" t="str">
        <f ca="1">IFERROR(__xludf.DUMMYFUNCTION("GOOGLETRANSLATE(A2028,""id"",""en"")"),"really love kiss")</f>
        <v>really love kiss</v>
      </c>
    </row>
    <row r="2029" spans="1:8" ht="15.75" customHeight="1" x14ac:dyDescent="0.25">
      <c r="A2029" s="2" t="s">
        <v>11930</v>
      </c>
      <c r="B2029" s="2" t="s">
        <v>11931</v>
      </c>
      <c r="C2029" s="2" t="s">
        <v>11932</v>
      </c>
      <c r="D2029" s="2" t="s">
        <v>11933</v>
      </c>
      <c r="E2029" s="2" t="s">
        <v>11934</v>
      </c>
      <c r="F2029" s="2" t="s">
        <v>11935</v>
      </c>
      <c r="G2029" s="2" t="s">
        <v>11936</v>
      </c>
      <c r="H2029" s="2" t="str">
        <f ca="1">IFERROR(__xludf.DUMMYFUNCTION("GOOGLETRANSLATE(A2029,""id"",""en"")"),"raffle raffle cheat yes info win")</f>
        <v>raffle raffle cheat yes info win</v>
      </c>
    </row>
    <row r="2030" spans="1:8" ht="15.75" customHeight="1" x14ac:dyDescent="0.25">
      <c r="A2030" s="2" t="s">
        <v>11937</v>
      </c>
      <c r="B2030" s="2" t="s">
        <v>11938</v>
      </c>
      <c r="C2030" s="2" t="s">
        <v>11938</v>
      </c>
      <c r="D2030" s="2" t="s">
        <v>11939</v>
      </c>
      <c r="E2030" s="2" t="s">
        <v>11940</v>
      </c>
      <c r="F2030" s="2" t="s">
        <v>11941</v>
      </c>
      <c r="G2030" s="2" t="s">
        <v>11942</v>
      </c>
      <c r="H2030" s="2" t="str">
        <f ca="1">IFERROR(__xludf.DUMMYFUNCTION("GOOGLETRANSLATE(A2030,""id"",""en"")"),"Wow, that's really cute, ma'am")</f>
        <v>Wow, that's really cute, ma'am</v>
      </c>
    </row>
    <row r="2031" spans="1:8" ht="15.75" customHeight="1" x14ac:dyDescent="0.25">
      <c r="A2031" s="2" t="s">
        <v>11943</v>
      </c>
      <c r="B2031" s="2" t="s">
        <v>11944</v>
      </c>
      <c r="C2031" s="2" t="s">
        <v>11945</v>
      </c>
      <c r="D2031" s="2" t="s">
        <v>11946</v>
      </c>
      <c r="E2031" s="2" t="s">
        <v>11946</v>
      </c>
      <c r="F2031" s="2" t="s">
        <v>11947</v>
      </c>
      <c r="G2031" s="2" t="s">
        <v>11948</v>
      </c>
      <c r="H2031" s="2" t="str">
        <f ca="1">IFERROR(__xludf.DUMMYFUNCTION("GOOGLETRANSLATE(A2031,""id"",""en"")"),"TBK, if you use Telkomsel, there are network problems with your location. Don't hesitate to confirm directly, so help Rai")</f>
        <v>TBK, if you use Telkomsel, there are network problems with your location. Don't hesitate to confirm directly, so help Rai</v>
      </c>
    </row>
    <row r="2032" spans="1:8" ht="15.75" customHeight="1" x14ac:dyDescent="0.25">
      <c r="A2032" s="2" t="s">
        <v>11949</v>
      </c>
      <c r="B2032" s="2" t="s">
        <v>11950</v>
      </c>
      <c r="C2032" s="2" t="s">
        <v>11951</v>
      </c>
      <c r="D2032" s="2" t="s">
        <v>11952</v>
      </c>
      <c r="E2032" s="2" t="s">
        <v>11952</v>
      </c>
      <c r="F2032" s="2" t="s">
        <v>11953</v>
      </c>
      <c r="G2032" s="2" t="s">
        <v>11954</v>
      </c>
      <c r="H2032" s="2" t="str">
        <f ca="1">IFERROR(__xludf.DUMMYFUNCTION("GOOGLETRANSLATE(A2032,""id"",""en"")"),"Sorry, I violated village regulations")</f>
        <v>Sorry, I violated village regulations</v>
      </c>
    </row>
    <row r="2033" spans="1:8" ht="15.75" customHeight="1" x14ac:dyDescent="0.25">
      <c r="A2033" s="2" t="s">
        <v>11955</v>
      </c>
      <c r="B2033" s="2" t="s">
        <v>11956</v>
      </c>
      <c r="C2033" s="2" t="s">
        <v>11957</v>
      </c>
      <c r="D2033" s="2" t="s">
        <v>11958</v>
      </c>
      <c r="E2033" s="2" t="s">
        <v>11959</v>
      </c>
      <c r="F2033" s="2" t="s">
        <v>11960</v>
      </c>
      <c r="G2033" s="2" t="s">
        <v>11960</v>
      </c>
      <c r="H2033" s="2" t="str">
        <f ca="1">IFERROR(__xludf.DUMMYFUNCTION("GOOGLETRANSLATE(A2033,""id"",""en"")"),"tbk Smartfren brother, order straight away, brother, thank you Ghaza")</f>
        <v>tbk Smartfren brother, order straight away, brother, thank you Ghaza</v>
      </c>
    </row>
    <row r="2034" spans="1:8" ht="15.75" customHeight="1" x14ac:dyDescent="0.25">
      <c r="A2034" s="2" t="s">
        <v>11961</v>
      </c>
      <c r="B2034" s="2" t="s">
        <v>11962</v>
      </c>
      <c r="C2034" s="2" t="s">
        <v>11963</v>
      </c>
      <c r="D2034" s="2" t="s">
        <v>11964</v>
      </c>
      <c r="E2034" s="2" t="s">
        <v>11965</v>
      </c>
      <c r="F2034" s="2" t="s">
        <v>11966</v>
      </c>
      <c r="G2034" s="2" t="s">
        <v>11967</v>
      </c>
      <c r="H2034" s="2" t="str">
        <f ca="1">IFERROR(__xludf.DUMMYFUNCTION("GOOGLETRANSLATE(A2034,""id"",""en"")"),"Which location, bro, help with the signal so it doesn't bother you, push rank ferries")</f>
        <v>Which location, bro, help with the signal so it doesn't bother you, push rank ferries</v>
      </c>
    </row>
    <row r="2035" spans="1:8" ht="15.75" customHeight="1" x14ac:dyDescent="0.25">
      <c r="A2035" s="2" t="s">
        <v>11968</v>
      </c>
      <c r="B2035" s="2" t="s">
        <v>11969</v>
      </c>
      <c r="C2035" s="2" t="s">
        <v>11970</v>
      </c>
      <c r="D2035" s="2" t="s">
        <v>11971</v>
      </c>
      <c r="E2035" s="2" t="s">
        <v>11972</v>
      </c>
      <c r="F2035" s="2" t="s">
        <v>11973</v>
      </c>
      <c r="G2035" s="2" t="s">
        <v>11974</v>
      </c>
      <c r="H2035" s="2" t="str">
        <f ca="1">IFERROR(__xludf.DUMMYFUNCTION("GOOGLETRANSLATE(A2035,""id"",""en"")"),"Brother Chi told Telkomsel, come on, Telkomsel has problems so we can help with the ferry")</f>
        <v>Brother Chi told Telkomsel, come on, Telkomsel has problems so we can help with the ferry</v>
      </c>
    </row>
    <row r="2036" spans="1:8" ht="15.75" customHeight="1" x14ac:dyDescent="0.25">
      <c r="A2036" s="2" t="s">
        <v>11975</v>
      </c>
      <c r="B2036" s="2" t="s">
        <v>11976</v>
      </c>
      <c r="C2036" s="2" t="s">
        <v>11977</v>
      </c>
      <c r="D2036" s="2" t="s">
        <v>11978</v>
      </c>
      <c r="E2036" s="2" t="s">
        <v>11979</v>
      </c>
      <c r="F2036" s="2" t="s">
        <v>11980</v>
      </c>
      <c r="G2036" s="2" t="s">
        <v>11980</v>
      </c>
      <c r="H2036" s="2" t="str">
        <f ca="1">IFERROR(__xludf.DUMMYFUNCTION("GOOGLETRANSLATE(A2036,""id"",""en"")"),"mjb sis, apply for an internship with Telkomsel, sis, are you independent?")</f>
        <v>mjb sis, apply for an internship with Telkomsel, sis, are you independent?</v>
      </c>
    </row>
    <row r="2037" spans="1:8" ht="15.75" customHeight="1" x14ac:dyDescent="0.25">
      <c r="A2037" s="2" t="s">
        <v>11262</v>
      </c>
      <c r="B2037" s="2" t="s">
        <v>11981</v>
      </c>
      <c r="C2037" s="2" t="s">
        <v>11264</v>
      </c>
      <c r="D2037" s="2" t="s">
        <v>11265</v>
      </c>
      <c r="E2037" s="2" t="s">
        <v>11266</v>
      </c>
      <c r="F2037" s="2" t="s">
        <v>11267</v>
      </c>
      <c r="G2037" s="2" t="s">
        <v>11267</v>
      </c>
      <c r="H2037" s="2" t="str">
        <f ca="1">IFERROR(__xludf.DUMMYFUNCTION("GOOGLETRANSLATE(A2037,""id"",""en"")"),"bro, yes, thank you dero")</f>
        <v>bro, yes, thank you dero</v>
      </c>
    </row>
    <row r="2038" spans="1:8" ht="15.75" customHeight="1" x14ac:dyDescent="0.25">
      <c r="A2038" s="2" t="s">
        <v>11982</v>
      </c>
      <c r="B2038" s="2" t="s">
        <v>11983</v>
      </c>
      <c r="C2038" s="2" t="s">
        <v>11984</v>
      </c>
      <c r="D2038" s="2" t="s">
        <v>11985</v>
      </c>
      <c r="E2038" s="2" t="s">
        <v>11986</v>
      </c>
      <c r="F2038" s="2" t="s">
        <v>11987</v>
      </c>
      <c r="G2038" s="2" t="s">
        <v>11988</v>
      </c>
      <c r="H2038" s="2" t="str">
        <f ca="1">IFERROR(__xludf.DUMMYFUNCTION("GOOGLETRANSLATE(A2038,""id"",""en"")"),"tbk hi smartfren friends need help confirming minfren via message forgot smartfren points link stay healthy bro thank you loyal friend smartfren mandala")</f>
        <v>tbk hi smartfren friends need help confirming minfren via message forgot smartfren points link stay healthy bro thank you loyal friend smartfren mandala</v>
      </c>
    </row>
    <row r="2039" spans="1:8" ht="15.75" customHeight="1" x14ac:dyDescent="0.25">
      <c r="A2039" s="2" t="s">
        <v>6391</v>
      </c>
      <c r="B2039" s="2" t="s">
        <v>11989</v>
      </c>
      <c r="C2039" s="2" t="s">
        <v>11990</v>
      </c>
      <c r="D2039" s="2" t="s">
        <v>11991</v>
      </c>
      <c r="E2039" s="2" t="s">
        <v>11992</v>
      </c>
      <c r="F2039" s="2" t="s">
        <v>6396</v>
      </c>
      <c r="G2039" s="2" t="s">
        <v>6396</v>
      </c>
      <c r="H2039" s="2" t="str">
        <f ca="1">IFERROR(__xludf.DUMMYFUNCTION("GOOGLETRANSLATE(A2039,""id"",""en"")"),"check messages")</f>
        <v>check messages</v>
      </c>
    </row>
    <row r="2040" spans="1:8" ht="15.75" customHeight="1" x14ac:dyDescent="0.25">
      <c r="A2040" s="2" t="s">
        <v>11993</v>
      </c>
      <c r="B2040" s="2" t="s">
        <v>11994</v>
      </c>
      <c r="C2040" s="2" t="s">
        <v>11993</v>
      </c>
      <c r="D2040" s="2" t="s">
        <v>11995</v>
      </c>
      <c r="E2040" s="2" t="s">
        <v>11995</v>
      </c>
      <c r="F2040" s="2" t="s">
        <v>11995</v>
      </c>
      <c r="G2040" s="2" t="s">
        <v>11995</v>
      </c>
      <c r="H2040" s="2" t="str">
        <f ca="1">IFERROR(__xludf.DUMMYFUNCTION("GOOGLETRANSLATE(A2040,""id"",""en"")"),"me")</f>
        <v>me</v>
      </c>
    </row>
    <row r="2041" spans="1:8" ht="15.75" customHeight="1" x14ac:dyDescent="0.25">
      <c r="A2041" s="2" t="s">
        <v>11996</v>
      </c>
      <c r="B2041" s="2" t="s">
        <v>11997</v>
      </c>
      <c r="C2041" s="2" t="s">
        <v>11998</v>
      </c>
      <c r="D2041" s="2" t="s">
        <v>11999</v>
      </c>
      <c r="E2041" s="2" t="s">
        <v>12000</v>
      </c>
      <c r="F2041" s="2" t="s">
        <v>12001</v>
      </c>
      <c r="G2041" s="2" t="s">
        <v>12002</v>
      </c>
      <c r="H2041" s="2" t="str">
        <f ca="1">IFERROR(__xludf.DUMMYFUNCTION("GOOGLETRANSLATE(A2041,""id"",""en"")"),"Change your package aaanid brother, try to provide your cellphone number, details of the package problem, let me help you with a secret solution, keep your data safe, thank you, Dero")</f>
        <v>Change your package aaanid brother, try to provide your cellphone number, details of the package problem, let me help you with a secret solution, keep your data safe, thank you, Dero</v>
      </c>
    </row>
    <row r="2042" spans="1:8" ht="15.75" customHeight="1" x14ac:dyDescent="0.25">
      <c r="B2042" s="2" t="s">
        <v>12003</v>
      </c>
      <c r="D2042" s="2" t="s">
        <v>5562</v>
      </c>
      <c r="E2042" s="2" t="s">
        <v>5562</v>
      </c>
      <c r="F2042" s="2" t="s">
        <v>5562</v>
      </c>
      <c r="G2042" s="2" t="s">
        <v>5562</v>
      </c>
      <c r="H2042" s="2" t="str">
        <f ca="1">IFERROR(__xludf.DUMMYFUNCTION("GOOGLETRANSLATE(A2041,""id"",""en"")"),"Change your package aaanid brother, try to provide your cellphone number, details of the package problem, let me help you with a secret solution, keep your data safe, thank you, Dero")</f>
        <v>Change your package aaanid brother, try to provide your cellphone number, details of the package problem, let me help you with a secret solution, keep your data safe, thank you, Dero</v>
      </c>
    </row>
    <row r="2043" spans="1:8" ht="15.75" customHeight="1" x14ac:dyDescent="0.25">
      <c r="A2043" s="2" t="s">
        <v>12004</v>
      </c>
      <c r="B2043" s="2" t="s">
        <v>12005</v>
      </c>
      <c r="C2043" s="2" t="s">
        <v>12006</v>
      </c>
      <c r="D2043" s="2" t="s">
        <v>12007</v>
      </c>
      <c r="E2043" s="2" t="s">
        <v>12007</v>
      </c>
      <c r="F2043" s="2" t="s">
        <v>12008</v>
      </c>
      <c r="G2043" s="2" t="s">
        <v>12009</v>
      </c>
      <c r="H2043" s="2" t="str">
        <f ca="1">IFERROR(__xludf.DUMMYFUNCTION("GOOGLETRANSLATE(A2043,""id"",""en"")"),"bismillah, Telkomsel internship, information systems semester internship")</f>
        <v>bismillah, Telkomsel internship, information systems semester internship</v>
      </c>
    </row>
    <row r="2044" spans="1:8" ht="15.75" customHeight="1" x14ac:dyDescent="0.25">
      <c r="A2044" s="2" t="s">
        <v>12010</v>
      </c>
      <c r="B2044" s="2" t="s">
        <v>12011</v>
      </c>
      <c r="C2044" s="2" t="s">
        <v>12012</v>
      </c>
      <c r="D2044" s="2" t="s">
        <v>12013</v>
      </c>
      <c r="E2044" s="2" t="s">
        <v>12014</v>
      </c>
      <c r="F2044" s="2" t="s">
        <v>12015</v>
      </c>
      <c r="G2044" s="2" t="s">
        <v>12016</v>
      </c>
      <c r="H2044" s="2" t="str">
        <f ca="1">IFERROR(__xludf.DUMMYFUNCTION("GOOGLETRANSLATE(A2044,""id"",""en"")"),"dibr dibr information report try brother kaula confirm Jovan's message")</f>
        <v>dibr dibr information report try brother kaula confirm Jovan's message</v>
      </c>
    </row>
    <row r="2045" spans="1:8" ht="15.75" customHeight="1" x14ac:dyDescent="0.25">
      <c r="A2045" s="2" t="s">
        <v>12017</v>
      </c>
      <c r="B2045" s="2" t="s">
        <v>12018</v>
      </c>
      <c r="C2045" s="2" t="s">
        <v>12019</v>
      </c>
      <c r="D2045" s="2" t="s">
        <v>12020</v>
      </c>
      <c r="E2045" s="2" t="s">
        <v>12021</v>
      </c>
      <c r="F2045" s="2" t="s">
        <v>12022</v>
      </c>
      <c r="G2045" s="2" t="s">
        <v>12023</v>
      </c>
      <c r="H2045" s="2" t="str">
        <f ca="1">IFERROR(__xludf.DUMMYFUNCTION("GOOGLETRANSLATE(A2045,""id"",""en"")"),"TBK Ouch, I'm sorry for disrupting internet access. Confirm location, details of problem, cellphone number, date, Telkomsel number, problem via message, let me help, internet is slow, thank you, Dero.")</f>
        <v>TBK Ouch, I'm sorry for disrupting internet access. Confirm location, details of problem, cellphone number, date, Telkomsel number, problem via message, let me help, internet is slow, thank you, Dero.</v>
      </c>
    </row>
    <row r="2046" spans="1:8" ht="15.75" customHeight="1" x14ac:dyDescent="0.25">
      <c r="A2046" s="2" t="s">
        <v>12024</v>
      </c>
      <c r="B2046" s="2" t="s">
        <v>12025</v>
      </c>
      <c r="C2046" s="2" t="s">
        <v>12026</v>
      </c>
      <c r="D2046" s="2" t="s">
        <v>12027</v>
      </c>
      <c r="E2046" s="2" t="s">
        <v>12028</v>
      </c>
      <c r="F2046" s="2" t="s">
        <v>12029</v>
      </c>
      <c r="G2046" s="2" t="s">
        <v>12030</v>
      </c>
      <c r="H2046" s="2" t="str">
        <f ca="1">IFERROR(__xludf.DUMMYFUNCTION("GOOGLETRANSLATE(A2046,""id"",""en"")"),"I'm really crying, it's wrong not to use the month's quota package, I know it's been used up in a week, assssssshaduaalailahaillah, please change the package, I'm annoyed, huf")</f>
        <v>I'm really crying, it's wrong not to use the month's quota package, I know it's been used up in a week, assssssshaduaalailahaillah, please change the package, I'm annoyed, huf</v>
      </c>
    </row>
    <row r="2047" spans="1:8" ht="15.75" customHeight="1" x14ac:dyDescent="0.25">
      <c r="B2047" s="2" t="s">
        <v>12031</v>
      </c>
      <c r="D2047" s="2" t="s">
        <v>5562</v>
      </c>
      <c r="E2047" s="2" t="s">
        <v>5562</v>
      </c>
      <c r="F2047" s="2" t="s">
        <v>5562</v>
      </c>
      <c r="G2047" s="2" t="s">
        <v>5562</v>
      </c>
      <c r="H2047" s="2" t="str">
        <f ca="1">IFERROR(__xludf.DUMMYFUNCTION("GOOGLETRANSLATE(A2046,""id"",""en"")"),"I'm really crying, it's wrong not to use the month's quota package, I know it's been used up in a week, assssssshaduaalailahaillah, please change the package, I'm annoyed, huf")</f>
        <v>I'm really crying, it's wrong not to use the month's quota package, I know it's been used up in a week, assssssshaduaalailahaillah, please change the package, I'm annoyed, huf</v>
      </c>
    </row>
    <row r="2048" spans="1:8" ht="15.75" customHeight="1" x14ac:dyDescent="0.25">
      <c r="A2048" s="2" t="s">
        <v>12032</v>
      </c>
      <c r="B2048" s="2" t="s">
        <v>12033</v>
      </c>
      <c r="C2048" s="2" t="s">
        <v>12034</v>
      </c>
      <c r="D2048" s="2" t="s">
        <v>12035</v>
      </c>
      <c r="E2048" s="2" t="s">
        <v>12036</v>
      </c>
      <c r="F2048" s="2" t="s">
        <v>12037</v>
      </c>
      <c r="G2048" s="2" t="s">
        <v>12037</v>
      </c>
      <c r="H2048" s="2" t="str">
        <f ca="1">IFERROR(__xludf.DUMMYFUNCTION("GOOGLETRANSLATE(A2048,""id"",""en"")"),"Jovan, check the reply, bro, try checking the message, Jovan")</f>
        <v>Jovan, check the reply, bro, try checking the message, Jovan</v>
      </c>
    </row>
    <row r="2049" spans="1:8" ht="15.75" customHeight="1" x14ac:dyDescent="0.25">
      <c r="A2049" s="2" t="s">
        <v>12038</v>
      </c>
      <c r="B2049" s="2" t="s">
        <v>12039</v>
      </c>
      <c r="C2049" s="2" t="s">
        <v>12040</v>
      </c>
      <c r="D2049" s="2" t="s">
        <v>12041</v>
      </c>
      <c r="E2049" s="2" t="s">
        <v>12042</v>
      </c>
      <c r="F2049" s="2" t="s">
        <v>12043</v>
      </c>
      <c r="G2049" s="2" t="s">
        <v>12044</v>
      </c>
      <c r="H2049" s="2" t="str">
        <f ca="1">IFERROR(__xludf.DUMMYFUNCTION("GOOGLETRANSLATE(A2049,""id"",""en"")"),"please wait, bro, message me, reply to Rai")</f>
        <v>please wait, bro, message me, reply to Rai</v>
      </c>
    </row>
    <row r="2050" spans="1:8" ht="15.75" customHeight="1" x14ac:dyDescent="0.25">
      <c r="B2050" s="2" t="s">
        <v>12045</v>
      </c>
      <c r="C2050" s="2" t="s">
        <v>12046</v>
      </c>
      <c r="D2050" s="2" t="s">
        <v>12047</v>
      </c>
      <c r="E2050" s="2" t="s">
        <v>12048</v>
      </c>
      <c r="F2050" s="2" t="s">
        <v>5562</v>
      </c>
      <c r="G2050" s="2" t="s">
        <v>5562</v>
      </c>
      <c r="H2050" s="2" t="str">
        <f ca="1">IFERROR(__xludf.DUMMYFUNCTION("GOOGLETRANSLATE(A2049,""id"",""en"")"),"please wait, bro, message me, reply to Rai")</f>
        <v>please wait, bro, message me, reply to Rai</v>
      </c>
    </row>
    <row r="2051" spans="1:8" ht="15.75" customHeight="1" x14ac:dyDescent="0.25">
      <c r="A2051" s="2" t="s">
        <v>12049</v>
      </c>
      <c r="B2051" s="2" t="s">
        <v>12050</v>
      </c>
      <c r="C2051" s="2" t="s">
        <v>12051</v>
      </c>
      <c r="D2051" s="2" t="s">
        <v>12052</v>
      </c>
      <c r="E2051" s="2" t="s">
        <v>12053</v>
      </c>
      <c r="F2051" s="2" t="s">
        <v>12053</v>
      </c>
      <c r="G2051" s="2" t="s">
        <v>12054</v>
      </c>
      <c r="H2051" s="2" t="str">
        <f ca="1">IFERROR(__xludf.DUMMYFUNCTION("GOOGLETRANSLATE(A2051,""id"",""en"")"),"watch Indonesian king slaughter Nippon cok")</f>
        <v>watch Indonesian king slaughter Nippon cok</v>
      </c>
    </row>
    <row r="2052" spans="1:8" ht="15.75" customHeight="1" x14ac:dyDescent="0.25">
      <c r="A2052" s="2" t="s">
        <v>12055</v>
      </c>
      <c r="B2052" s="2" t="s">
        <v>12056</v>
      </c>
      <c r="C2052" s="2" t="s">
        <v>12057</v>
      </c>
      <c r="D2052" s="2" t="s">
        <v>12058</v>
      </c>
      <c r="E2052" s="2" t="s">
        <v>12059</v>
      </c>
      <c r="F2052" s="2" t="s">
        <v>12060</v>
      </c>
      <c r="G2052" s="2" t="s">
        <v>12061</v>
      </c>
      <c r="H2052" s="2" t="str">
        <f ca="1">IFERROR(__xludf.DUMMYFUNCTION("GOOGLETRANSLATE(A2052,""id"",""en"")"),"so that there are problems with reward stamps, prizes, thank you, help, please confirm your cellphone number, order yes and claim benefit, reward, claim capture, clear, success, reward claim, Rai")</f>
        <v>so that there are problems with reward stamps, prizes, thank you, help, please confirm your cellphone number, order yes and claim benefit, reward, claim capture, clear, success, reward claim, Rai</v>
      </c>
    </row>
    <row r="2053" spans="1:8" ht="15.75" customHeight="1" x14ac:dyDescent="0.25">
      <c r="A2053" s="2" t="s">
        <v>12062</v>
      </c>
      <c r="B2053" s="2" t="s">
        <v>12063</v>
      </c>
      <c r="C2053" s="2" t="s">
        <v>12064</v>
      </c>
      <c r="D2053" s="2" t="s">
        <v>12065</v>
      </c>
      <c r="E2053" s="2" t="s">
        <v>12066</v>
      </c>
      <c r="F2053" s="2" t="s">
        <v>12067</v>
      </c>
      <c r="G2053" s="2" t="s">
        <v>12068</v>
      </c>
      <c r="H2053" s="2" t="str">
        <f ca="1">IFERROR(__xludf.DUMMYFUNCTION("GOOGLETRANSLATE(A2053,""id"",""en"")"),"say my name and everything just stops wanting you like best friend")</f>
        <v>say my name and everything just stops wanting you like best friend</v>
      </c>
    </row>
    <row r="2054" spans="1:8" ht="15.75" customHeight="1" x14ac:dyDescent="0.25">
      <c r="A2054" s="2" t="s">
        <v>12069</v>
      </c>
      <c r="B2054" s="2" t="s">
        <v>12070</v>
      </c>
      <c r="C2054" s="2" t="s">
        <v>12071</v>
      </c>
      <c r="D2054" s="2" t="s">
        <v>12072</v>
      </c>
      <c r="E2054" s="2" t="s">
        <v>12073</v>
      </c>
      <c r="F2054" s="2" t="s">
        <v>12074</v>
      </c>
      <c r="G2054" s="2" t="s">
        <v>12075</v>
      </c>
      <c r="H2054" s="2" t="str">
        <f ca="1">IFERROR(__xludf.DUMMYFUNCTION("GOOGLETRANSLATE(A2054,""id"",""en"")"),"Confirm the details of the problem with your cellphone number, message Big Brother to help with follow-up and keep your data confidential, thank you, Dero")</f>
        <v>Confirm the details of the problem with your cellphone number, message Big Brother to help with follow-up and keep your data confidential, thank you, Dero</v>
      </c>
    </row>
    <row r="2055" spans="1:8" ht="15.75" customHeight="1" x14ac:dyDescent="0.25">
      <c r="A2055" s="2" t="s">
        <v>12076</v>
      </c>
      <c r="B2055" s="2" t="s">
        <v>12077</v>
      </c>
      <c r="C2055" s="2" t="s">
        <v>12078</v>
      </c>
      <c r="D2055" s="2" t="s">
        <v>12079</v>
      </c>
      <c r="E2055" s="2" t="s">
        <v>12080</v>
      </c>
      <c r="F2055" s="2" t="s">
        <v>12081</v>
      </c>
      <c r="G2055" s="2" t="s">
        <v>12081</v>
      </c>
      <c r="H2055" s="2" t="str">
        <f ca="1">IFERROR(__xludf.DUMMYFUNCTION("GOOGLETRANSLATE(A2055,""id"",""en"")"),"oh my god, money to buy a country house")</f>
        <v>oh my god, money to buy a country house</v>
      </c>
    </row>
    <row r="2056" spans="1:8" ht="15.75" customHeight="1" x14ac:dyDescent="0.25">
      <c r="A2056" s="2" t="s">
        <v>12082</v>
      </c>
      <c r="B2056" s="2" t="s">
        <v>12083</v>
      </c>
      <c r="C2056" s="2" t="s">
        <v>12084</v>
      </c>
      <c r="D2056" s="2" t="s">
        <v>12085</v>
      </c>
      <c r="E2056" s="2" t="s">
        <v>12086</v>
      </c>
      <c r="F2056" s="2" t="s">
        <v>12087</v>
      </c>
      <c r="G2056" s="2" t="s">
        <v>12088</v>
      </c>
      <c r="H2056" s="2" t="str">
        <f ca="1">IFERROR(__xludf.DUMMYFUNCTION("GOOGLETRANSLATE(A2056,""id"",""en"")"),"reward reward, sorry, bro, playing the game is annoying, so there are problems with hand signals, come on, give me the Telkomsel number, order info, so the complete location of the Telkomsel number is a problem, wait, wait.")</f>
        <v>reward reward, sorry, bro, playing the game is annoying, so there are problems with hand signals, come on, give me the Telkomsel number, order info, so the complete location of the Telkomsel number is a problem, wait, wait.</v>
      </c>
    </row>
    <row r="2057" spans="1:8" ht="15.75" customHeight="1" x14ac:dyDescent="0.25">
      <c r="A2057" s="2" t="s">
        <v>12089</v>
      </c>
      <c r="B2057" s="2" t="s">
        <v>12090</v>
      </c>
      <c r="C2057" s="2" t="s">
        <v>12091</v>
      </c>
      <c r="D2057" s="2" t="s">
        <v>12092</v>
      </c>
      <c r="E2057" s="2" t="s">
        <v>12093</v>
      </c>
      <c r="F2057" s="2" t="s">
        <v>12094</v>
      </c>
      <c r="G2057" s="2" t="s">
        <v>12095</v>
      </c>
      <c r="H2057" s="2" t="str">
        <f ca="1">IFERROR(__xludf.DUMMYFUNCTION("GOOGLETRANSLATE(A2057,""id"",""en"")"),"Amen, brother, good luck getting a gift, Kiano")</f>
        <v>Amen, brother, good luck getting a gift, Kiano</v>
      </c>
    </row>
    <row r="2058" spans="1:8" ht="15.75" customHeight="1" x14ac:dyDescent="0.25">
      <c r="A2058" s="2" t="s">
        <v>12096</v>
      </c>
      <c r="B2058" s="2" t="s">
        <v>12097</v>
      </c>
      <c r="C2058" s="2" t="s">
        <v>12098</v>
      </c>
      <c r="D2058" s="2" t="s">
        <v>12099</v>
      </c>
      <c r="E2058" s="2" t="s">
        <v>12100</v>
      </c>
      <c r="F2058" s="2" t="s">
        <v>12101</v>
      </c>
      <c r="G2058" s="2" t="s">
        <v>12102</v>
      </c>
      <c r="H2058" s="2" t="str">
        <f ca="1">IFERROR(__xludf.DUMMYFUNCTION("GOOGLETRANSLATE(A2058,""id"",""en"")"),"check the bargain update for the promo package on the Mytelkomsel application, bro, bargain on the telephone promo package, promotions available on the shopping menu, OK, check the bargain on the promo package, bro, Rai")</f>
        <v>check the bargain update for the promo package on the Mytelkomsel application, bro, bargain on the telephone promo package, promotions available on the shopping menu, OK, check the bargain on the promo package, bro, Rai</v>
      </c>
    </row>
    <row r="2059" spans="1:8" ht="15.75" customHeight="1" x14ac:dyDescent="0.25">
      <c r="A2059" s="2" t="s">
        <v>12103</v>
      </c>
      <c r="B2059" s="2" t="s">
        <v>12104</v>
      </c>
      <c r="C2059" s="2" t="s">
        <v>12105</v>
      </c>
      <c r="D2059" s="2" t="s">
        <v>12106</v>
      </c>
      <c r="E2059" s="2" t="s">
        <v>12107</v>
      </c>
      <c r="F2059" s="2" t="s">
        <v>12108</v>
      </c>
      <c r="G2059" s="2" t="s">
        <v>12109</v>
      </c>
      <c r="H2059" s="2" t="str">
        <f ca="1">IFERROR(__xludf.DUMMYFUNCTION("GOOGLETRANSLATE(A2059,""id"",""en"")"),"Brother Kiano cut credit")</f>
        <v>Brother Kiano cut credit</v>
      </c>
    </row>
    <row r="2060" spans="1:8" ht="15.75" customHeight="1" x14ac:dyDescent="0.25">
      <c r="A2060" s="2" t="s">
        <v>12110</v>
      </c>
      <c r="B2060" s="2" t="s">
        <v>12111</v>
      </c>
      <c r="C2060" s="2" t="s">
        <v>12112</v>
      </c>
      <c r="D2060" s="2" t="s">
        <v>12113</v>
      </c>
      <c r="E2060" s="2" t="s">
        <v>12114</v>
      </c>
      <c r="F2060" s="2" t="s">
        <v>12115</v>
      </c>
      <c r="G2060" s="2" t="s">
        <v>12116</v>
      </c>
      <c r="H2060" s="2" t="str">
        <f ca="1">IFERROR(__xludf.DUMMYFUNCTION("GOOGLETRANSLATE(A2060,""id"",""en"")"),"Choosing the Telkomsel package is really great, bro, try exploring the Mytelkomsel application package, you know, choose the Kiano quota benefit")</f>
        <v>Choosing the Telkomsel package is really great, bro, try exploring the Mytelkomsel application package, you know, choose the Kiano quota benefit</v>
      </c>
    </row>
    <row r="2061" spans="1:8" ht="15.75" customHeight="1" x14ac:dyDescent="0.25">
      <c r="A2061" s="2" t="s">
        <v>12117</v>
      </c>
      <c r="B2061" s="2" t="s">
        <v>12118</v>
      </c>
      <c r="C2061" s="2" t="s">
        <v>12119</v>
      </c>
      <c r="D2061" s="2" t="s">
        <v>12120</v>
      </c>
      <c r="E2061" s="2" t="s">
        <v>12121</v>
      </c>
      <c r="F2061" s="2" t="s">
        <v>12122</v>
      </c>
      <c r="G2061" s="2" t="s">
        <v>12123</v>
      </c>
      <c r="H2061" s="2" t="str">
        <f ca="1">IFERROR(__xludf.DUMMYFUNCTION("GOOGLETRANSLATE(A2061,""id"",""en"")"),"Min, is there a promo for all operator telephone packages?")</f>
        <v>Min, is there a promo for all operator telephone packages?</v>
      </c>
    </row>
    <row r="2062" spans="1:8" ht="15.75" customHeight="1" x14ac:dyDescent="0.25">
      <c r="A2062" s="2" t="s">
        <v>12124</v>
      </c>
      <c r="B2062" s="2" t="s">
        <v>12125</v>
      </c>
      <c r="C2062" s="2" t="s">
        <v>12126</v>
      </c>
      <c r="D2062" s="2" t="s">
        <v>12127</v>
      </c>
      <c r="E2062" s="2" t="s">
        <v>12128</v>
      </c>
      <c r="F2062" s="2" t="s">
        <v>12129</v>
      </c>
      <c r="G2062" s="2" t="s">
        <v>12130</v>
      </c>
      <c r="H2062" s="2" t="str">
        <f ca="1">IFERROR(__xludf.DUMMYFUNCTION("GOOGLETRANSLATE(A2062,""id"",""en"")"),"Yes, sis Lea's signal is stable, try telling me your cell phone number, location, date details, so the Telkomsel number is having problems via message, so I can help with the signal, Zidane.")</f>
        <v>Yes, sis Lea's signal is stable, try telling me your cell phone number, location, date details, so the Telkomsel number is having problems via message, so I can help with the signal, Zidane.</v>
      </c>
    </row>
    <row r="2063" spans="1:8" ht="15.75" customHeight="1" x14ac:dyDescent="0.25">
      <c r="A2063" s="2" t="s">
        <v>12131</v>
      </c>
      <c r="B2063" s="2" t="s">
        <v>12132</v>
      </c>
      <c r="C2063" s="2" t="s">
        <v>12133</v>
      </c>
      <c r="D2063" s="2" t="s">
        <v>12134</v>
      </c>
      <c r="E2063" s="2" t="s">
        <v>12135</v>
      </c>
      <c r="F2063" s="2" t="s">
        <v>12136</v>
      </c>
      <c r="G2063" s="2" t="s">
        <v>12137</v>
      </c>
      <c r="H2063" s="2" t="str">
        <f ca="1">IFERROR(__xludf.DUMMYFUNCTION("GOOGLETRANSLATE(A2063,""id"",""en"")"),"Telkomsel points were spent on lottery coupons, I did that hahahaha, I hope it's common")</f>
        <v>Telkomsel points were spent on lottery coupons, I did that hahahaha, I hope it's common</v>
      </c>
    </row>
    <row r="2064" spans="1:8" ht="15.75" customHeight="1" x14ac:dyDescent="0.25">
      <c r="A2064" s="2" t="s">
        <v>12138</v>
      </c>
      <c r="B2064" s="2" t="s">
        <v>12139</v>
      </c>
      <c r="C2064" s="2" t="s">
        <v>12140</v>
      </c>
      <c r="D2064" s="2" t="s">
        <v>12141</v>
      </c>
      <c r="E2064" s="2" t="s">
        <v>12142</v>
      </c>
      <c r="F2064" s="2" t="s">
        <v>12143</v>
      </c>
      <c r="G2064" s="2" t="s">
        <v>12143</v>
      </c>
      <c r="H2064" s="2" t="str">
        <f ca="1">IFERROR(__xludf.DUMMYFUNCTION("GOOGLETRANSLATE(A2064,""id"",""en"")"),"Internet quota is reset according to the billing cycle, bro, try it, bro, give me your cellphone number, full name, registration, date of birth, order to help me check, Zidane")</f>
        <v>Internet quota is reset according to the billing cycle, bro, try it, bro, give me your cellphone number, full name, registration, date of birth, order to help me check, Zidane</v>
      </c>
    </row>
    <row r="2065" spans="1:8" ht="15.75" customHeight="1" x14ac:dyDescent="0.25">
      <c r="A2065" s="2" t="s">
        <v>11720</v>
      </c>
      <c r="B2065" s="2" t="s">
        <v>12144</v>
      </c>
      <c r="C2065" s="2" t="s">
        <v>11720</v>
      </c>
      <c r="D2065" s="2" t="s">
        <v>11722</v>
      </c>
      <c r="E2065" s="2" t="s">
        <v>11722</v>
      </c>
      <c r="F2065" s="2" t="s">
        <v>11722</v>
      </c>
      <c r="G2065" s="2" t="s">
        <v>11722</v>
      </c>
      <c r="H2065" s="2" t="str">
        <f ca="1">IFERROR(__xludf.DUMMYFUNCTION("GOOGLETRANSLATE(A2065,""id"",""en"")"),"Telkomsel thousand GB internet package")</f>
        <v>Telkomsel thousand GB internet package</v>
      </c>
    </row>
    <row r="2066" spans="1:8" ht="15.75" customHeight="1" x14ac:dyDescent="0.25">
      <c r="A2066" s="2" t="s">
        <v>12145</v>
      </c>
      <c r="B2066" s="2" t="s">
        <v>12146</v>
      </c>
      <c r="C2066" s="2" t="s">
        <v>12146</v>
      </c>
      <c r="D2066" s="2" t="s">
        <v>12147</v>
      </c>
      <c r="E2066" s="2" t="s">
        <v>12148</v>
      </c>
      <c r="F2066" s="2" t="s">
        <v>12149</v>
      </c>
      <c r="G2066" s="2" t="s">
        <v>12149</v>
      </c>
      <c r="H2066" s="2" t="str">
        <f ca="1">IFERROR(__xludf.DUMMYFUNCTION("GOOGLETRANSLATE(A2066,""id"",""en"")"),"sleepy")</f>
        <v>sleepy</v>
      </c>
    </row>
    <row r="2067" spans="1:8" ht="15.75" customHeight="1" x14ac:dyDescent="0.25">
      <c r="A2067" s="2" t="s">
        <v>12150</v>
      </c>
      <c r="B2067" s="2" t="s">
        <v>12151</v>
      </c>
      <c r="C2067" s="2" t="s">
        <v>12152</v>
      </c>
      <c r="D2067" s="2" t="s">
        <v>12153</v>
      </c>
      <c r="E2067" s="2" t="s">
        <v>12154</v>
      </c>
      <c r="F2067" s="2" t="s">
        <v>12155</v>
      </c>
      <c r="G2067" s="2" t="s">
        <v>12156</v>
      </c>
      <c r="H2067" s="2" t="str">
        <f ca="1">IFERROR(__xludf.DUMMYFUNCTION("GOOGLETRANSLATE(A2067,""id"",""en"")"),"I'm sorry for disturbing your activities, bro, try telling me your cellphone number, location, details, date, so the Telkomsel number is having problems via message, so I can help with the signal, OK?")</f>
        <v>I'm sorry for disturbing your activities, bro, try telling me your cellphone number, location, details, date, so the Telkomsel number is having problems via message, so I can help with the signal, OK?</v>
      </c>
    </row>
    <row r="2068" spans="1:8" ht="15.75" customHeight="1" x14ac:dyDescent="0.25">
      <c r="A2068" s="2" t="s">
        <v>12157</v>
      </c>
      <c r="B2068" s="2" t="s">
        <v>12158</v>
      </c>
      <c r="C2068" s="2" t="s">
        <v>12159</v>
      </c>
      <c r="D2068" s="2" t="s">
        <v>12160</v>
      </c>
      <c r="E2068" s="2" t="s">
        <v>12161</v>
      </c>
      <c r="F2068" s="2" t="s">
        <v>12162</v>
      </c>
      <c r="G2068" s="2" t="s">
        <v>12162</v>
      </c>
      <c r="H2068" s="2" t="str">
        <f ca="1">IFERROR(__xludf.DUMMYFUNCTION("GOOGLETRANSLATE(A2068,""id"",""en"")"),"Brother Vee, I'm waiting for a reply to your message, thank you Zidane")</f>
        <v>Brother Vee, I'm waiting for a reply to your message, thank you Zidane</v>
      </c>
    </row>
    <row r="2069" spans="1:8" ht="15.75" customHeight="1" x14ac:dyDescent="0.25">
      <c r="A2069" s="2" t="s">
        <v>12163</v>
      </c>
      <c r="B2069" s="2" t="s">
        <v>12164</v>
      </c>
      <c r="C2069" s="2" t="s">
        <v>12165</v>
      </c>
      <c r="D2069" s="2" t="s">
        <v>12166</v>
      </c>
      <c r="E2069" s="2" t="s">
        <v>12167</v>
      </c>
      <c r="F2069" s="2" t="s">
        <v>12168</v>
      </c>
      <c r="G2069" s="2" t="s">
        <v>12169</v>
      </c>
      <c r="H2069" s="2" t="str">
        <f ca="1">IFERROR(__xludf.DUMMYFUNCTION("GOOGLETRANSLATE(A2069,""id"",""en"")"),"Try telling me your cell phone number, the date the Telkomsel number is having problems via message so you can help with the signal, Dero")</f>
        <v>Try telling me your cell phone number, the date the Telkomsel number is having problems via message so you can help with the signal, Dero</v>
      </c>
    </row>
    <row r="2070" spans="1:8" ht="15.75" customHeight="1" x14ac:dyDescent="0.25">
      <c r="A2070" s="2" t="s">
        <v>12170</v>
      </c>
      <c r="B2070" s="2" t="s">
        <v>12171</v>
      </c>
      <c r="C2070" s="2" t="s">
        <v>12172</v>
      </c>
      <c r="D2070" s="2" t="s">
        <v>12173</v>
      </c>
      <c r="E2070" s="2" t="s">
        <v>12174</v>
      </c>
      <c r="F2070" s="2" t="s">
        <v>12175</v>
      </c>
      <c r="G2070" s="2" t="s">
        <v>12175</v>
      </c>
      <c r="H2070" s="2" t="str">
        <f ca="1">IFERROR(__xludf.DUMMYFUNCTION("GOOGLETRANSLATE(A2070,""id"",""en"")"),"The cell signal is a signal, sorry")</f>
        <v>The cell signal is a signal, sorry</v>
      </c>
    </row>
    <row r="2071" spans="1:8" ht="15.75" customHeight="1" x14ac:dyDescent="0.25">
      <c r="A2071" s="2" t="s">
        <v>12176</v>
      </c>
      <c r="B2071" s="2" t="s">
        <v>12177</v>
      </c>
      <c r="C2071" s="2" t="s">
        <v>12178</v>
      </c>
      <c r="D2071" s="2" t="s">
        <v>12179</v>
      </c>
      <c r="E2071" s="2" t="s">
        <v>12180</v>
      </c>
      <c r="F2071" s="2" t="s">
        <v>12181</v>
      </c>
      <c r="G2071" s="2" t="s">
        <v>12182</v>
      </c>
      <c r="H2071" s="2" t="str">
        <f ca="1">IFERROR(__xludf.DUMMYFUNCTION("GOOGLETRANSLATE(A2071,""id"",""en"")"),"Naraya Park Delta Big Brother Cikarang Net Center")</f>
        <v>Naraya Park Delta Big Brother Cikarang Net Center</v>
      </c>
    </row>
    <row r="2072" spans="1:8" ht="15.75" customHeight="1" x14ac:dyDescent="0.25">
      <c r="A2072" s="2" t="s">
        <v>12183</v>
      </c>
      <c r="B2072" s="2" t="s">
        <v>12184</v>
      </c>
      <c r="C2072" s="2" t="s">
        <v>12185</v>
      </c>
      <c r="D2072" s="2" t="s">
        <v>12186</v>
      </c>
      <c r="E2072" s="2" t="s">
        <v>12187</v>
      </c>
      <c r="F2072" s="2" t="s">
        <v>12188</v>
      </c>
      <c r="G2072" s="2" t="s">
        <v>12188</v>
      </c>
      <c r="H2072" s="2" t="str">
        <f ca="1">IFERROR(__xludf.DUMMYFUNCTION("GOOGLETRANSLATE(A2072,""id"",""en"")"),"I really don't like it, Telkomsel likes to suddenly suck up my credit, fuck it runs out")</f>
        <v>I really don't like it, Telkomsel likes to suddenly suck up my credit, fuck it runs out</v>
      </c>
    </row>
    <row r="2073" spans="1:8" ht="15.75" customHeight="1" x14ac:dyDescent="0.25">
      <c r="A2073" s="2" t="s">
        <v>6672</v>
      </c>
      <c r="B2073" s="2" t="s">
        <v>12189</v>
      </c>
      <c r="C2073" s="2" t="s">
        <v>6674</v>
      </c>
      <c r="D2073" s="2" t="s">
        <v>6675</v>
      </c>
      <c r="E2073" s="2" t="s">
        <v>6676</v>
      </c>
      <c r="F2073" s="2" t="s">
        <v>6677</v>
      </c>
      <c r="G2073" s="2" t="s">
        <v>6677</v>
      </c>
      <c r="H2073" s="2" t="str">
        <f ca="1">IFERROR(__xludf.DUMMYFUNCTION("GOOGLETRANSLATE(A2073,""id"",""en"")"),"OK, I'll wait for your reply, thank you Zidane")</f>
        <v>OK, I'll wait for your reply, thank you Zidane</v>
      </c>
    </row>
    <row r="2074" spans="1:8" ht="15.75" customHeight="1" x14ac:dyDescent="0.25">
      <c r="A2074" s="2" t="s">
        <v>12190</v>
      </c>
      <c r="B2074" s="2" t="s">
        <v>12191</v>
      </c>
      <c r="C2074" s="2" t="s">
        <v>12192</v>
      </c>
      <c r="D2074" s="2" t="s">
        <v>12193</v>
      </c>
      <c r="E2074" s="2" t="s">
        <v>12194</v>
      </c>
      <c r="F2074" s="2" t="s">
        <v>12194</v>
      </c>
      <c r="G2074" s="2" t="s">
        <v>12194</v>
      </c>
      <c r="H2074" s="2" t="str">
        <f ca="1">IFERROR(__xludf.DUMMYFUNCTION("GOOGLETRANSLATE(A2074,""id"",""en"")"),"Come on, Telkomsel")</f>
        <v>Come on, Telkomsel</v>
      </c>
    </row>
    <row r="2075" spans="1:8" ht="15.75" customHeight="1" x14ac:dyDescent="0.25">
      <c r="A2075" s="2" t="s">
        <v>12195</v>
      </c>
      <c r="B2075" s="2" t="s">
        <v>12196</v>
      </c>
      <c r="C2075" s="2" t="s">
        <v>12197</v>
      </c>
      <c r="D2075" s="2" t="s">
        <v>12198</v>
      </c>
      <c r="E2075" s="2" t="s">
        <v>12199</v>
      </c>
      <c r="F2075" s="2" t="s">
        <v>12200</v>
      </c>
      <c r="G2075" s="2" t="s">
        <v>12201</v>
      </c>
      <c r="H2075" s="2" t="str">
        <f ca="1">IFERROR(__xludf.DUMMYFUNCTION("GOOGLETRANSLATE(A2075,""id"",""en"")"),"Lot, Brother Lutfi, try to tell me your cellphone number, location, date details, so the Telkomsel number is having problems via message so you can help with slow internet.")</f>
        <v>Lot, Brother Lutfi, try to tell me your cellphone number, location, date details, so the Telkomsel number is having problems via message so you can help with slow internet.</v>
      </c>
    </row>
    <row r="2076" spans="1:8" ht="15.75" customHeight="1" x14ac:dyDescent="0.25">
      <c r="A2076" s="2" t="s">
        <v>12202</v>
      </c>
      <c r="B2076" s="2" t="s">
        <v>12203</v>
      </c>
      <c r="C2076" s="2" t="s">
        <v>12204</v>
      </c>
      <c r="D2076" s="2" t="s">
        <v>12205</v>
      </c>
      <c r="E2076" s="2" t="s">
        <v>12206</v>
      </c>
      <c r="F2076" s="2" t="s">
        <v>12207</v>
      </c>
      <c r="G2076" s="2" t="s">
        <v>12208</v>
      </c>
      <c r="H2076" s="2" t="str">
        <f ca="1">IFERROR(__xludf.DUMMYFUNCTION("GOOGLETRANSLATE(A2076,""id"",""en"")"),"Yes, it's disrupting the signal activity, come on, bro, let me know your cell phone number, the location, details of the Telkomsel number, the problem, via message, let me help you, Zidane.")</f>
        <v>Yes, it's disrupting the signal activity, come on, bro, let me know your cell phone number, the location, details of the Telkomsel number, the problem, via message, let me help you, Zidane.</v>
      </c>
    </row>
    <row r="2077" spans="1:8" ht="15.75" customHeight="1" x14ac:dyDescent="0.25">
      <c r="A2077" s="2" t="s">
        <v>12209</v>
      </c>
      <c r="B2077" s="2" t="s">
        <v>12210</v>
      </c>
      <c r="C2077" s="2" t="s">
        <v>12211</v>
      </c>
      <c r="D2077" s="2" t="s">
        <v>12212</v>
      </c>
      <c r="E2077" s="2" t="s">
        <v>12213</v>
      </c>
      <c r="F2077" s="2" t="s">
        <v>12214</v>
      </c>
      <c r="G2077" s="2" t="s">
        <v>12215</v>
      </c>
      <c r="H2077" s="2" t="str">
        <f ca="1">IFERROR(__xludf.DUMMYFUNCTION("GOOGLETRANSLATE(A2077,""id"",""en"")"),"Confirm the message, cellphone number, capture activation results, let's help keep data confidential, thank you, Dero")</f>
        <v>Confirm the message, cellphone number, capture activation results, let's help keep data confidential, thank you, Dero</v>
      </c>
    </row>
    <row r="2078" spans="1:8" ht="15.75" customHeight="1" x14ac:dyDescent="0.25">
      <c r="A2078" s="2" t="s">
        <v>12216</v>
      </c>
      <c r="B2078" s="2" t="s">
        <v>12217</v>
      </c>
      <c r="C2078" s="2" t="s">
        <v>12216</v>
      </c>
      <c r="D2078" s="2" t="s">
        <v>12218</v>
      </c>
      <c r="E2078" s="2" t="s">
        <v>12218</v>
      </c>
      <c r="F2078" s="2" t="s">
        <v>12218</v>
      </c>
      <c r="G2078" s="2" t="s">
        <v>12218</v>
      </c>
      <c r="H2078" s="2" t="str">
        <f ca="1">IFERROR(__xludf.DUMMYFUNCTION("GOOGLETRANSLATE(A2078,""id"",""en"")"),"My internet package is really slow")</f>
        <v>My internet package is really slow</v>
      </c>
    </row>
    <row r="2079" spans="1:8" ht="15.75" customHeight="1" x14ac:dyDescent="0.25">
      <c r="A2079" s="2" t="s">
        <v>12219</v>
      </c>
      <c r="B2079" s="2" t="s">
        <v>12220</v>
      </c>
      <c r="C2079" s="2" t="s">
        <v>12221</v>
      </c>
      <c r="D2079" s="2" t="s">
        <v>12222</v>
      </c>
      <c r="E2079" s="2" t="s">
        <v>12223</v>
      </c>
      <c r="F2079" s="2" t="s">
        <v>12224</v>
      </c>
      <c r="G2079" s="2" t="s">
        <v>12224</v>
      </c>
      <c r="H2079" s="2" t="str">
        <f ca="1">IFERROR(__xludf.DUMMYFUNCTION("GOOGLETRANSLATE(A2079,""id"",""en"")"),"selling Telkomsel credit")</f>
        <v>selling Telkomsel credit</v>
      </c>
    </row>
    <row r="2080" spans="1:8" ht="15.75" customHeight="1" x14ac:dyDescent="0.25">
      <c r="A2080" s="2" t="s">
        <v>12225</v>
      </c>
      <c r="B2080" s="2" t="s">
        <v>12226</v>
      </c>
      <c r="C2080" s="2" t="s">
        <v>12227</v>
      </c>
      <c r="D2080" s="2" t="s">
        <v>12228</v>
      </c>
      <c r="E2080" s="2" t="s">
        <v>12229</v>
      </c>
      <c r="F2080" s="2" t="s">
        <v>12230</v>
      </c>
      <c r="G2080" s="2" t="s">
        <v>12231</v>
      </c>
      <c r="H2080" s="2" t="str">
        <f ca="1">IFERROR(__xludf.DUMMYFUNCTION("GOOGLETRANSLATE(A2080,""id"",""en"")"),"Yes, bro, Vee's signal is stable. Try telling me the cellphone number, location, details of the sub-district head, date, Telkomsel number, problem, via message, let me help you with the signal, Zidane.")</f>
        <v>Yes, bro, Vee's signal is stable. Try telling me the cellphone number, location, details of the sub-district head, date, Telkomsel number, problem, via message, let me help you with the signal, Zidane.</v>
      </c>
    </row>
    <row r="2081" spans="1:8" ht="15.75" customHeight="1" x14ac:dyDescent="0.25">
      <c r="A2081" s="2" t="s">
        <v>11166</v>
      </c>
      <c r="B2081" s="2" t="s">
        <v>12232</v>
      </c>
      <c r="C2081" s="2" t="s">
        <v>11168</v>
      </c>
      <c r="D2081" s="2" t="s">
        <v>11169</v>
      </c>
      <c r="E2081" s="2" t="s">
        <v>11170</v>
      </c>
      <c r="F2081" s="2" t="s">
        <v>11171</v>
      </c>
      <c r="G2081" s="2" t="s">
        <v>11172</v>
      </c>
      <c r="H2081" s="2" t="str">
        <f ca="1">IFERROR(__xludf.DUMMYFUNCTION("GOOGLETRANSLATE(A2081,""id"",""en"")"),"Wait for confirmation via message, thank you Dero")</f>
        <v>Wait for confirmation via message, thank you Dero</v>
      </c>
    </row>
    <row r="2082" spans="1:8" ht="15.75" customHeight="1" x14ac:dyDescent="0.25">
      <c r="A2082" s="2" t="s">
        <v>12233</v>
      </c>
      <c r="B2082" s="2" t="s">
        <v>12234</v>
      </c>
      <c r="C2082" s="2" t="s">
        <v>12235</v>
      </c>
      <c r="D2082" s="2" t="s">
        <v>12236</v>
      </c>
      <c r="E2082" s="2" t="s">
        <v>12237</v>
      </c>
      <c r="F2082" s="2" t="s">
        <v>12238</v>
      </c>
      <c r="G2082" s="2" t="s">
        <v>12238</v>
      </c>
      <c r="H2082" s="2" t="str">
        <f ca="1">IFERROR(__xludf.DUMMYFUNCTION("GOOGLETRANSLATE(A2082,""id"",""en"")"),"sorry, the signal is just a forest")</f>
        <v>sorry, the signal is just a forest</v>
      </c>
    </row>
    <row r="2083" spans="1:8" ht="15.75" customHeight="1" x14ac:dyDescent="0.25">
      <c r="A2083" s="2" t="s">
        <v>12239</v>
      </c>
      <c r="B2083" s="2" t="s">
        <v>12240</v>
      </c>
      <c r="C2083" s="2" t="s">
        <v>12241</v>
      </c>
      <c r="D2083" s="2" t="s">
        <v>12242</v>
      </c>
      <c r="E2083" s="2" t="s">
        <v>12243</v>
      </c>
      <c r="F2083" s="2" t="s">
        <v>12244</v>
      </c>
      <c r="G2083" s="2" t="s">
        <v>12244</v>
      </c>
      <c r="H2083" s="2" t="str">
        <f ca="1">IFERROR(__xludf.DUMMYFUNCTION("GOOGLETRANSLATE(A2083,""id"",""en"")"),"tsel fuck mah expensive slow")</f>
        <v>tsel fuck mah expensive slow</v>
      </c>
    </row>
    <row r="2084" spans="1:8" ht="15.75" customHeight="1" x14ac:dyDescent="0.25">
      <c r="A2084" s="2" t="s">
        <v>12245</v>
      </c>
      <c r="B2084" s="2" t="s">
        <v>12246</v>
      </c>
      <c r="C2084" s="2" t="s">
        <v>12247</v>
      </c>
      <c r="D2084" s="2" t="s">
        <v>12248</v>
      </c>
      <c r="E2084" s="2" t="s">
        <v>12249</v>
      </c>
      <c r="F2084" s="2" t="s">
        <v>12250</v>
      </c>
      <c r="G2084" s="2" t="s">
        <v>12250</v>
      </c>
      <c r="H2084" s="2" t="str">
        <f ca="1">IFERROR(__xludf.DUMMYFUNCTION("GOOGLETRANSLATE(A2084,""id"",""en"")"),"It's really a waste of Telkomsel's quota for providing economical packages")</f>
        <v>It's really a waste of Telkomsel's quota for providing economical packages</v>
      </c>
    </row>
    <row r="2085" spans="1:8" ht="15.75" customHeight="1" x14ac:dyDescent="0.25">
      <c r="A2085" s="2" t="s">
        <v>12251</v>
      </c>
      <c r="B2085" s="2" t="s">
        <v>12252</v>
      </c>
      <c r="C2085" s="2" t="s">
        <v>12253</v>
      </c>
      <c r="D2085" s="2" t="s">
        <v>12254</v>
      </c>
      <c r="E2085" s="2" t="s">
        <v>12255</v>
      </c>
      <c r="F2085" s="2" t="s">
        <v>12256</v>
      </c>
      <c r="G2085" s="2" t="s">
        <v>12257</v>
      </c>
      <c r="H2085" s="2" t="str">
        <f ca="1">IFERROR(__xludf.DUMMYFUNCTION("GOOGLETRANSLATE(A2085,""id"",""en"")"),"Where are you, bro, please give me the detailed location so that you can help your Telkomsel network run smoothly, Kiano")</f>
        <v>Where are you, bro, please give me the detailed location so that you can help your Telkomsel network run smoothly, Kiano</v>
      </c>
    </row>
    <row r="2086" spans="1:8" ht="15.75" customHeight="1" x14ac:dyDescent="0.25">
      <c r="A2086" s="2" t="s">
        <v>12258</v>
      </c>
      <c r="B2086" s="2" t="s">
        <v>12259</v>
      </c>
      <c r="C2086" s="2" t="s">
        <v>12260</v>
      </c>
      <c r="D2086" s="2" t="s">
        <v>12261</v>
      </c>
      <c r="E2086" s="2" t="s">
        <v>12262</v>
      </c>
      <c r="F2086" s="2" t="s">
        <v>12263</v>
      </c>
      <c r="G2086" s="2" t="s">
        <v>12264</v>
      </c>
      <c r="H2086" s="2" t="str">
        <f ca="1">IFERROR(__xludf.DUMMYFUNCTION("GOOGLETRANSLATE(A2086,""id"",""en"")"),"The internet network is having problems, bro, the location number is having problems, please confirm the message so I can help, Rai")</f>
        <v>The internet network is having problems, bro, the location number is having problems, please confirm the message so I can help, Rai</v>
      </c>
    </row>
    <row r="2087" spans="1:8" ht="15.75" customHeight="1" x14ac:dyDescent="0.25">
      <c r="A2087" s="2" t="s">
        <v>12265</v>
      </c>
      <c r="B2087" s="2" t="s">
        <v>12266</v>
      </c>
      <c r="C2087" s="2" t="s">
        <v>12267</v>
      </c>
      <c r="D2087" s="2" t="s">
        <v>12268</v>
      </c>
      <c r="E2087" s="2" t="s">
        <v>12269</v>
      </c>
      <c r="F2087" s="2" t="s">
        <v>12270</v>
      </c>
      <c r="G2087" s="2" t="s">
        <v>12271</v>
      </c>
      <c r="H2087" s="2" t="str">
        <f ca="1">IFERROR(__xludf.DUMMYFUNCTION("GOOGLETRANSLATE(A2087,""id"",""en"")"),"There are signal problems at this time, brother, calm down, Kiano, help me so that your Telkomsel signal is good, Kiano")</f>
        <v>There are signal problems at this time, brother, calm down, Kiano, help me so that your Telkomsel signal is good, Kiano</v>
      </c>
    </row>
    <row r="2088" spans="1:8" ht="15.75" customHeight="1" x14ac:dyDescent="0.25">
      <c r="A2088" s="2" t="s">
        <v>12272</v>
      </c>
      <c r="B2088" s="2" t="s">
        <v>12273</v>
      </c>
      <c r="C2088" s="2" t="s">
        <v>12274</v>
      </c>
      <c r="D2088" s="2" t="s">
        <v>12275</v>
      </c>
      <c r="E2088" s="2" t="s">
        <v>12276</v>
      </c>
      <c r="F2088" s="2" t="s">
        <v>12277</v>
      </c>
      <c r="G2088" s="2" t="s">
        <v>12278</v>
      </c>
      <c r="H2088" s="2" t="str">
        <f ca="1">IFERROR(__xludf.DUMMYFUNCTION("GOOGLETRANSLATE(A2088,""id"",""en"")"),"jordan jordan huhu darlan look at your message bro please wait for the reply so I can help you cool darlan")</f>
        <v>jordan jordan huhu darlan look at your message bro please wait for the reply so I can help you cool darlan</v>
      </c>
    </row>
    <row r="2089" spans="1:8" ht="15.75" customHeight="1" x14ac:dyDescent="0.25">
      <c r="A2089" s="2" t="s">
        <v>12279</v>
      </c>
      <c r="B2089" s="2" t="s">
        <v>12280</v>
      </c>
      <c r="C2089" s="2" t="s">
        <v>12281</v>
      </c>
      <c r="D2089" s="2" t="s">
        <v>12282</v>
      </c>
      <c r="E2089" s="2" t="s">
        <v>12283</v>
      </c>
      <c r="F2089" s="2" t="s">
        <v>12284</v>
      </c>
      <c r="G2089" s="2" t="s">
        <v>12284</v>
      </c>
      <c r="H2089" s="2" t="str">
        <f ca="1">IFERROR(__xludf.DUMMYFUNCTION("GOOGLETRANSLATE(A2089,""id"",""en"")"),"Don't be arrogant, you're cool, Telkomsel")</f>
        <v>Don't be arrogant, you're cool, Telkomsel</v>
      </c>
    </row>
    <row r="2090" spans="1:8" ht="15.75" customHeight="1" x14ac:dyDescent="0.25">
      <c r="A2090" s="2" t="s">
        <v>12285</v>
      </c>
      <c r="B2090" s="2" t="s">
        <v>12286</v>
      </c>
      <c r="C2090" s="2" t="s">
        <v>12287</v>
      </c>
      <c r="D2090" s="2" t="s">
        <v>12288</v>
      </c>
      <c r="E2090" s="2" t="s">
        <v>12289</v>
      </c>
      <c r="F2090" s="2" t="s">
        <v>12290</v>
      </c>
      <c r="G2090" s="2" t="s">
        <v>12291</v>
      </c>
      <c r="H2090" s="2" t="str">
        <f ca="1">IFERROR(__xludf.DUMMYFUNCTION("GOOGLETRANSLATE(A2090,""id"",""en"")"),"Bro, where is the location, Kiano, help me so that your Telkomsel signal is good, Kiano")</f>
        <v>Bro, where is the location, Kiano, help me so that your Telkomsel signal is good, Kiano</v>
      </c>
    </row>
    <row r="2091" spans="1:8" ht="15.75" customHeight="1" x14ac:dyDescent="0.25">
      <c r="A2091" s="2" t="s">
        <v>12292</v>
      </c>
      <c r="B2091" s="2" t="s">
        <v>12293</v>
      </c>
      <c r="C2091" s="2" t="s">
        <v>12294</v>
      </c>
      <c r="D2091" s="2" t="s">
        <v>12295</v>
      </c>
      <c r="E2091" s="2" t="s">
        <v>12296</v>
      </c>
      <c r="F2091" s="2" t="s">
        <v>12297</v>
      </c>
      <c r="G2091" s="2" t="s">
        <v>12297</v>
      </c>
      <c r="H2091" s="2" t="str">
        <f ca="1">IFERROR(__xludf.DUMMYFUNCTION("GOOGLETRANSLATE(A2091,""id"",""en"")"),"use Indosat Zwet")</f>
        <v>use Indosat Zwet</v>
      </c>
    </row>
    <row r="2092" spans="1:8" ht="15.75" customHeight="1" x14ac:dyDescent="0.25">
      <c r="A2092" s="2" t="s">
        <v>12298</v>
      </c>
      <c r="B2092" s="2" t="s">
        <v>12299</v>
      </c>
      <c r="C2092" s="2" t="s">
        <v>12300</v>
      </c>
      <c r="D2092" s="2" t="s">
        <v>12301</v>
      </c>
      <c r="E2092" s="2" t="s">
        <v>12302</v>
      </c>
      <c r="F2092" s="2" t="s">
        <v>12303</v>
      </c>
      <c r="G2092" s="2" t="s">
        <v>12304</v>
      </c>
      <c r="H2092" s="2" t="str">
        <f ca="1">IFERROR(__xludf.DUMMYFUNCTION("GOOGLETRANSLATE(A2092,""id"",""en"")"),"kase bae nga pe net watching streaming mar tagate edge ngoni pe net annoyed hih")</f>
        <v>kase bae nga pe net watching streaming mar tagate edge ngoni pe net annoyed hih</v>
      </c>
    </row>
    <row r="2093" spans="1:8" ht="15.75" customHeight="1" x14ac:dyDescent="0.25">
      <c r="A2093" s="2" t="s">
        <v>12305</v>
      </c>
      <c r="B2093" s="2" t="s">
        <v>12306</v>
      </c>
      <c r="C2093" s="2" t="s">
        <v>12307</v>
      </c>
      <c r="D2093" s="2" t="s">
        <v>12308</v>
      </c>
      <c r="E2093" s="2" t="s">
        <v>12309</v>
      </c>
      <c r="F2093" s="2" t="s">
        <v>12310</v>
      </c>
      <c r="G2093" s="2" t="s">
        <v>12311</v>
      </c>
      <c r="H2093" s="2" t="str">
        <f ca="1">IFERROR(__xludf.DUMMYFUNCTION("GOOGLETRANSLATE(A2093,""id"",""en"")"),"Jordan Jordan Rai, check your message, enter the queue, friend, reply, please wait, Brother Rai")</f>
        <v>Jordan Jordan Rai, check your message, enter the queue, friend, reply, please wait, Brother Rai</v>
      </c>
    </row>
    <row r="2094" spans="1:8" ht="15.75" customHeight="1" x14ac:dyDescent="0.25">
      <c r="A2094" s="2" t="s">
        <v>12312</v>
      </c>
      <c r="B2094" s="2" t="s">
        <v>12313</v>
      </c>
      <c r="C2094" s="2" t="s">
        <v>12314</v>
      </c>
      <c r="D2094" s="2" t="s">
        <v>12315</v>
      </c>
      <c r="E2094" s="2" t="s">
        <v>12315</v>
      </c>
      <c r="F2094" s="2" t="s">
        <v>12316</v>
      </c>
      <c r="G2094" s="2" t="s">
        <v>12316</v>
      </c>
      <c r="H2094" s="2" t="str">
        <f ca="1">IFERROR(__xludf.DUMMYFUNCTION("GOOGLETRANSLATE(A2094,""id"",""en"")"),"copy paste min")</f>
        <v>copy paste min</v>
      </c>
    </row>
    <row r="2095" spans="1:8" ht="15.75" customHeight="1" x14ac:dyDescent="0.25">
      <c r="A2095" s="2" t="s">
        <v>12317</v>
      </c>
      <c r="B2095" s="2" t="s">
        <v>12318</v>
      </c>
      <c r="C2095" s="2" t="s">
        <v>12319</v>
      </c>
      <c r="D2095" s="2" t="s">
        <v>12320</v>
      </c>
      <c r="E2095" s="2" t="s">
        <v>12320</v>
      </c>
      <c r="F2095" s="2" t="s">
        <v>12320</v>
      </c>
      <c r="G2095" s="2" t="s">
        <v>12320</v>
      </c>
      <c r="H2095" s="2" t="str">
        <f ca="1">IFERROR(__xludf.DUMMYFUNCTION("GOOGLETRANSLATE(A2095,""id"",""en"")"),"mmff")</f>
        <v>mmff</v>
      </c>
    </row>
    <row r="2096" spans="1:8" ht="15.75" customHeight="1" x14ac:dyDescent="0.25">
      <c r="A2096" s="2" t="s">
        <v>12321</v>
      </c>
      <c r="B2096" s="2" t="s">
        <v>12322</v>
      </c>
      <c r="C2096" s="2" t="s">
        <v>12323</v>
      </c>
      <c r="D2096" s="2" t="s">
        <v>12324</v>
      </c>
      <c r="E2096" s="2" t="s">
        <v>12325</v>
      </c>
      <c r="F2096" s="2" t="s">
        <v>12326</v>
      </c>
      <c r="G2096" s="2" t="s">
        <v>12327</v>
      </c>
      <c r="H2096" s="2" t="str">
        <f ca="1">IFERROR(__xludf.DUMMYFUNCTION("GOOGLETRANSLATE(A2096,""id"",""en"")"),"Here's Brother Lutfi's Telkomsel number, I'm bothering you with detailed information, Kiano, help me, Brother Kiano")</f>
        <v>Here's Brother Lutfi's Telkomsel number, I'm bothering you with detailed information, Kiano, help me, Brother Kiano</v>
      </c>
    </row>
    <row r="2097" spans="1:8" ht="15.75" customHeight="1" x14ac:dyDescent="0.25">
      <c r="A2097" s="2" t="s">
        <v>12328</v>
      </c>
      <c r="B2097" s="2" t="s">
        <v>12329</v>
      </c>
      <c r="C2097" s="2" t="s">
        <v>12330</v>
      </c>
      <c r="D2097" s="2" t="s">
        <v>12331</v>
      </c>
      <c r="E2097" s="2" t="s">
        <v>12332</v>
      </c>
      <c r="F2097" s="2" t="s">
        <v>12333</v>
      </c>
      <c r="G2097" s="2" t="s">
        <v>12333</v>
      </c>
      <c r="H2097" s="2" t="str">
        <f ca="1">IFERROR(__xludf.DUMMYFUNCTION("GOOGLETRANSLATE(A2097,""id"",""en"")"),"okay order")</f>
        <v>okay order</v>
      </c>
    </row>
    <row r="2098" spans="1:8" ht="15.75" customHeight="1" x14ac:dyDescent="0.25">
      <c r="A2098" s="2" t="s">
        <v>12334</v>
      </c>
      <c r="B2098" s="2" t="s">
        <v>12335</v>
      </c>
      <c r="C2098" s="2" t="s">
        <v>12336</v>
      </c>
      <c r="D2098" s="2" t="s">
        <v>12337</v>
      </c>
      <c r="E2098" s="2" t="s">
        <v>12338</v>
      </c>
      <c r="F2098" s="2" t="s">
        <v>12339</v>
      </c>
      <c r="G2098" s="2" t="s">
        <v>12339</v>
      </c>
      <c r="H2098" s="2" t="str">
        <f ca="1">IFERROR(__xludf.DUMMYFUNCTION("GOOGLETRANSLATE(A2098,""id"",""en"")"),"voice ndat ndut ndat ndut jink welkambek sena telkomsel")</f>
        <v>voice ndat ndut ndat ndut jink welkambek sena telkomsel</v>
      </c>
    </row>
    <row r="2099" spans="1:8" ht="15.75" customHeight="1" x14ac:dyDescent="0.25">
      <c r="A2099" s="2" t="s">
        <v>12340</v>
      </c>
      <c r="B2099" s="2" t="s">
        <v>12341</v>
      </c>
      <c r="C2099" s="2" t="s">
        <v>12342</v>
      </c>
      <c r="D2099" s="2" t="s">
        <v>12343</v>
      </c>
      <c r="E2099" s="2" t="s">
        <v>12344</v>
      </c>
      <c r="F2099" s="2" t="s">
        <v>12345</v>
      </c>
      <c r="G2099" s="2" t="s">
        <v>12346</v>
      </c>
      <c r="H2099" s="2" t="str">
        <f ca="1">IFERROR(__xludf.DUMMYFUNCTION("GOOGLETRANSLATE(A2099,""id"",""en"")"),"Choose the Telkomsel package, it's really great, brother, come on, check the Mytelkomsel application, shopshop menu, brother, choose the package according to your needs, Kiano")</f>
        <v>Choose the Telkomsel package, it's really great, brother, come on, check the Mytelkomsel application, shopshop menu, brother, choose the package according to your needs, Kiano</v>
      </c>
    </row>
    <row r="2100" spans="1:8" ht="15.75" customHeight="1" x14ac:dyDescent="0.25">
      <c r="A2100" s="2" t="s">
        <v>12347</v>
      </c>
      <c r="B2100" s="2" t="s">
        <v>12348</v>
      </c>
      <c r="C2100" s="2" t="s">
        <v>12349</v>
      </c>
      <c r="D2100" s="2" t="s">
        <v>12350</v>
      </c>
      <c r="E2100" s="2" t="s">
        <v>12351</v>
      </c>
      <c r="F2100" s="2" t="s">
        <v>12352</v>
      </c>
      <c r="G2100" s="2" t="s">
        <v>12353</v>
      </c>
      <c r="H2100" s="2" t="str">
        <f ca="1">IFERROR(__xludf.DUMMYFUNCTION("GOOGLETRANSLATE(A2100,""id"",""en"")"),"OK, bro, wait for your reply, thank you, Zidane")</f>
        <v>OK, bro, wait for your reply, thank you, Zidane</v>
      </c>
    </row>
    <row r="2101" spans="1:8" ht="15.75" customHeight="1" x14ac:dyDescent="0.25">
      <c r="A2101" s="2" t="s">
        <v>12354</v>
      </c>
      <c r="B2101" s="2" t="s">
        <v>12355</v>
      </c>
      <c r="C2101" s="2" t="s">
        <v>12356</v>
      </c>
      <c r="D2101" s="2" t="s">
        <v>12357</v>
      </c>
      <c r="E2101" s="2" t="s">
        <v>12358</v>
      </c>
      <c r="F2101" s="2" t="s">
        <v>12359</v>
      </c>
      <c r="G2101" s="2" t="s">
        <v>12360</v>
      </c>
      <c r="H2101" s="2" t="str">
        <f ca="1">IFERROR(__xludf.DUMMYFUNCTION("GOOGLETRANSLATE(A2101,""id"",""en"")"),"jordan jordan signal problem, bro, try to give me your cellphone number, date, location of sub-district head, city sub-district head, Telkomsel number, problem with messages, help check, Darlan")</f>
        <v>jordan jordan signal problem, bro, try to give me your cellphone number, date, location of sub-district head, city sub-district head, Telkomsel number, problem with messages, help check, Darlan</v>
      </c>
    </row>
    <row r="2102" spans="1:8" ht="15.75" customHeight="1" x14ac:dyDescent="0.25">
      <c r="A2102" s="2" t="s">
        <v>12361</v>
      </c>
      <c r="B2102" s="2" t="s">
        <v>12362</v>
      </c>
      <c r="C2102" s="2" t="s">
        <v>12363</v>
      </c>
      <c r="D2102" s="2" t="s">
        <v>12364</v>
      </c>
      <c r="E2102" s="2" t="s">
        <v>12365</v>
      </c>
      <c r="F2102" s="2" t="s">
        <v>12366</v>
      </c>
      <c r="G2102" s="2" t="s">
        <v>12367</v>
      </c>
      <c r="H2102" s="2" t="str">
        <f ca="1">IFERROR(__xludf.DUMMYFUNCTION("GOOGLETRANSLATE(A2102,""id"",""en"")"),"Telkomsel is putting on a general lottery this year, I can't wait for BMW")</f>
        <v>Telkomsel is putting on a general lottery this year, I can't wait for BMW</v>
      </c>
    </row>
    <row r="2103" spans="1:8" ht="15.75" customHeight="1" x14ac:dyDescent="0.25">
      <c r="A2103" s="2" t="s">
        <v>12368</v>
      </c>
      <c r="B2103" s="2" t="s">
        <v>12369</v>
      </c>
      <c r="C2103" s="2" t="s">
        <v>12370</v>
      </c>
      <c r="D2103" s="2" t="s">
        <v>12371</v>
      </c>
      <c r="E2103" s="2" t="s">
        <v>12372</v>
      </c>
      <c r="F2103" s="2" t="s">
        <v>12373</v>
      </c>
      <c r="G2103" s="2" t="s">
        <v>12374</v>
      </c>
      <c r="H2103" s="2" t="str">
        <f ca="1">IFERROR(__xludf.DUMMYFUNCTION("GOOGLETRANSLATE(A2103,""id"",""en"")"),"the internet connection is stable, bro Santoso, sorry, btw, the internet connection problem is experiencing the Telkomsel number, bro, please confirm the Telkomsel number, order to help me check it and it's a complete location, wait for Rai.")</f>
        <v>the internet connection is stable, bro Santoso, sorry, btw, the internet connection problem is experiencing the Telkomsel number, bro, please confirm the Telkomsel number, order to help me check it and it's a complete location, wait for Rai.</v>
      </c>
    </row>
    <row r="2104" spans="1:8" ht="15.75" customHeight="1" x14ac:dyDescent="0.25">
      <c r="A2104" s="2" t="s">
        <v>12375</v>
      </c>
      <c r="B2104" s="2" t="s">
        <v>12376</v>
      </c>
      <c r="C2104" s="2" t="s">
        <v>12377</v>
      </c>
      <c r="D2104" s="2" t="s">
        <v>12378</v>
      </c>
      <c r="E2104" s="2" t="s">
        <v>12379</v>
      </c>
      <c r="F2104" s="2" t="s">
        <v>12380</v>
      </c>
      <c r="G2104" s="2" t="s">
        <v>12381</v>
      </c>
      <c r="H2104" s="2" t="str">
        <f ca="1">IFERROR(__xludf.DUMMYFUNCTION("GOOGLETRANSLATE(A2104,""id"",""en"")"),"You can send a message to a friend, you can reply to the rhyme")</f>
        <v>You can send a message to a friend, you can reply to the rhyme</v>
      </c>
    </row>
    <row r="2105" spans="1:8" ht="15.75" customHeight="1" x14ac:dyDescent="0.25">
      <c r="A2105" s="2" t="s">
        <v>12382</v>
      </c>
      <c r="B2105" s="2" t="s">
        <v>12383</v>
      </c>
      <c r="C2105" s="2" t="s">
        <v>12384</v>
      </c>
      <c r="D2105" s="2" t="s">
        <v>12385</v>
      </c>
      <c r="E2105" s="2" t="s">
        <v>12385</v>
      </c>
      <c r="F2105" s="2" t="s">
        <v>12385</v>
      </c>
      <c r="G2105" s="2" t="s">
        <v>12386</v>
      </c>
      <c r="H2105" s="2" t="str">
        <f ca="1">IFERROR(__xludf.DUMMYFUNCTION("GOOGLETRANSLATE(A2105,""id"",""en"")"),"Slip signal, Sue slips her skirt")</f>
        <v>Slip signal, Sue slips her skirt</v>
      </c>
    </row>
    <row r="2106" spans="1:8" ht="15.75" customHeight="1" x14ac:dyDescent="0.25">
      <c r="A2106" s="2" t="s">
        <v>12387</v>
      </c>
      <c r="B2106" s="2" t="s">
        <v>12388</v>
      </c>
      <c r="C2106" s="2" t="s">
        <v>12389</v>
      </c>
      <c r="D2106" s="2" t="s">
        <v>12390</v>
      </c>
      <c r="E2106" s="2" t="s">
        <v>12391</v>
      </c>
      <c r="F2106" s="2" t="s">
        <v>12392</v>
      </c>
      <c r="G2106" s="2" t="s">
        <v>12393</v>
      </c>
      <c r="H2106" s="2" t="str">
        <f ca="1">IFERROR(__xludf.DUMMYFUNCTION("GOOGLETRANSLATE(A2106,""id"",""en"")"),"Using Telkomsel and Indosat providers, both are rotten, Cikarang network")</f>
        <v>Using Telkomsel and Indosat providers, both are rotten, Cikarang network</v>
      </c>
    </row>
    <row r="2107" spans="1:8" ht="15.75" customHeight="1" x14ac:dyDescent="0.25">
      <c r="A2107" s="2" t="s">
        <v>12394</v>
      </c>
      <c r="B2107" s="2" t="s">
        <v>12395</v>
      </c>
      <c r="C2107" s="2" t="s">
        <v>12395</v>
      </c>
      <c r="D2107" s="2" t="s">
        <v>12396</v>
      </c>
      <c r="E2107" s="2" t="s">
        <v>12397</v>
      </c>
      <c r="F2107" s="2" t="s">
        <v>12398</v>
      </c>
      <c r="G2107" s="2" t="s">
        <v>12399</v>
      </c>
      <c r="H2107" s="2" t="str">
        <f ca="1">IFERROR(__xludf.DUMMYFUNCTION("GOOGLETRANSLATE(A2107,""id"",""en"")"),"Oh my God, Telkomsel has really good signal")</f>
        <v>Oh my God, Telkomsel has really good signal</v>
      </c>
    </row>
    <row r="2108" spans="1:8" ht="15.75" customHeight="1" x14ac:dyDescent="0.25">
      <c r="A2108" s="2" t="s">
        <v>12400</v>
      </c>
      <c r="B2108" s="2" t="s">
        <v>12401</v>
      </c>
      <c r="C2108" s="2" t="s">
        <v>12402</v>
      </c>
      <c r="D2108" s="2" t="s">
        <v>12403</v>
      </c>
      <c r="E2108" s="2" t="s">
        <v>12404</v>
      </c>
      <c r="F2108" s="2" t="s">
        <v>12405</v>
      </c>
      <c r="G2108" s="2" t="s">
        <v>12405</v>
      </c>
      <c r="H2108" s="2" t="str">
        <f ca="1">IFERROR(__xludf.DUMMYFUNCTION("GOOGLETRANSLATE(A2108,""id"",""en"")"),"no sympathy, urg wungkul jigana used the provider smoothly")</f>
        <v>no sympathy, urg wungkul jigana used the provider smoothly</v>
      </c>
    </row>
    <row r="2109" spans="1:8" ht="15.75" customHeight="1" x14ac:dyDescent="0.25">
      <c r="A2109" s="2" t="s">
        <v>12406</v>
      </c>
      <c r="B2109" s="2" t="s">
        <v>12407</v>
      </c>
      <c r="C2109" s="2" t="s">
        <v>12408</v>
      </c>
      <c r="D2109" s="2" t="s">
        <v>12409</v>
      </c>
      <c r="E2109" s="2" t="s">
        <v>12410</v>
      </c>
      <c r="F2109" s="2" t="s">
        <v>12411</v>
      </c>
      <c r="G2109" s="2" t="s">
        <v>12412</v>
      </c>
      <c r="H2109" s="2" t="str">
        <f ca="1">IFERROR(__xludf.DUMMYFUNCTION("GOOGLETRANSLATE(A2109,""id"",""en"")"),"Sorry bro, Rifani, hand to confirm the message, Darlan")</f>
        <v>Sorry bro, Rifani, hand to confirm the message, Darlan</v>
      </c>
    </row>
    <row r="2110" spans="1:8" ht="15.75" customHeight="1" x14ac:dyDescent="0.25">
      <c r="A2110" s="2" t="s">
        <v>12413</v>
      </c>
      <c r="B2110" s="2" t="s">
        <v>12414</v>
      </c>
      <c r="C2110" s="2" t="s">
        <v>12415</v>
      </c>
      <c r="D2110" s="2" t="s">
        <v>12416</v>
      </c>
      <c r="E2110" s="2" t="s">
        <v>12417</v>
      </c>
      <c r="F2110" s="2" t="s">
        <v>12418</v>
      </c>
      <c r="G2110" s="2" t="s">
        <v>12419</v>
      </c>
      <c r="H2110" s="2" t="str">
        <f ca="1">IFERROR(__xludf.DUMMYFUNCTION("GOOGLETRANSLATE(A2110,""id"",""en"")"),"OK, bro, check your message, sis, enter the queue, friend, message to help with problems, please wait for the reply, Rai")</f>
        <v>OK, bro, check your message, sis, enter the queue, friend, message to help with problems, please wait for the reply, Rai</v>
      </c>
    </row>
    <row r="2111" spans="1:8" ht="15.75" customHeight="1" x14ac:dyDescent="0.25">
      <c r="A2111" s="2" t="s">
        <v>12420</v>
      </c>
      <c r="B2111" s="2" t="s">
        <v>12421</v>
      </c>
      <c r="C2111" s="2" t="s">
        <v>12422</v>
      </c>
      <c r="D2111" s="2" t="s">
        <v>12423</v>
      </c>
      <c r="E2111" s="2" t="s">
        <v>12424</v>
      </c>
      <c r="F2111" s="2" t="s">
        <v>12425</v>
      </c>
      <c r="G2111" s="2" t="s">
        <v>12425</v>
      </c>
      <c r="H2111" s="2" t="str">
        <f ca="1">IFERROR(__xludf.DUMMYFUNCTION("GOOGLETRANSLATE(A2111,""id"",""en"")"),"Telkomsel Kunaon error")</f>
        <v>Telkomsel Kunaon error</v>
      </c>
    </row>
    <row r="2112" spans="1:8" ht="15.75" customHeight="1" x14ac:dyDescent="0.25">
      <c r="A2112" s="2" t="s">
        <v>4582</v>
      </c>
      <c r="B2112" s="2" t="s">
        <v>4583</v>
      </c>
      <c r="C2112" s="2" t="s">
        <v>4584</v>
      </c>
      <c r="D2112" s="2" t="s">
        <v>4585</v>
      </c>
      <c r="E2112" s="2" t="s">
        <v>4585</v>
      </c>
      <c r="F2112" s="2" t="s">
        <v>4586</v>
      </c>
      <c r="G2112" s="2" t="s">
        <v>4586</v>
      </c>
      <c r="H2112" s="2" t="str">
        <f ca="1">IFERROR(__xludf.DUMMYFUNCTION("GOOGLETRANSLATE(A2112,""id"",""en"")"),"min")</f>
        <v>min</v>
      </c>
    </row>
    <row r="2113" spans="1:8" ht="15.75" customHeight="1" x14ac:dyDescent="0.25">
      <c r="A2113" s="2" t="s">
        <v>12426</v>
      </c>
      <c r="B2113" s="2" t="s">
        <v>12427</v>
      </c>
      <c r="C2113" s="2" t="s">
        <v>12428</v>
      </c>
      <c r="D2113" s="2" t="s">
        <v>12429</v>
      </c>
      <c r="E2113" s="2" t="s">
        <v>12430</v>
      </c>
      <c r="F2113" s="2" t="s">
        <v>12431</v>
      </c>
      <c r="G2113" s="2" t="s">
        <v>12432</v>
      </c>
      <c r="H2113" s="2" t="str">
        <f ca="1">IFERROR(__xludf.DUMMYFUNCTION("GOOGLETRANSLATE(A2113,""id"",""en"")"),"I hope the problem is resolved quickly, bro, check the status, report confirmation of the message, Darlan")</f>
        <v>I hope the problem is resolved quickly, bro, check the status, report confirmation of the message, Darlan</v>
      </c>
    </row>
    <row r="2114" spans="1:8" ht="15.75" customHeight="1" x14ac:dyDescent="0.25">
      <c r="A2114" s="2" t="s">
        <v>12433</v>
      </c>
      <c r="B2114" s="2" t="s">
        <v>12434</v>
      </c>
      <c r="C2114" s="2" t="s">
        <v>12435</v>
      </c>
      <c r="D2114" s="2" t="s">
        <v>12436</v>
      </c>
      <c r="E2114" s="2" t="s">
        <v>12437</v>
      </c>
      <c r="F2114" s="2" t="s">
        <v>12438</v>
      </c>
      <c r="G2114" s="2" t="s">
        <v>12439</v>
      </c>
      <c r="H2114" s="2" t="str">
        <f ca="1">IFERROR(__xludf.DUMMYFUNCTION("GOOGLETRANSLATE(A2114,""id"",""en"")"),"Keep an eye on the updated information on social media, hopefully the happy raffle program will come soon")</f>
        <v>Keep an eye on the updated information on social media, hopefully the happy raffle program will come soon</v>
      </c>
    </row>
    <row r="2115" spans="1:8" ht="15.75" customHeight="1" x14ac:dyDescent="0.25">
      <c r="A2115" s="2" t="s">
        <v>12440</v>
      </c>
      <c r="B2115" s="2" t="s">
        <v>12441</v>
      </c>
      <c r="C2115" s="2" t="s">
        <v>12442</v>
      </c>
      <c r="D2115" s="2" t="s">
        <v>12443</v>
      </c>
      <c r="E2115" s="2" t="s">
        <v>12444</v>
      </c>
      <c r="F2115" s="2" t="s">
        <v>12445</v>
      </c>
      <c r="G2115" s="2" t="s">
        <v>12446</v>
      </c>
      <c r="H2115" s="2" t="str">
        <f ca="1">IFERROR(__xludf.DUMMYFUNCTION("GOOGLETRANSLATE(A2115,""id"",""en"")"),"time")</f>
        <v>time</v>
      </c>
    </row>
    <row r="2116" spans="1:8" ht="15.75" customHeight="1" x14ac:dyDescent="0.25">
      <c r="A2116" s="2" t="s">
        <v>12447</v>
      </c>
      <c r="B2116" s="2" t="s">
        <v>12448</v>
      </c>
      <c r="C2116" s="2" t="s">
        <v>12449</v>
      </c>
      <c r="D2116" s="2" t="s">
        <v>12450</v>
      </c>
      <c r="E2116" s="2" t="s">
        <v>12451</v>
      </c>
      <c r="F2116" s="2" t="s">
        <v>12452</v>
      </c>
      <c r="G2116" s="2" t="s">
        <v>12453</v>
      </c>
      <c r="H2116" s="2" t="str">
        <f ca="1">IFERROR(__xludf.DUMMYFUNCTION("GOOGLETRANSLATE(A2116,""id"",""en"")"),"dnt dnt please wait for your friend's reply, continue the message interaction, Zidane, hope for a quick problem with Zidane")</f>
        <v>dnt dnt please wait for your friend's reply, continue the message interaction, Zidane, hope for a quick problem with Zidane</v>
      </c>
    </row>
    <row r="2117" spans="1:8" ht="15.75" customHeight="1" x14ac:dyDescent="0.25">
      <c r="A2117" s="2" t="s">
        <v>12454</v>
      </c>
      <c r="B2117" s="2" t="s">
        <v>12455</v>
      </c>
      <c r="C2117" s="2" t="s">
        <v>12456</v>
      </c>
      <c r="D2117" s="2" t="s">
        <v>12457</v>
      </c>
      <c r="E2117" s="2" t="s">
        <v>12458</v>
      </c>
      <c r="F2117" s="2" t="s">
        <v>12459</v>
      </c>
      <c r="G2117" s="2" t="s">
        <v>12460</v>
      </c>
      <c r="H2117" s="2" t="str">
        <f ca="1">IFERROR(__xludf.DUMMYFUNCTION("GOOGLETRANSLATE(A2117,""id"",""en"")"),"data, send a message, bro, I want to make sure you keep Zidane's personal data safe")</f>
        <v>data, send a message, bro, I want to make sure you keep Zidane's personal data safe</v>
      </c>
    </row>
    <row r="2118" spans="1:8" ht="15.75" customHeight="1" x14ac:dyDescent="0.25">
      <c r="A2118" s="2" t="s">
        <v>12461</v>
      </c>
      <c r="B2118" s="2" t="s">
        <v>12462</v>
      </c>
      <c r="C2118" s="2" t="s">
        <v>12463</v>
      </c>
      <c r="D2118" s="2" t="s">
        <v>12464</v>
      </c>
      <c r="E2118" s="2" t="s">
        <v>12464</v>
      </c>
      <c r="F2118" s="2" t="s">
        <v>12465</v>
      </c>
      <c r="G2118" s="2" t="s">
        <v>12466</v>
      </c>
      <c r="H2118" s="2" t="str">
        <f ca="1">IFERROR(__xludf.DUMMYFUNCTION("GOOGLETRANSLATE(A2118,""id"",""en"")"),"You know the answer, think the net is slow, CS, the service is slow")</f>
        <v>You know the answer, think the net is slow, CS, the service is slow</v>
      </c>
    </row>
    <row r="2119" spans="1:8" ht="15.75" customHeight="1" x14ac:dyDescent="0.25">
      <c r="A2119" s="2" t="s">
        <v>12467</v>
      </c>
      <c r="B2119" s="2" t="s">
        <v>12468</v>
      </c>
      <c r="C2119" s="2" t="s">
        <v>12469</v>
      </c>
      <c r="D2119" s="2" t="s">
        <v>12470</v>
      </c>
      <c r="E2119" s="2" t="s">
        <v>12471</v>
      </c>
      <c r="F2119" s="2" t="s">
        <v>12472</v>
      </c>
      <c r="G2119" s="2" t="s">
        <v>12473</v>
      </c>
      <c r="H2119" s="2" t="str">
        <f ca="1">IFERROR(__xludf.DUMMYFUNCTION("GOOGLETRANSLATE(A2119,""id"",""en"")"),"During the interaction, they told me to wait and handle it until the results were complete")</f>
        <v>During the interaction, they told me to wait and handle it until the results were complete</v>
      </c>
    </row>
    <row r="2120" spans="1:8" ht="15.75" customHeight="1" x14ac:dyDescent="0.25">
      <c r="A2120" s="2" t="s">
        <v>12474</v>
      </c>
      <c r="B2120" s="2" t="s">
        <v>12475</v>
      </c>
      <c r="C2120" s="2" t="s">
        <v>12476</v>
      </c>
      <c r="D2120" s="2" t="s">
        <v>12477</v>
      </c>
      <c r="E2120" s="2" t="s">
        <v>12478</v>
      </c>
      <c r="F2120" s="2" t="s">
        <v>12478</v>
      </c>
      <c r="G2120" s="2" t="s">
        <v>12479</v>
      </c>
      <c r="H2120" s="2" t="str">
        <f ca="1">IFERROR(__xludf.DUMMYFUNCTION("GOOGLETRANSLATE(A2120,""id"",""en"")"),"wait for the lucky draw")</f>
        <v>wait for the lucky draw</v>
      </c>
    </row>
    <row r="2121" spans="1:8" ht="15.75" customHeight="1" x14ac:dyDescent="0.25">
      <c r="A2121" s="2" t="s">
        <v>12480</v>
      </c>
      <c r="B2121" s="2" t="s">
        <v>12481</v>
      </c>
      <c r="C2121" s="2" t="s">
        <v>12482</v>
      </c>
      <c r="D2121" s="2" t="s">
        <v>12483</v>
      </c>
      <c r="E2121" s="2" t="s">
        <v>12484</v>
      </c>
      <c r="F2121" s="2" t="s">
        <v>12485</v>
      </c>
      <c r="G2121" s="2" t="s">
        <v>12486</v>
      </c>
      <c r="H2121" s="2" t="str">
        <f ca="1">IFERROR(__xludf.DUMMYFUNCTION("GOOGLETRANSLATE(A2121,""id"",""en"")"),"Just sleep, the WiFi can't work, Telkomsel's signal is really bad, I recommend changing XL")</f>
        <v>Just sleep, the WiFi can't work, Telkomsel's signal is really bad, I recommend changing XL</v>
      </c>
    </row>
    <row r="2122" spans="1:8" ht="15.75" customHeight="1" x14ac:dyDescent="0.25">
      <c r="A2122" s="2" t="s">
        <v>12487</v>
      </c>
      <c r="B2122" s="2" t="s">
        <v>12488</v>
      </c>
      <c r="C2122" s="2" t="s">
        <v>12489</v>
      </c>
      <c r="D2122" s="2" t="s">
        <v>12490</v>
      </c>
      <c r="E2122" s="2" t="s">
        <v>12491</v>
      </c>
      <c r="F2122" s="2" t="s">
        <v>12492</v>
      </c>
      <c r="G2122" s="2" t="s">
        <v>12493</v>
      </c>
      <c r="H2122" s="2" t="str">
        <f ca="1">IFERROR(__xludf.DUMMYFUNCTION("GOOGLETRANSLATE(A2122,""id"",""en"")"),"The signal is stable, bro, I'm sorry, there's a problem with your hand signal. Come on, let's get the Telkomsel number. Order the info, so the Telkomsel number has problems, wait, wait.")</f>
        <v>The signal is stable, bro, I'm sorry, there's a problem with your hand signal. Come on, let's get the Telkomsel number. Order the info, so the Telkomsel number has problems, wait, wait.</v>
      </c>
    </row>
    <row r="2123" spans="1:8" ht="15.75" customHeight="1" x14ac:dyDescent="0.25">
      <c r="A2123" s="2" t="s">
        <v>12494</v>
      </c>
      <c r="B2123" s="2" t="s">
        <v>12495</v>
      </c>
      <c r="C2123" s="2" t="s">
        <v>12496</v>
      </c>
      <c r="D2123" s="2" t="s">
        <v>12497</v>
      </c>
      <c r="E2123" s="2" t="s">
        <v>12497</v>
      </c>
      <c r="F2123" s="2" t="s">
        <v>12498</v>
      </c>
      <c r="G2123" s="2" t="s">
        <v>12499</v>
      </c>
      <c r="H2123" s="2" t="str">
        <f ca="1">IFERROR(__xludf.DUMMYFUNCTION("GOOGLETRANSLATE(A2123,""id"",""en"")"),"Telkomsel is annoying")</f>
        <v>Telkomsel is annoying</v>
      </c>
    </row>
    <row r="2124" spans="1:8" ht="15.75" customHeight="1" x14ac:dyDescent="0.25">
      <c r="A2124" s="2" t="s">
        <v>12500</v>
      </c>
      <c r="B2124" s="2" t="s">
        <v>12501</v>
      </c>
      <c r="C2124" s="2" t="s">
        <v>12502</v>
      </c>
      <c r="D2124" s="2" t="s">
        <v>12503</v>
      </c>
      <c r="E2124" s="2" t="s">
        <v>12504</v>
      </c>
      <c r="F2124" s="2" t="s">
        <v>12505</v>
      </c>
      <c r="G2124" s="2" t="s">
        <v>12506</v>
      </c>
      <c r="H2124" s="2" t="str">
        <f ca="1">IFERROR(__xludf.DUMMYFUNCTION("GOOGLETRANSLATE(A2124,""id"",""en"")"),"OK, there's a signal problem, Brother Carl, let's give you the orbit number of the message location so Zidane can help")</f>
        <v>OK, there's a signal problem, Brother Carl, let's give you the orbit number of the message location so Zidane can help</v>
      </c>
    </row>
    <row r="2125" spans="1:8" ht="15.75" customHeight="1" x14ac:dyDescent="0.25">
      <c r="A2125" s="2" t="s">
        <v>12507</v>
      </c>
      <c r="B2125" s="2" t="s">
        <v>12508</v>
      </c>
      <c r="C2125" s="2" t="s">
        <v>12509</v>
      </c>
      <c r="D2125" s="2" t="s">
        <v>12510</v>
      </c>
      <c r="E2125" s="2" t="s">
        <v>12511</v>
      </c>
      <c r="F2125" s="2" t="s">
        <v>12512</v>
      </c>
      <c r="G2125" s="2" t="s">
        <v>12512</v>
      </c>
      <c r="H2125" s="2" t="str">
        <f ca="1">IFERROR(__xludf.DUMMYFUNCTION("GOOGLETRANSLATE(A2125,""id"",""en"")"),"Telkomsel has problems with using XL")</f>
        <v>Telkomsel has problems with using XL</v>
      </c>
    </row>
    <row r="2126" spans="1:8" ht="15.75" customHeight="1" x14ac:dyDescent="0.25">
      <c r="A2126" s="2" t="s">
        <v>12513</v>
      </c>
      <c r="B2126" s="2" t="s">
        <v>12514</v>
      </c>
      <c r="C2126" s="2" t="s">
        <v>12515</v>
      </c>
      <c r="D2126" s="2" t="s">
        <v>12516</v>
      </c>
      <c r="E2126" s="2" t="s">
        <v>12517</v>
      </c>
      <c r="F2126" s="2" t="s">
        <v>12518</v>
      </c>
      <c r="G2126" s="2" t="s">
        <v>12519</v>
      </c>
      <c r="H2126" s="2" t="str">
        <f ca="1">IFERROR(__xludf.DUMMYFUNCTION("GOOGLETRANSLATE(A2126,""id"",""en"")"),"If there is a problem signal, bro, try to provide the location number, detailed problem number, message Jovan")</f>
        <v>If there is a problem signal, bro, try to provide the location number, detailed problem number, message Jovan</v>
      </c>
    </row>
    <row r="2127" spans="1:8" ht="15.75" customHeight="1" x14ac:dyDescent="0.25">
      <c r="A2127" s="2" t="s">
        <v>12520</v>
      </c>
      <c r="B2127" s="2" t="s">
        <v>12521</v>
      </c>
      <c r="C2127" s="2" t="s">
        <v>12522</v>
      </c>
      <c r="D2127" s="2" t="s">
        <v>12523</v>
      </c>
      <c r="E2127" s="2" t="s">
        <v>12524</v>
      </c>
      <c r="F2127" s="2" t="s">
        <v>12525</v>
      </c>
      <c r="G2127" s="2" t="s">
        <v>12525</v>
      </c>
      <c r="H2127" s="2" t="str">
        <f ca="1">IFERROR(__xludf.DUMMYFUNCTION("GOOGLETRANSLATE(A2127,""id"",""en"")"),"Brother Kiano, help me with the Telkomsel signal, check Kiano's messages, Kiano")</f>
        <v>Brother Kiano, help me with the Telkomsel signal, check Kiano's messages, Kiano</v>
      </c>
    </row>
    <row r="2128" spans="1:8" ht="15.75" customHeight="1" x14ac:dyDescent="0.25">
      <c r="A2128" s="2" t="s">
        <v>12526</v>
      </c>
      <c r="B2128" s="2" t="s">
        <v>12527</v>
      </c>
      <c r="C2128" s="2" t="s">
        <v>12528</v>
      </c>
      <c r="D2128" s="2" t="s">
        <v>12529</v>
      </c>
      <c r="E2128" s="2" t="s">
        <v>12530</v>
      </c>
      <c r="F2128" s="2" t="s">
        <v>12531</v>
      </c>
      <c r="G2128" s="2" t="s">
        <v>12532</v>
      </c>
      <c r="H2128" s="2" t="str">
        <f ca="1">IFERROR(__xludf.DUMMYFUNCTION("GOOGLETRANSLATE(A2128,""id"",""en"")"),"The message was answered, brother, there was a problem, brother, I immediately contacted him via Zidane's message")</f>
        <v>The message was answered, brother, there was a problem, brother, I immediately contacted him via Zidane's message</v>
      </c>
    </row>
    <row r="2129" spans="1:8" ht="15.75" customHeight="1" x14ac:dyDescent="0.25">
      <c r="A2129" s="2" t="s">
        <v>12533</v>
      </c>
      <c r="B2129" s="2" t="s">
        <v>12534</v>
      </c>
      <c r="C2129" s="2" t="s">
        <v>12535</v>
      </c>
      <c r="D2129" s="2" t="s">
        <v>12536</v>
      </c>
      <c r="E2129" s="2" t="s">
        <v>12537</v>
      </c>
      <c r="F2129" s="2" t="s">
        <v>12538</v>
      </c>
      <c r="G2129" s="2" t="s">
        <v>12538</v>
      </c>
      <c r="H2129" s="2" t="str">
        <f ca="1">IFERROR(__xludf.DUMMYFUNCTION("GOOGLETRANSLATE(A2129,""id"",""en"")"),"Telkomsel is getting more expensive")</f>
        <v>Telkomsel is getting more expensive</v>
      </c>
    </row>
    <row r="2130" spans="1:8" ht="15.75" customHeight="1" x14ac:dyDescent="0.25">
      <c r="A2130" s="2" t="s">
        <v>12539</v>
      </c>
      <c r="B2130" s="2" t="s">
        <v>12540</v>
      </c>
      <c r="C2130" s="2" t="s">
        <v>12541</v>
      </c>
      <c r="D2130" s="2" t="s">
        <v>12542</v>
      </c>
      <c r="E2130" s="2" t="s">
        <v>12543</v>
      </c>
      <c r="F2130" s="2" t="s">
        <v>12544</v>
      </c>
      <c r="G2130" s="2" t="s">
        <v>12545</v>
      </c>
      <c r="H2130" s="2" t="str">
        <f ca="1">IFERROR(__xludf.DUMMYFUNCTION("GOOGLETRANSLATE(A2130,""id"",""en"")"),"Zidane, check the message interaction, please continue the message interaction, Zidane")</f>
        <v>Zidane, check the message interaction, please continue the message interaction, Zidane</v>
      </c>
    </row>
    <row r="2131" spans="1:8" ht="15.75" customHeight="1" x14ac:dyDescent="0.25">
      <c r="A2131" s="2" t="s">
        <v>12546</v>
      </c>
      <c r="B2131" s="2" t="s">
        <v>12547</v>
      </c>
      <c r="C2131" s="2" t="s">
        <v>12548</v>
      </c>
      <c r="D2131" s="2" t="s">
        <v>12549</v>
      </c>
      <c r="E2131" s="2" t="s">
        <v>12549</v>
      </c>
      <c r="F2131" s="2" t="s">
        <v>12550</v>
      </c>
      <c r="G2131" s="2" t="s">
        <v>12551</v>
      </c>
      <c r="H2131" s="2" t="str">
        <f ca="1">IFERROR(__xludf.DUMMYFUNCTION("GOOGLETRANSLATE(A2131,""id"",""en"")"),"Telkomsel launches million subscriber loyalty program")</f>
        <v>Telkomsel launches million subscriber loyalty program</v>
      </c>
    </row>
    <row r="2132" spans="1:8" ht="15.75" customHeight="1" x14ac:dyDescent="0.25">
      <c r="A2132" s="2" t="s">
        <v>12552</v>
      </c>
      <c r="B2132" s="2" t="s">
        <v>12553</v>
      </c>
      <c r="C2132" s="2" t="s">
        <v>12554</v>
      </c>
      <c r="D2132" s="2" t="s">
        <v>12555</v>
      </c>
      <c r="E2132" s="2" t="s">
        <v>12556</v>
      </c>
      <c r="F2132" s="2" t="s">
        <v>12557</v>
      </c>
      <c r="G2132" s="2" t="s">
        <v>12557</v>
      </c>
      <c r="H2132" s="2" t="str">
        <f ca="1">IFERROR(__xludf.DUMMYFUNCTION("GOOGLETRANSLATE(A2132,""id"",""en"")"),"Maybe Telkomsel can just message a friend")</f>
        <v>Maybe Telkomsel can just message a friend</v>
      </c>
    </row>
    <row r="2133" spans="1:8" ht="15.75" customHeight="1" x14ac:dyDescent="0.25">
      <c r="A2133" s="2" t="s">
        <v>12558</v>
      </c>
      <c r="B2133" s="2" t="s">
        <v>12559</v>
      </c>
      <c r="C2133" s="2" t="s">
        <v>12560</v>
      </c>
      <c r="D2133" s="2" t="s">
        <v>12561</v>
      </c>
      <c r="E2133" s="2" t="s">
        <v>12562</v>
      </c>
      <c r="F2133" s="2" t="s">
        <v>12562</v>
      </c>
      <c r="G2133" s="2" t="s">
        <v>12563</v>
      </c>
      <c r="H2133" s="2" t="str">
        <f ca="1">IFERROR(__xludf.DUMMYFUNCTION("GOOGLETRANSLATE(A2133,""id"",""en"")"),"OK, handy brother, wait for Jovan's reply to your message")</f>
        <v>OK, handy brother, wait for Jovan's reply to your message</v>
      </c>
    </row>
    <row r="2134" spans="1:8" ht="15.75" customHeight="1" x14ac:dyDescent="0.25">
      <c r="A2134" s="2" t="s">
        <v>12564</v>
      </c>
      <c r="B2134" s="2" t="s">
        <v>12565</v>
      </c>
      <c r="C2134" s="2" t="s">
        <v>12566</v>
      </c>
      <c r="D2134" s="2" t="s">
        <v>12567</v>
      </c>
      <c r="E2134" s="2" t="s">
        <v>12568</v>
      </c>
      <c r="F2134" s="2" t="s">
        <v>12569</v>
      </c>
      <c r="G2134" s="2" t="s">
        <v>12570</v>
      </c>
      <c r="H2134" s="2" t="str">
        <f ca="1">IFERROR(__xludf.DUMMYFUNCTION("GOOGLETRANSLATE(A2134,""id"",""en"")"),"Signal bro, let's give you your cellphone number as the location of the city sub-district head via message to help with weak signal problems, keep your data secret, thank you, dero")</f>
        <v>Signal bro, let's give you your cellphone number as the location of the city sub-district head via message to help with weak signal problems, keep your data secret, thank you, dero</v>
      </c>
    </row>
    <row r="2135" spans="1:8" ht="15.75" customHeight="1" x14ac:dyDescent="0.25">
      <c r="A2135" s="2" t="s">
        <v>12571</v>
      </c>
      <c r="B2135" s="2" t="s">
        <v>12572</v>
      </c>
      <c r="C2135" s="2" t="s">
        <v>12573</v>
      </c>
      <c r="D2135" s="2" t="s">
        <v>12574</v>
      </c>
      <c r="E2135" s="2" t="s">
        <v>12575</v>
      </c>
      <c r="F2135" s="2" t="s">
        <v>12576</v>
      </c>
      <c r="G2135" s="2" t="s">
        <v>12577</v>
      </c>
      <c r="H2135" s="2" t="str">
        <f ca="1">IFERROR(__xludf.DUMMYFUNCTION("GOOGLETRANSLATE(A2135,""id"",""en"")"),"Wow, the error was in the morning, when it was finished yesterday, the error was only for a moment, it was really bad, the hours were trying to spare, the work provider's quota was expensive, compared to competition, sir, I gave compensation for the loss")</f>
        <v>Wow, the error was in the morning, when it was finished yesterday, the error was only for a moment, it was really bad, the hours were trying to spare, the work provider's quota was expensive, compared to competition, sir, I gave compensation for the loss</v>
      </c>
    </row>
    <row r="2136" spans="1:8" ht="15.75" customHeight="1" x14ac:dyDescent="0.25">
      <c r="A2136" s="2" t="s">
        <v>12578</v>
      </c>
      <c r="B2136" s="2" t="s">
        <v>12579</v>
      </c>
      <c r="C2136" s="2" t="s">
        <v>12580</v>
      </c>
      <c r="D2136" s="2" t="s">
        <v>12581</v>
      </c>
      <c r="E2136" s="2" t="s">
        <v>12582</v>
      </c>
      <c r="F2136" s="2" t="s">
        <v>12583</v>
      </c>
      <c r="G2136" s="2" t="s">
        <v>12584</v>
      </c>
      <c r="H2136" s="2" t="str">
        <f ca="1">IFERROR(__xludf.DUMMYFUNCTION("GOOGLETRANSLATE(A2136,""id"",""en"")"),"It's not convenient, bro, let's give your cellphone number as the location of the city sub-district head via message to help with problems with weak signals, data confidentiality, keep it safe, thanksdero")</f>
        <v>It's not convenient, bro, let's give your cellphone number as the location of the city sub-district head via message to help with problems with weak signals, data confidentiality, keep it safe, thanksdero</v>
      </c>
    </row>
    <row r="2137" spans="1:8" ht="15.75" customHeight="1" x14ac:dyDescent="0.25">
      <c r="A2137" s="2" t="s">
        <v>11546</v>
      </c>
      <c r="B2137" s="2" t="s">
        <v>12585</v>
      </c>
      <c r="C2137" s="2" t="s">
        <v>12586</v>
      </c>
      <c r="D2137" s="2" t="s">
        <v>12587</v>
      </c>
      <c r="E2137" s="2" t="s">
        <v>12588</v>
      </c>
      <c r="F2137" s="2" t="s">
        <v>11551</v>
      </c>
      <c r="G2137" s="2" t="s">
        <v>11551</v>
      </c>
      <c r="H2137" s="2" t="str">
        <f ca="1">IFERROR(__xludf.DUMMYFUNCTION("GOOGLETRANSLATE(A2137,""id"",""en"")"),"Brother, tell me a story to help Eri")</f>
        <v>Brother, tell me a story to help Eri</v>
      </c>
    </row>
    <row r="2138" spans="1:8" ht="15.75" customHeight="1" x14ac:dyDescent="0.25">
      <c r="A2138" s="2" t="s">
        <v>12589</v>
      </c>
      <c r="B2138" s="2" t="s">
        <v>12590</v>
      </c>
      <c r="C2138" s="2" t="s">
        <v>12591</v>
      </c>
      <c r="D2138" s="2" t="s">
        <v>12592</v>
      </c>
      <c r="E2138" s="2" t="s">
        <v>12592</v>
      </c>
      <c r="F2138" s="2" t="s">
        <v>12593</v>
      </c>
      <c r="G2138" s="2" t="s">
        <v>12593</v>
      </c>
      <c r="H2138" s="2" t="str">
        <f ca="1">IFERROR(__xludf.DUMMYFUNCTION("GOOGLETRANSLATE(A2138,""id"",""en"")"),"Fakyu Telkomsel signal at night")</f>
        <v>Fakyu Telkomsel signal at night</v>
      </c>
    </row>
    <row r="2139" spans="1:8" ht="15.75" customHeight="1" x14ac:dyDescent="0.25">
      <c r="A2139" s="2" t="s">
        <v>12594</v>
      </c>
      <c r="B2139" s="2" t="s">
        <v>12595</v>
      </c>
      <c r="C2139" s="2" t="s">
        <v>12596</v>
      </c>
      <c r="D2139" s="2" t="s">
        <v>12597</v>
      </c>
      <c r="E2139" s="2" t="s">
        <v>12598</v>
      </c>
      <c r="F2139" s="2" t="s">
        <v>12599</v>
      </c>
      <c r="G2139" s="2" t="s">
        <v>12600</v>
      </c>
      <c r="H2139" s="2" t="str">
        <f ca="1">IFERROR(__xludf.DUMMYFUNCTION("GOOGLETRANSLATE(A2139,""id"",""en"")"),"vote vote hello bro sorry signal problem yes yes try info cellphone number date location of subdistrict head city telkomsel number problem message help check yes darlan")</f>
        <v>vote vote hello bro sorry signal problem yes yes try info cellphone number date location of subdistrict head city telkomsel number problem message help check yes darlan</v>
      </c>
    </row>
    <row r="2140" spans="1:8" ht="15.75" customHeight="1" x14ac:dyDescent="0.25">
      <c r="A2140" s="2" t="s">
        <v>12601</v>
      </c>
      <c r="B2140" s="2" t="s">
        <v>12602</v>
      </c>
      <c r="C2140" s="2" t="s">
        <v>12603</v>
      </c>
      <c r="D2140" s="2" t="s">
        <v>12604</v>
      </c>
      <c r="E2140" s="2" t="s">
        <v>12605</v>
      </c>
      <c r="F2140" s="2" t="s">
        <v>12606</v>
      </c>
      <c r="G2140" s="2" t="s">
        <v>12607</v>
      </c>
      <c r="H2140" s="2" t="str">
        <f ca="1">IFERROR(__xludf.DUMMYFUNCTION("GOOGLETRANSLATE(A2140,""id"",""en"")"),"Brother's local house helps check eri")</f>
        <v>Brother's local house helps check eri</v>
      </c>
    </row>
    <row r="2141" spans="1:8" ht="15.75" customHeight="1" x14ac:dyDescent="0.25">
      <c r="A2141" s="2" t="s">
        <v>12608</v>
      </c>
      <c r="B2141" s="2" t="s">
        <v>12609</v>
      </c>
      <c r="C2141" s="2" t="s">
        <v>12610</v>
      </c>
      <c r="D2141" s="2" t="s">
        <v>12611</v>
      </c>
      <c r="E2141" s="2" t="s">
        <v>12612</v>
      </c>
      <c r="F2141" s="2" t="s">
        <v>12613</v>
      </c>
      <c r="G2141" s="2" t="s">
        <v>12614</v>
      </c>
      <c r="H2141" s="2" t="str">
        <f ca="1">IFERROR(__xludf.DUMMYFUNCTION("GOOGLETRANSLATE(A2141,""id"",""en"")"),"Don't worry, if Telkomsel Orbit doesn't have internet, make sure where the router is, avoid obstructions, try unplugging and installing the SIM card router adapter, check the internet connection, Kala Joan.")</f>
        <v>Don't worry, if Telkomsel Orbit doesn't have internet, make sure where the router is, avoid obstructions, try unplugging and installing the SIM card router adapter, check the internet connection, Kala Joan.</v>
      </c>
    </row>
    <row r="2142" spans="1:8" ht="15.75" customHeight="1" x14ac:dyDescent="0.25">
      <c r="A2142" s="2" t="s">
        <v>12615</v>
      </c>
      <c r="B2142" s="2" t="s">
        <v>12616</v>
      </c>
      <c r="C2142" s="2" t="s">
        <v>12617</v>
      </c>
      <c r="D2142" s="2" t="s">
        <v>12618</v>
      </c>
      <c r="E2142" s="2" t="s">
        <v>12618</v>
      </c>
      <c r="F2142" s="2" t="s">
        <v>12619</v>
      </c>
      <c r="G2142" s="2" t="s">
        <v>12619</v>
      </c>
      <c r="H2142" s="2" t="str">
        <f ca="1">IFERROR(__xludf.DUMMYFUNCTION("GOOGLETRANSLATE(A2142,""id"",""en"")"),"then an internet access signal appears")</f>
        <v>then an internet access signal appears</v>
      </c>
    </row>
    <row r="2143" spans="1:8" ht="15.75" customHeight="1" x14ac:dyDescent="0.25">
      <c r="A2143" s="2" t="s">
        <v>12620</v>
      </c>
      <c r="B2143" s="2" t="s">
        <v>12621</v>
      </c>
      <c r="C2143" s="2" t="s">
        <v>12622</v>
      </c>
      <c r="D2143" s="2" t="s">
        <v>12623</v>
      </c>
      <c r="E2143" s="2" t="s">
        <v>12624</v>
      </c>
      <c r="F2143" s="2" t="s">
        <v>12625</v>
      </c>
      <c r="G2143" s="2" t="s">
        <v>12626</v>
      </c>
      <c r="H2143" s="2" t="str">
        <f ca="1">IFERROR(__xludf.DUMMYFUNCTION("GOOGLETRANSLATE(A2143,""id"",""en"")"),"use Indosat or use Telkomsel open fuck")</f>
        <v>use Indosat or use Telkomsel open fuck</v>
      </c>
    </row>
    <row r="2144" spans="1:8" ht="15.75" customHeight="1" x14ac:dyDescent="0.25">
      <c r="A2144" s="2" t="s">
        <v>12627</v>
      </c>
      <c r="B2144" s="2" t="s">
        <v>12628</v>
      </c>
      <c r="C2144" s="2" t="s">
        <v>12629</v>
      </c>
      <c r="D2144" s="2" t="s">
        <v>12630</v>
      </c>
      <c r="E2144" s="2" t="s">
        <v>12631</v>
      </c>
      <c r="F2144" s="2" t="s">
        <v>12632</v>
      </c>
      <c r="G2144" s="2" t="s">
        <v>12633</v>
      </c>
      <c r="H2144" s="2" t="str">
        <f ca="1">IFERROR(__xludf.DUMMYFUNCTION("GOOGLETRANSLATE(A2144,""id"",""en"")"),"dnt dnt joan check message interactions to report message confirmation to help check report results come on bro wait for joan")</f>
        <v>dnt dnt joan check message interactions to report message confirmation to help check report results come on bro wait for joan</v>
      </c>
    </row>
    <row r="2145" spans="1:8" ht="15.75" customHeight="1" x14ac:dyDescent="0.25">
      <c r="A2145" s="2" t="s">
        <v>12634</v>
      </c>
      <c r="B2145" s="2" t="s">
        <v>12635</v>
      </c>
      <c r="C2145" s="2" t="s">
        <v>12636</v>
      </c>
      <c r="D2145" s="2" t="s">
        <v>12637</v>
      </c>
      <c r="E2145" s="2" t="s">
        <v>12637</v>
      </c>
      <c r="F2145" s="2" t="s">
        <v>12637</v>
      </c>
      <c r="G2145" s="2" t="s">
        <v>12638</v>
      </c>
      <c r="H2145" s="2" t="str">
        <f ca="1">IFERROR(__xludf.DUMMYFUNCTION("GOOGLETRANSLATE(A2145,""id"",""en"")"),"Telkomsel's elite signal quota is very difficult")</f>
        <v>Telkomsel's elite signal quota is very difficult</v>
      </c>
    </row>
    <row r="2146" spans="1:8" ht="15.75" customHeight="1" x14ac:dyDescent="0.25">
      <c r="A2146" s="2" t="s">
        <v>12639</v>
      </c>
      <c r="B2146" s="2" t="s">
        <v>12640</v>
      </c>
      <c r="C2146" s="2" t="s">
        <v>12641</v>
      </c>
      <c r="D2146" s="2" t="s">
        <v>12642</v>
      </c>
      <c r="E2146" s="2" t="s">
        <v>12643</v>
      </c>
      <c r="F2146" s="2" t="s">
        <v>12644</v>
      </c>
      <c r="G2146" s="2" t="s">
        <v>12645</v>
      </c>
      <c r="H2146" s="2" t="str">
        <f ca="1">IFERROR(__xludf.DUMMYFUNCTION("GOOGLETRANSLATE(A2146,""id"",""en"")"),"dnt dnt is ready to help with the message, bro Rasya")</f>
        <v>dnt dnt is ready to help with the message, bro Rasya</v>
      </c>
    </row>
    <row r="2147" spans="1:8" ht="15.75" customHeight="1" x14ac:dyDescent="0.25">
      <c r="A2147" s="2" t="s">
        <v>12646</v>
      </c>
      <c r="B2147" s="2" t="s">
        <v>12647</v>
      </c>
      <c r="C2147" s="2" t="s">
        <v>12647</v>
      </c>
      <c r="D2147" s="2" t="s">
        <v>12648</v>
      </c>
      <c r="E2147" s="2" t="s">
        <v>12649</v>
      </c>
      <c r="F2147" s="2" t="s">
        <v>12650</v>
      </c>
      <c r="G2147" s="2" t="s">
        <v>12650</v>
      </c>
      <c r="H2147" s="2" t="str">
        <f ca="1">IFERROR(__xludf.DUMMYFUNCTION("GOOGLETRANSLATE(A2147,""id"",""en"")"),"idih Telkomsel ugly house")</f>
        <v>idih Telkomsel ugly house</v>
      </c>
    </row>
    <row r="2148" spans="1:8" ht="15.75" customHeight="1" x14ac:dyDescent="0.25">
      <c r="A2148" s="2" t="s">
        <v>12651</v>
      </c>
      <c r="B2148" s="2" t="s">
        <v>12652</v>
      </c>
      <c r="C2148" s="2" t="s">
        <v>12653</v>
      </c>
      <c r="D2148" s="2" t="s">
        <v>12654</v>
      </c>
      <c r="E2148" s="2" t="s">
        <v>12655</v>
      </c>
      <c r="F2148" s="2" t="s">
        <v>12656</v>
      </c>
      <c r="G2148" s="2" t="s">
        <v>12656</v>
      </c>
      <c r="H2148" s="2" t="str">
        <f ca="1">IFERROR(__xludf.DUMMYFUNCTION("GOOGLETRANSLATE(A2148,""id"",""en"")"),"Haha, Ace cards except Telkomsel cards are not expensive")</f>
        <v>Haha, Ace cards except Telkomsel cards are not expensive</v>
      </c>
    </row>
    <row r="2149" spans="1:8" ht="15.75" customHeight="1" x14ac:dyDescent="0.25">
      <c r="A2149" s="2" t="s">
        <v>12657</v>
      </c>
      <c r="B2149" s="2" t="s">
        <v>12658</v>
      </c>
      <c r="C2149" s="2" t="s">
        <v>12659</v>
      </c>
      <c r="D2149" s="2" t="s">
        <v>12660</v>
      </c>
      <c r="E2149" s="2" t="s">
        <v>12660</v>
      </c>
      <c r="F2149" s="2" t="s">
        <v>12661</v>
      </c>
      <c r="G2149" s="2" t="s">
        <v>12662</v>
      </c>
      <c r="H2149" s="2" t="str">
        <f ca="1">IFERROR(__xludf.DUMMYFUNCTION("GOOGLETRANSLATE(A2149,""id"",""en"")"),"mekkdi mekkdi bro, check the mytelkomsel application withdrawal package offer, Darlan")</f>
        <v>mekkdi mekkdi bro, check the mytelkomsel application withdrawal package offer, Darlan</v>
      </c>
    </row>
    <row r="2150" spans="1:8" ht="15.75" customHeight="1" x14ac:dyDescent="0.25">
      <c r="A2150" s="2" t="s">
        <v>12663</v>
      </c>
      <c r="B2150" s="2" t="s">
        <v>12664</v>
      </c>
      <c r="C2150" s="2" t="s">
        <v>12665</v>
      </c>
      <c r="D2150" s="2" t="s">
        <v>12666</v>
      </c>
      <c r="E2150" s="2" t="s">
        <v>12666</v>
      </c>
      <c r="F2150" s="2" t="s">
        <v>12667</v>
      </c>
      <c r="G2150" s="2" t="s">
        <v>12667</v>
      </c>
      <c r="H2150" s="2" t="str">
        <f ca="1">IFERROR(__xludf.DUMMYFUNCTION("GOOGLETRANSLATE(A2150,""id"",""en"")"),"thank you min")</f>
        <v>thank you min</v>
      </c>
    </row>
    <row r="2151" spans="1:8" ht="15.75" customHeight="1" x14ac:dyDescent="0.25">
      <c r="A2151" s="2" t="s">
        <v>12668</v>
      </c>
      <c r="B2151" s="2" t="s">
        <v>12669</v>
      </c>
      <c r="C2151" s="2" t="s">
        <v>12670</v>
      </c>
      <c r="D2151" s="2" t="s">
        <v>12671</v>
      </c>
      <c r="E2151" s="2" t="s">
        <v>12672</v>
      </c>
      <c r="F2151" s="2" t="s">
        <v>12673</v>
      </c>
      <c r="G2151" s="2" t="s">
        <v>12673</v>
      </c>
      <c r="H2151" s="2" t="str">
        <f ca="1">IFERROR(__xludf.DUMMYFUNCTION("GOOGLETRANSLATE(A2151,""id"",""en"")"),"OK, bro, respond to your message, Rasya")</f>
        <v>OK, bro, respond to your message, Rasya</v>
      </c>
    </row>
    <row r="2152" spans="1:8" ht="15.75" customHeight="1" x14ac:dyDescent="0.25">
      <c r="A2152" s="2" t="s">
        <v>12674</v>
      </c>
      <c r="B2152" s="2" t="s">
        <v>12675</v>
      </c>
      <c r="C2152" s="2" t="s">
        <v>12676</v>
      </c>
      <c r="D2152" s="2" t="s">
        <v>12677</v>
      </c>
      <c r="E2152" s="2" t="s">
        <v>12677</v>
      </c>
      <c r="F2152" s="2" t="s">
        <v>12678</v>
      </c>
      <c r="G2152" s="2" t="s">
        <v>12678</v>
      </c>
      <c r="H2152" s="2" t="str">
        <f ca="1">IFERROR(__xludf.DUMMYFUNCTION("GOOGLETRANSLATE(A2152,""id"",""en"")"),"cheap quota info min")</f>
        <v>cheap quota info min</v>
      </c>
    </row>
    <row r="2153" spans="1:8" ht="15.75" customHeight="1" x14ac:dyDescent="0.25">
      <c r="A2153" s="2" t="s">
        <v>12679</v>
      </c>
      <c r="B2153" s="2" t="s">
        <v>12680</v>
      </c>
      <c r="C2153" s="2" t="s">
        <v>12681</v>
      </c>
      <c r="D2153" s="2" t="s">
        <v>12682</v>
      </c>
      <c r="E2153" s="2" t="s">
        <v>12683</v>
      </c>
      <c r="F2153" s="2" t="s">
        <v>12684</v>
      </c>
      <c r="G2153" s="2" t="s">
        <v>12685</v>
      </c>
      <c r="H2153" s="2" t="str">
        <f ca="1">IFERROR(__xludf.DUMMYFUNCTION("GOOGLETRANSLATE(A2153,""id"",""en"")"),"Can you share Rasya's details so you can help find a healthy solution for Rasya")</f>
        <v>Can you share Rasya's details so you can help find a healthy solution for Rasya</v>
      </c>
    </row>
    <row r="2154" spans="1:8" ht="15.75" customHeight="1" x14ac:dyDescent="0.25">
      <c r="A2154" s="2" t="s">
        <v>12686</v>
      </c>
      <c r="B2154" s="2" t="s">
        <v>12687</v>
      </c>
      <c r="C2154" s="2" t="s">
        <v>12688</v>
      </c>
      <c r="D2154" s="2" t="s">
        <v>12689</v>
      </c>
      <c r="E2154" s="2" t="s">
        <v>12690</v>
      </c>
      <c r="F2154" s="2" t="s">
        <v>12691</v>
      </c>
      <c r="G2154" s="2" t="s">
        <v>12691</v>
      </c>
      <c r="H2154" s="2" t="str">
        <f ca="1">IFERROR(__xludf.DUMMYFUNCTION("GOOGLETRANSLATE(A2154,""id"",""en"")"),"rhapsody rhapsody sorry bro, you got a gambling spam SMS, try info on the number to capture Jovan's SMS message")</f>
        <v>rhapsody rhapsody sorry bro, you got a gambling spam SMS, try info on the number to capture Jovan's SMS message</v>
      </c>
    </row>
    <row r="2155" spans="1:8" ht="15.75" customHeight="1" x14ac:dyDescent="0.25">
      <c r="B2155" s="2" t="s">
        <v>6696</v>
      </c>
      <c r="C2155" s="2" t="s">
        <v>6697</v>
      </c>
      <c r="D2155" s="2" t="s">
        <v>6698</v>
      </c>
      <c r="E2155" s="2" t="s">
        <v>6698</v>
      </c>
      <c r="F2155" s="2" t="s">
        <v>5562</v>
      </c>
      <c r="G2155" s="2" t="s">
        <v>5562</v>
      </c>
      <c r="H2155" s="2" t="str">
        <f ca="1">IFERROR(__xludf.DUMMYFUNCTION("GOOGLETRANSLATE(A2154,""id"",""en"")"),"rhapsody rhapsody sorry bro, you got a gambling spam SMS, try info on the number to capture Jovan's SMS message")</f>
        <v>rhapsody rhapsody sorry bro, you got a gambling spam SMS, try info on the number to capture Jovan's SMS message</v>
      </c>
    </row>
    <row r="2156" spans="1:8" ht="15.75" customHeight="1" x14ac:dyDescent="0.25">
      <c r="A2156" s="2" t="s">
        <v>12692</v>
      </c>
      <c r="B2156" s="2" t="s">
        <v>12693</v>
      </c>
      <c r="C2156" s="2" t="s">
        <v>12694</v>
      </c>
      <c r="D2156" s="2" t="s">
        <v>12695</v>
      </c>
      <c r="E2156" s="2" t="s">
        <v>12696</v>
      </c>
      <c r="F2156" s="2" t="s">
        <v>12697</v>
      </c>
      <c r="G2156" s="2" t="s">
        <v>12698</v>
      </c>
      <c r="H2156" s="2" t="str">
        <f ca="1">IFERROR(__xludf.DUMMYFUNCTION("GOOGLETRANSLATE(A2154,""id"",""en"")"),"rhapsody rhapsody sorry bro, you got a gambling spam SMS, try info on the number to capture Jovan's SMS message")</f>
        <v>rhapsody rhapsody sorry bro, you got a gambling spam SMS, try info on the number to capture Jovan's SMS message</v>
      </c>
    </row>
    <row r="2157" spans="1:8" ht="15.75" customHeight="1" x14ac:dyDescent="0.25">
      <c r="B2157" s="2" t="s">
        <v>12699</v>
      </c>
      <c r="C2157" s="2" t="s">
        <v>12700</v>
      </c>
      <c r="D2157" s="2" t="s">
        <v>12701</v>
      </c>
      <c r="E2157" s="2" t="s">
        <v>12701</v>
      </c>
      <c r="F2157" s="2" t="s">
        <v>5562</v>
      </c>
      <c r="G2157" s="2" t="s">
        <v>5562</v>
      </c>
      <c r="H2157" s="2" t="str">
        <f ca="1">IFERROR(__xludf.DUMMYFUNCTION("GOOGLETRANSLATE(A2154,""id"",""en"")"),"rhapsody rhapsody sorry bro, you got a gambling spam SMS, try info on the number to capture Jovan's SMS message")</f>
        <v>rhapsody rhapsody sorry bro, you got a gambling spam SMS, try info on the number to capture Jovan's SMS message</v>
      </c>
    </row>
    <row r="2158" spans="1:8" ht="15.75" customHeight="1" x14ac:dyDescent="0.25">
      <c r="A2158" s="2" t="s">
        <v>12702</v>
      </c>
      <c r="B2158" s="2" t="s">
        <v>12703</v>
      </c>
      <c r="C2158" s="2" t="s">
        <v>12704</v>
      </c>
      <c r="D2158" s="2" t="s">
        <v>12705</v>
      </c>
      <c r="E2158" s="2" t="s">
        <v>12706</v>
      </c>
      <c r="F2158" s="2" t="s">
        <v>12707</v>
      </c>
      <c r="G2158" s="2" t="s">
        <v>12708</v>
      </c>
      <c r="H2158" s="2" t="str">
        <f ca="1">IFERROR(__xludf.DUMMYFUNCTION("GOOGLETRANSLATE(A2158,""id"",""en"")"),"You know, the net is slow, sorry, the data reporting process is slow, full internet, using IM is safe, no slow, sorry, snail net")</f>
        <v>You know, the net is slow, sorry, the data reporting process is slow, full internet, using IM is safe, no slow, sorry, snail net</v>
      </c>
    </row>
    <row r="2159" spans="1:8" ht="15.75" customHeight="1" x14ac:dyDescent="0.25">
      <c r="A2159" s="2" t="s">
        <v>12709</v>
      </c>
      <c r="B2159" s="2" t="s">
        <v>12710</v>
      </c>
      <c r="C2159" s="2" t="s">
        <v>12711</v>
      </c>
      <c r="D2159" s="2" t="s">
        <v>12712</v>
      </c>
      <c r="E2159" s="2" t="s">
        <v>12712</v>
      </c>
      <c r="F2159" s="2" t="s">
        <v>12713</v>
      </c>
      <c r="G2159" s="2" t="s">
        <v>12713</v>
      </c>
      <c r="H2159" s="2" t="str">
        <f ca="1">IFERROR(__xludf.DUMMYFUNCTION("GOOGLETRANSLATE(A2159,""id"",""en"")"),"finally PT Telkomsel")</f>
        <v>finally PT Telkomsel</v>
      </c>
    </row>
    <row r="2160" spans="1:8" ht="15.75" customHeight="1" x14ac:dyDescent="0.25">
      <c r="A2160" s="2" t="s">
        <v>12714</v>
      </c>
      <c r="B2160" s="2" t="s">
        <v>12715</v>
      </c>
      <c r="C2160" s="2" t="s">
        <v>12716</v>
      </c>
      <c r="D2160" s="2" t="s">
        <v>12717</v>
      </c>
      <c r="E2160" s="2" t="s">
        <v>12718</v>
      </c>
      <c r="F2160" s="2" t="s">
        <v>12719</v>
      </c>
      <c r="G2160" s="2" t="s">
        <v>12720</v>
      </c>
      <c r="H2160" s="2" t="str">
        <f ca="1">IFERROR(__xludf.DUMMYFUNCTION("GOOGLETRANSLATE(A2160,""id"",""en"")"),"package rates according to benefits, you can order, brother Rayzen, cellphone number, date, location, details, come on, Rasya, help find a solution so that the signal is stable, healthy, Rasya")</f>
        <v>package rates according to benefits, you can order, brother Rayzen, cellphone number, date, location, details, come on, Rasya, help find a solution so that the signal is stable, healthy, Rasya</v>
      </c>
    </row>
    <row r="2161" spans="1:8" ht="15.75" customHeight="1" x14ac:dyDescent="0.25">
      <c r="A2161" s="2" t="s">
        <v>12721</v>
      </c>
      <c r="B2161" s="2" t="s">
        <v>12722</v>
      </c>
      <c r="C2161" s="2" t="s">
        <v>12723</v>
      </c>
      <c r="D2161" s="2" t="s">
        <v>12724</v>
      </c>
      <c r="E2161" s="2" t="s">
        <v>12725</v>
      </c>
      <c r="F2161" s="2" t="s">
        <v>12726</v>
      </c>
      <c r="G2161" s="2" t="s">
        <v>12726</v>
      </c>
      <c r="H2161" s="2" t="str">
        <f ca="1">IFERROR(__xludf.DUMMYFUNCTION("GOOGLETRANSLATE(A2161,""id"",""en"")"),"If you use Telkomsel, hello, top up your credit")</f>
        <v>If you use Telkomsel, hello, top up your credit</v>
      </c>
    </row>
    <row r="2162" spans="1:8" ht="15.75" customHeight="1" x14ac:dyDescent="0.25">
      <c r="A2162" s="2" t="s">
        <v>12727</v>
      </c>
      <c r="B2162" s="2" t="s">
        <v>12728</v>
      </c>
      <c r="C2162" s="2" t="s">
        <v>12727</v>
      </c>
      <c r="D2162" s="2" t="s">
        <v>12729</v>
      </c>
      <c r="E2162" s="2" t="s">
        <v>12729</v>
      </c>
      <c r="F2162" s="2" t="s">
        <v>12729</v>
      </c>
      <c r="G2162" s="2" t="s">
        <v>12729</v>
      </c>
      <c r="H2162" s="2" t="str">
        <f ca="1">IFERROR(__xludf.DUMMYFUNCTION("GOOGLETRANSLATE(A2162,""id"",""en"")"),"yes lift")</f>
        <v>yes lift</v>
      </c>
    </row>
    <row r="2163" spans="1:8" ht="15.75" customHeight="1" x14ac:dyDescent="0.25">
      <c r="A2163" s="2" t="s">
        <v>12730</v>
      </c>
      <c r="B2163" s="2" t="s">
        <v>12731</v>
      </c>
      <c r="C2163" s="2" t="s">
        <v>12732</v>
      </c>
      <c r="D2163" s="2" t="s">
        <v>12733</v>
      </c>
      <c r="E2163" s="2" t="s">
        <v>12734</v>
      </c>
      <c r="F2163" s="2" t="s">
        <v>12735</v>
      </c>
      <c r="G2163" s="2" t="s">
        <v>12736</v>
      </c>
      <c r="H2163" s="2" t="str">
        <f ca="1">IFERROR(__xludf.DUMMYFUNCTION("GOOGLETRANSLATE(A2163,""id"",""en"")"),"Thank you for confirmation, bro, try to give me the number of the problem with Jovan's message")</f>
        <v>Thank you for confirmation, bro, try to give me the number of the problem with Jovan's message</v>
      </c>
    </row>
    <row r="2164" spans="1:8" ht="15.75" customHeight="1" x14ac:dyDescent="0.25">
      <c r="A2164" s="2" t="s">
        <v>12737</v>
      </c>
      <c r="B2164" s="2" t="s">
        <v>12738</v>
      </c>
      <c r="C2164" s="2" t="s">
        <v>12737</v>
      </c>
      <c r="D2164" s="2" t="s">
        <v>12739</v>
      </c>
      <c r="E2164" s="2" t="s">
        <v>12739</v>
      </c>
      <c r="F2164" s="2" t="s">
        <v>12739</v>
      </c>
      <c r="G2164" s="2" t="s">
        <v>12739</v>
      </c>
      <c r="H2164" s="2" t="str">
        <f ca="1">IFERROR(__xludf.DUMMYFUNCTION("GOOGLETRANSLATE(A2164,""id"",""en"")"),"price elite shemale signals")</f>
        <v>price elite shemale signals</v>
      </c>
    </row>
    <row r="2165" spans="1:8" ht="15.75" customHeight="1" x14ac:dyDescent="0.25">
      <c r="A2165" s="2" t="s">
        <v>12740</v>
      </c>
      <c r="B2165" s="2" t="s">
        <v>12741</v>
      </c>
      <c r="C2165" s="2" t="s">
        <v>12740</v>
      </c>
      <c r="D2165" s="2" t="s">
        <v>12742</v>
      </c>
      <c r="E2165" s="2" t="s">
        <v>12742</v>
      </c>
      <c r="F2165" s="2" t="s">
        <v>12742</v>
      </c>
      <c r="G2165" s="2" t="s">
        <v>12742</v>
      </c>
      <c r="H2165" s="2" t="str">
        <f ca="1">IFERROR(__xludf.DUMMYFUNCTION("GOOGLETRANSLATE(A2165,""id"",""en"")"),"depok min")</f>
        <v>depok min</v>
      </c>
    </row>
    <row r="2166" spans="1:8" ht="15.75" customHeight="1" x14ac:dyDescent="0.25">
      <c r="A2166" s="2" t="s">
        <v>12743</v>
      </c>
      <c r="B2166" s="2" t="s">
        <v>12744</v>
      </c>
      <c r="C2166" s="2" t="s">
        <v>12745</v>
      </c>
      <c r="D2166" s="2" t="s">
        <v>12746</v>
      </c>
      <c r="E2166" s="2" t="s">
        <v>12747</v>
      </c>
      <c r="F2166" s="2" t="s">
        <v>12748</v>
      </c>
      <c r="G2166" s="2" t="s">
        <v>12749</v>
      </c>
      <c r="H2166" s="2" t="str">
        <f ca="1">IFERROR(__xludf.DUMMYFUNCTION("GOOGLETRANSLATE(A2166,""id"",""en"")"),"Continue the message, come on, Brother Rifani, let me help you find a healthy solution for Rasya")</f>
        <v>Continue the message, come on, Brother Rifani, let me help you find a healthy solution for Rasya</v>
      </c>
    </row>
    <row r="2167" spans="1:8" ht="15.75" customHeight="1" x14ac:dyDescent="0.25">
      <c r="A2167" s="2" t="s">
        <v>12750</v>
      </c>
      <c r="B2167" s="2" t="s">
        <v>12751</v>
      </c>
      <c r="C2167" s="2" t="s">
        <v>12752</v>
      </c>
      <c r="D2167" s="2" t="s">
        <v>12753</v>
      </c>
      <c r="E2167" s="2" t="s">
        <v>12753</v>
      </c>
      <c r="F2167" s="2" t="s">
        <v>12754</v>
      </c>
      <c r="G2167" s="2" t="s">
        <v>12755</v>
      </c>
      <c r="H2167" s="2" t="str">
        <f ca="1">IFERROR(__xludf.DUMMYFUNCTION("GOOGLETRANSLATE(A2167,""id"",""en"")"),"answer done give me done")</f>
        <v>answer done give me done</v>
      </c>
    </row>
    <row r="2168" spans="1:8" ht="15.75" customHeight="1" x14ac:dyDescent="0.25">
      <c r="A2168" s="2" t="s">
        <v>12756</v>
      </c>
      <c r="B2168" s="2" t="s">
        <v>12757</v>
      </c>
      <c r="C2168" s="2" t="s">
        <v>12758</v>
      </c>
      <c r="D2168" s="2" t="s">
        <v>12759</v>
      </c>
      <c r="E2168" s="2" t="s">
        <v>12759</v>
      </c>
      <c r="F2168" s="2" t="s">
        <v>12760</v>
      </c>
      <c r="G2168" s="2" t="s">
        <v>12760</v>
      </c>
      <c r="H2168" s="2" t="str">
        <f ca="1">IFERROR(__xludf.DUMMYFUNCTION("GOOGLETRANSLATE(A2168,""id"",""en"")"),"Sir, bro, tell me a story to help Eri")</f>
        <v>Sir, bro, tell me a story to help Eri</v>
      </c>
    </row>
    <row r="2169" spans="1:8" ht="15.75" customHeight="1" x14ac:dyDescent="0.25">
      <c r="A2169" s="2" t="s">
        <v>12761</v>
      </c>
      <c r="B2169" s="2" t="s">
        <v>12762</v>
      </c>
      <c r="C2169" s="2" t="s">
        <v>12763</v>
      </c>
      <c r="D2169" s="2" t="s">
        <v>12764</v>
      </c>
      <c r="E2169" s="2" t="s">
        <v>12765</v>
      </c>
      <c r="F2169" s="2" t="s">
        <v>12766</v>
      </c>
      <c r="G2169" s="2" t="s">
        <v>12766</v>
      </c>
      <c r="H2169" s="2" t="str">
        <f ca="1">IFERROR(__xludf.DUMMYFUNCTION("GOOGLETRANSLATE(A2169,""id"",""en"")"),"scroll through bro")</f>
        <v>scroll through bro</v>
      </c>
    </row>
    <row r="2170" spans="1:8" ht="15.75" customHeight="1" x14ac:dyDescent="0.25">
      <c r="A2170" s="2" t="s">
        <v>12767</v>
      </c>
      <c r="B2170" s="2" t="s">
        <v>12768</v>
      </c>
      <c r="C2170" s="2" t="s">
        <v>12769</v>
      </c>
      <c r="D2170" s="2" t="s">
        <v>12770</v>
      </c>
      <c r="E2170" s="2" t="s">
        <v>12771</v>
      </c>
      <c r="F2170" s="2" t="s">
        <v>12771</v>
      </c>
      <c r="G2170" s="2" t="s">
        <v>12771</v>
      </c>
      <c r="H2170" s="2" t="str">
        <f ca="1">IFERROR(__xludf.DUMMYFUNCTION("GOOGLETRANSLATE(A2170,""id"",""en"")"),"Uncle Telkomsel")</f>
        <v>Uncle Telkomsel</v>
      </c>
    </row>
    <row r="2171" spans="1:8" ht="15.75" customHeight="1" x14ac:dyDescent="0.25">
      <c r="A2171" s="2" t="s">
        <v>12772</v>
      </c>
      <c r="B2171" s="2" t="s">
        <v>12773</v>
      </c>
      <c r="C2171" s="2" t="s">
        <v>12774</v>
      </c>
      <c r="D2171" s="2" t="s">
        <v>12775</v>
      </c>
      <c r="E2171" s="2" t="s">
        <v>12776</v>
      </c>
      <c r="F2171" s="2" t="s">
        <v>12777</v>
      </c>
      <c r="G2171" s="2" t="s">
        <v>12778</v>
      </c>
      <c r="H2171" s="2" t="str">
        <f ca="1">IFERROR(__xludf.DUMMYFUNCTION("GOOGLETRANSLATE(A2171,""id"",""en"")"),"the receiving signal is weak, bro, Rifani, sorry, I'm having problems with hand signals, let's give you the Telkomsel number, order the info, so the complete location of the Telkomsel number is a problem, wait for Rai.")</f>
        <v>the receiving signal is weak, bro, Rifani, sorry, I'm having problems with hand signals, let's give you the Telkomsel number, order the info, so the complete location of the Telkomsel number is a problem, wait for Rai.</v>
      </c>
    </row>
    <row r="2172" spans="1:8" ht="15.75" customHeight="1" x14ac:dyDescent="0.25">
      <c r="A2172" s="2" t="s">
        <v>12779</v>
      </c>
      <c r="B2172" s="2" t="s">
        <v>12780</v>
      </c>
      <c r="C2172" s="2" t="s">
        <v>12781</v>
      </c>
      <c r="D2172" s="2" t="s">
        <v>12782</v>
      </c>
      <c r="E2172" s="2" t="s">
        <v>12783</v>
      </c>
      <c r="F2172" s="2" t="s">
        <v>12784</v>
      </c>
      <c r="G2172" s="2" t="s">
        <v>12784</v>
      </c>
      <c r="H2172" s="2" t="str">
        <f ca="1">IFERROR(__xludf.DUMMYFUNCTION("GOOGLETRANSLATE(A2172,""id"",""en"")"),"imyoura yeeay enjoy it bro btw list of films to watch on prime video or not bro eri")</f>
        <v>imyoura yeeay enjoy it bro btw list of films to watch on prime video or not bro eri</v>
      </c>
    </row>
    <row r="2173" spans="1:8" ht="15.75" customHeight="1" x14ac:dyDescent="0.25">
      <c r="A2173" s="2" t="s">
        <v>12785</v>
      </c>
      <c r="B2173" s="2" t="s">
        <v>12786</v>
      </c>
      <c r="C2173" s="2" t="s">
        <v>12786</v>
      </c>
      <c r="D2173" s="2" t="s">
        <v>12787</v>
      </c>
      <c r="E2173" s="2" t="s">
        <v>12788</v>
      </c>
      <c r="F2173" s="2" t="s">
        <v>12789</v>
      </c>
      <c r="G2173" s="2" t="s">
        <v>12790</v>
      </c>
      <c r="H2173" s="2" t="str">
        <f ca="1">IFERROR(__xludf.DUMMYFUNCTION("GOOGLETRANSLATE(A2173,""id"",""en"")"),"The tea makes you say astaghfirullah")</f>
        <v>The tea makes you say astaghfirullah</v>
      </c>
    </row>
    <row r="2174" spans="1:8" ht="15.75" customHeight="1" x14ac:dyDescent="0.25">
      <c r="A2174" s="2" t="s">
        <v>12791</v>
      </c>
      <c r="B2174" s="2" t="s">
        <v>12792</v>
      </c>
      <c r="C2174" s="2" t="s">
        <v>12791</v>
      </c>
      <c r="D2174" s="2" t="s">
        <v>12793</v>
      </c>
      <c r="E2174" s="2" t="s">
        <v>12793</v>
      </c>
      <c r="F2174" s="2" t="s">
        <v>12793</v>
      </c>
      <c r="G2174" s="2" t="s">
        <v>12793</v>
      </c>
      <c r="H2174" s="2" t="str">
        <f ca="1">IFERROR(__xludf.DUMMYFUNCTION("GOOGLETRANSLATE(A2174,""id"",""en"")"),"elite signal price is difficult")</f>
        <v>elite signal price is difficult</v>
      </c>
    </row>
    <row r="2175" spans="1:8" ht="15.75" customHeight="1" x14ac:dyDescent="0.25">
      <c r="A2175" s="2" t="s">
        <v>12794</v>
      </c>
      <c r="B2175" s="2" t="s">
        <v>12795</v>
      </c>
      <c r="C2175" s="2" t="s">
        <v>12796</v>
      </c>
      <c r="D2175" s="2" t="s">
        <v>12797</v>
      </c>
      <c r="E2175" s="2" t="s">
        <v>12798</v>
      </c>
      <c r="F2175" s="2" t="s">
        <v>12799</v>
      </c>
      <c r="G2175" s="2" t="s">
        <v>12800</v>
      </c>
      <c r="H2175" s="2" t="str">
        <f ca="1">IFERROR(__xludf.DUMMYFUNCTION("GOOGLETRANSLATE(A2175,""id"",""en"")"),"try spilling your location bro so you can help check eri")</f>
        <v>try spilling your location bro so you can help check eri</v>
      </c>
    </row>
    <row r="2176" spans="1:8" ht="15.75" customHeight="1" x14ac:dyDescent="0.25">
      <c r="A2176" s="2" t="s">
        <v>2473</v>
      </c>
      <c r="B2176" s="2" t="s">
        <v>12801</v>
      </c>
      <c r="C2176" s="2" t="s">
        <v>12801</v>
      </c>
      <c r="D2176" s="2" t="s">
        <v>12802</v>
      </c>
      <c r="E2176" s="2" t="s">
        <v>2474</v>
      </c>
      <c r="F2176" s="2" t="s">
        <v>2474</v>
      </c>
      <c r="G2176" s="2" t="s">
        <v>2474</v>
      </c>
      <c r="H2176" s="2" t="str">
        <f ca="1">IFERROR(__xludf.DUMMYFUNCTION("GOOGLETRANSLATE(A2176,""id"",""en"")"),"Telkomsel Tai")</f>
        <v>Telkomsel Tai</v>
      </c>
    </row>
    <row r="2177" spans="1:8" ht="15.75" customHeight="1" x14ac:dyDescent="0.25">
      <c r="A2177" s="2" t="s">
        <v>12803</v>
      </c>
      <c r="B2177" s="2" t="s">
        <v>12804</v>
      </c>
      <c r="C2177" s="2" t="s">
        <v>12805</v>
      </c>
      <c r="D2177" s="2" t="s">
        <v>12806</v>
      </c>
      <c r="E2177" s="2" t="s">
        <v>12807</v>
      </c>
      <c r="F2177" s="2" t="s">
        <v>12808</v>
      </c>
      <c r="G2177" s="2" t="s">
        <v>12808</v>
      </c>
      <c r="H2177" s="2" t="str">
        <f ca="1">IFERROR(__xludf.DUMMYFUNCTION("GOOGLETRANSLATE(A2177,""id"",""en"")"),"Colleague responded to the message, bro Rasya")</f>
        <v>Colleague responded to the message, bro Rasya</v>
      </c>
    </row>
    <row r="2178" spans="1:8" ht="15.75" customHeight="1" x14ac:dyDescent="0.25">
      <c r="A2178" s="2" t="s">
        <v>12809</v>
      </c>
      <c r="B2178" s="2" t="s">
        <v>12810</v>
      </c>
      <c r="C2178" s="2" t="s">
        <v>12809</v>
      </c>
      <c r="D2178" s="2" t="s">
        <v>12811</v>
      </c>
      <c r="E2178" s="2" t="s">
        <v>12811</v>
      </c>
      <c r="F2178" s="2" t="s">
        <v>12811</v>
      </c>
      <c r="G2178" s="2" t="s">
        <v>12811</v>
      </c>
      <c r="H2178" s="2" t="str">
        <f ca="1">IFERROR(__xludf.DUMMYFUNCTION("GOOGLETRANSLATE(A2178,""id"",""en"")"),"need to convert Telkomsel credit")</f>
        <v>need to convert Telkomsel credit</v>
      </c>
    </row>
    <row r="2179" spans="1:8" ht="15.75" customHeight="1" x14ac:dyDescent="0.25">
      <c r="A2179" s="2" t="s">
        <v>12812</v>
      </c>
      <c r="B2179" s="2" t="s">
        <v>12813</v>
      </c>
      <c r="C2179" s="2" t="s">
        <v>12814</v>
      </c>
      <c r="D2179" s="2" t="s">
        <v>12815</v>
      </c>
      <c r="E2179" s="2" t="s">
        <v>12816</v>
      </c>
      <c r="F2179" s="2" t="s">
        <v>12817</v>
      </c>
      <c r="G2179" s="2" t="s">
        <v>12818</v>
      </c>
      <c r="H2179" s="2" t="str">
        <f ca="1">IFERROR(__xludf.DUMMYFUNCTION("GOOGLETRANSLATE(A2179,""id"",""en"")"),"Brother, try to tell me in detail to help Eri")</f>
        <v>Brother, try to tell me in detail to help Eri</v>
      </c>
    </row>
    <row r="2180" spans="1:8" ht="15.75" customHeight="1" x14ac:dyDescent="0.25">
      <c r="A2180" s="2" t="s">
        <v>12819</v>
      </c>
      <c r="B2180" s="2" t="s">
        <v>12820</v>
      </c>
      <c r="C2180" s="2" t="s">
        <v>12821</v>
      </c>
      <c r="D2180" s="2" t="s">
        <v>12822</v>
      </c>
      <c r="E2180" s="2" t="s">
        <v>12823</v>
      </c>
      <c r="F2180" s="2" t="s">
        <v>12824</v>
      </c>
      <c r="G2180" s="2" t="s">
        <v>12825</v>
      </c>
      <c r="H2180" s="2" t="str">
        <f ca="1">IFERROR(__xludf.DUMMYFUNCTION("GOOGLETRANSLATE(A2180,""id"",""en"")"),"Rasya, help me find a solution so that the signal is stable, bro, Liz, order in cellphone number, date, location, details, come on, be healthy, Rasya")</f>
        <v>Rasya, help me find a solution so that the signal is stable, bro, Liz, order in cellphone number, date, location, details, come on, be healthy, Rasya</v>
      </c>
    </row>
    <row r="2181" spans="1:8" ht="15.75" customHeight="1" x14ac:dyDescent="0.25">
      <c r="A2181" s="2" t="s">
        <v>12826</v>
      </c>
      <c r="B2181" s="2" t="s">
        <v>12827</v>
      </c>
      <c r="C2181" s="2" t="s">
        <v>12828</v>
      </c>
      <c r="D2181" s="2" t="s">
        <v>12829</v>
      </c>
      <c r="E2181" s="2" t="s">
        <v>12830</v>
      </c>
      <c r="F2181" s="2" t="s">
        <v>12831</v>
      </c>
      <c r="G2181" s="2" t="s">
        <v>12832</v>
      </c>
      <c r="H2181" s="2" t="str">
        <f ca="1">IFERROR(__xludf.DUMMYFUNCTION("GOOGLETRANSLATE(A2181,""id"",""en"")"),"Brother, wait, colleague, reply to the message, say Rai")</f>
        <v>Brother, wait, colleague, reply to the message, say Rai</v>
      </c>
    </row>
    <row r="2182" spans="1:8" ht="15.75" customHeight="1" x14ac:dyDescent="0.25">
      <c r="A2182" s="2" t="s">
        <v>12833</v>
      </c>
      <c r="B2182" s="2" t="s">
        <v>12834</v>
      </c>
      <c r="C2182" s="2" t="s">
        <v>12835</v>
      </c>
      <c r="D2182" s="2" t="s">
        <v>12836</v>
      </c>
      <c r="E2182" s="2" t="s">
        <v>12836</v>
      </c>
      <c r="F2182" s="2" t="s">
        <v>12837</v>
      </c>
      <c r="G2182" s="2" t="s">
        <v>12838</v>
      </c>
      <c r="H2182" s="2" t="str">
        <f ca="1">IFERROR(__xludf.DUMMYFUNCTION("GOOGLETRANSLATE(A2182,""id"",""en"")"),"I'll tell you a story so I can help you check")</f>
        <v>I'll tell you a story so I can help you check</v>
      </c>
    </row>
    <row r="2183" spans="1:8" ht="15.75" customHeight="1" x14ac:dyDescent="0.25">
      <c r="A2183" s="2" t="s">
        <v>12839</v>
      </c>
      <c r="B2183" s="2" t="s">
        <v>12840</v>
      </c>
      <c r="C2183" s="2" t="s">
        <v>12841</v>
      </c>
      <c r="D2183" s="2" t="s">
        <v>12842</v>
      </c>
      <c r="E2183" s="2" t="s">
        <v>12843</v>
      </c>
      <c r="F2183" s="2" t="s">
        <v>12844</v>
      </c>
      <c r="G2183" s="2" t="s">
        <v>12844</v>
      </c>
      <c r="H2183" s="2" t="str">
        <f ca="1">IFERROR(__xludf.DUMMYFUNCTION("GOOGLETRANSLATE(A2183,""id"",""en"")"),"rain yes line signal")</f>
        <v>rain yes line signal</v>
      </c>
    </row>
    <row r="2184" spans="1:8" ht="15.75" customHeight="1" x14ac:dyDescent="0.25">
      <c r="A2184" s="2" t="s">
        <v>12845</v>
      </c>
      <c r="B2184" s="2" t="s">
        <v>12846</v>
      </c>
      <c r="C2184" s="2" t="s">
        <v>12847</v>
      </c>
      <c r="D2184" s="2" t="s">
        <v>12848</v>
      </c>
      <c r="E2184" s="2" t="s">
        <v>12849</v>
      </c>
      <c r="F2184" s="2" t="s">
        <v>12850</v>
      </c>
      <c r="G2184" s="2" t="s">
        <v>12851</v>
      </c>
      <c r="H2184" s="2" t="str">
        <f ca="1">IFERROR(__xludf.DUMMYFUNCTION("GOOGLETRANSLATE(A2184,""id"",""en"")"),"Try spilling your location to help check the eri")</f>
        <v>Try spilling your location to help check the eri</v>
      </c>
    </row>
    <row r="2185" spans="1:8" ht="15.75" customHeight="1" x14ac:dyDescent="0.25">
      <c r="A2185" s="2" t="s">
        <v>12852</v>
      </c>
      <c r="B2185" s="2" t="s">
        <v>12853</v>
      </c>
      <c r="C2185" s="2" t="s">
        <v>12852</v>
      </c>
      <c r="D2185" s="2" t="s">
        <v>12854</v>
      </c>
      <c r="E2185" s="2" t="s">
        <v>12854</v>
      </c>
      <c r="F2185" s="2" t="s">
        <v>12854</v>
      </c>
      <c r="G2185" s="2" t="s">
        <v>12854</v>
      </c>
      <c r="H2185" s="2" t="str">
        <f ca="1">IFERROR(__xludf.DUMMYFUNCTION("GOOGLETRANSLATE(A2185,""id"",""en"")"),"Min")</f>
        <v>Min</v>
      </c>
    </row>
    <row r="2186" spans="1:8" ht="15.75" customHeight="1" x14ac:dyDescent="0.25">
      <c r="A2186" s="2" t="s">
        <v>12855</v>
      </c>
      <c r="B2186" s="2" t="s">
        <v>12856</v>
      </c>
      <c r="C2186" s="2" t="s">
        <v>12857</v>
      </c>
      <c r="D2186" s="2" t="s">
        <v>12858</v>
      </c>
      <c r="E2186" s="2" t="s">
        <v>12859</v>
      </c>
      <c r="F2186" s="2" t="s">
        <v>12860</v>
      </c>
      <c r="G2186" s="2" t="s">
        <v>12861</v>
      </c>
      <c r="H2186" s="2" t="str">
        <f ca="1">IFERROR(__xludf.DUMMYFUNCTION("GOOGLETRANSLATE(A2186,""id"",""en"")"),"Enter the prize stamp prize, try to enter the clear capture number of Jovan's message results")</f>
        <v>Enter the prize stamp prize, try to enter the clear capture number of Jovan's message results</v>
      </c>
    </row>
    <row r="2187" spans="1:8" ht="15.75" customHeight="1" x14ac:dyDescent="0.25">
      <c r="A2187" s="2" t="s">
        <v>12862</v>
      </c>
      <c r="B2187" s="2" t="s">
        <v>12863</v>
      </c>
      <c r="C2187" s="2" t="s">
        <v>12864</v>
      </c>
      <c r="D2187" s="2" t="s">
        <v>12865</v>
      </c>
      <c r="E2187" s="2" t="s">
        <v>12866</v>
      </c>
      <c r="F2187" s="2" t="s">
        <v>12867</v>
      </c>
      <c r="G2187" s="2" t="s">
        <v>12868</v>
      </c>
      <c r="H2187" s="2" t="str">
        <f ca="1">IFERROR(__xludf.DUMMYFUNCTION("GOOGLETRANSLATE(A2187,""id"",""en"")"),"Brother, just have an abundant quota if you lose")</f>
        <v>Brother, just have an abundant quota if you lose</v>
      </c>
    </row>
    <row r="2188" spans="1:8" ht="15.75" customHeight="1" x14ac:dyDescent="0.25">
      <c r="A2188" s="2" t="s">
        <v>12869</v>
      </c>
      <c r="B2188" s="2" t="s">
        <v>12870</v>
      </c>
      <c r="C2188" s="2" t="s">
        <v>12871</v>
      </c>
      <c r="D2188" s="2" t="s">
        <v>12872</v>
      </c>
      <c r="E2188" s="2" t="s">
        <v>12873</v>
      </c>
      <c r="F2188" s="2" t="s">
        <v>12874</v>
      </c>
      <c r="G2188" s="2" t="s">
        <v>12874</v>
      </c>
      <c r="H2188" s="2" t="str">
        <f ca="1">IFERROR(__xludf.DUMMYFUNCTION("GOOGLETRANSLATE(A2188,""id"",""en"")"),"Access a particular web application, bro, so you can help check the information")</f>
        <v>Access a particular web application, bro, so you can help check the information</v>
      </c>
    </row>
    <row r="2189" spans="1:8" ht="15.75" customHeight="1" x14ac:dyDescent="0.25">
      <c r="A2189" s="2" t="s">
        <v>11794</v>
      </c>
      <c r="B2189" s="2" t="s">
        <v>12875</v>
      </c>
      <c r="C2189" s="2" t="s">
        <v>11796</v>
      </c>
      <c r="D2189" s="2" t="s">
        <v>11797</v>
      </c>
      <c r="E2189" s="2" t="s">
        <v>11798</v>
      </c>
      <c r="F2189" s="2" t="s">
        <v>11799</v>
      </c>
      <c r="G2189" s="2" t="s">
        <v>11799</v>
      </c>
      <c r="H2189" s="2" t="str">
        <f ca="1">IFERROR(__xludf.DUMMYFUNCTION("GOOGLETRANSLATE(A2189,""id"",""en"")"),"area signal bro help check eri")</f>
        <v>area signal bro help check eri</v>
      </c>
    </row>
    <row r="2190" spans="1:8" ht="15.75" customHeight="1" x14ac:dyDescent="0.25">
      <c r="A2190" s="2" t="s">
        <v>12876</v>
      </c>
      <c r="B2190" s="2" t="s">
        <v>12877</v>
      </c>
      <c r="C2190" s="2" t="s">
        <v>12878</v>
      </c>
      <c r="D2190" s="2" t="s">
        <v>12879</v>
      </c>
      <c r="E2190" s="2" t="s">
        <v>12880</v>
      </c>
      <c r="F2190" s="2" t="s">
        <v>12881</v>
      </c>
      <c r="G2190" s="2" t="s">
        <v>12881</v>
      </c>
      <c r="H2190" s="2" t="str">
        <f ca="1">IFERROR(__xludf.DUMMYFUNCTION("GOOGLETRANSLATE(A2190,""id"",""en"")"),"OK, bro, see you ordered, Rasya")</f>
        <v>OK, bro, see you ordered, Rasya</v>
      </c>
    </row>
    <row r="2191" spans="1:8" ht="15.75" customHeight="1" x14ac:dyDescent="0.25">
      <c r="A2191" s="2" t="s">
        <v>12882</v>
      </c>
      <c r="B2191" s="2" t="s">
        <v>12883</v>
      </c>
      <c r="C2191" s="2" t="s">
        <v>12884</v>
      </c>
      <c r="D2191" s="2" t="s">
        <v>12885</v>
      </c>
      <c r="E2191" s="2" t="s">
        <v>12886</v>
      </c>
      <c r="F2191" s="2" t="s">
        <v>12887</v>
      </c>
      <c r="G2191" s="2" t="s">
        <v>12888</v>
      </c>
      <c r="H2191" s="2" t="str">
        <f ca="1">IFERROR(__xludf.DUMMYFUNCTION("GOOGLETRANSLATE(A2191,""id"",""en"")"),"Enjoy it bro btw Eri's temporary score")</f>
        <v>Enjoy it bro btw Eri's temporary score</v>
      </c>
    </row>
    <row r="2192" spans="1:8" ht="15.75" customHeight="1" x14ac:dyDescent="0.25">
      <c r="A2192" s="2" t="s">
        <v>12889</v>
      </c>
      <c r="B2192" s="2" t="s">
        <v>12890</v>
      </c>
      <c r="C2192" s="2" t="s">
        <v>12891</v>
      </c>
      <c r="D2192" s="2" t="s">
        <v>12892</v>
      </c>
      <c r="E2192" s="2" t="s">
        <v>12893</v>
      </c>
      <c r="F2192" s="2" t="s">
        <v>12894</v>
      </c>
      <c r="G2192" s="2" t="s">
        <v>12895</v>
      </c>
      <c r="H2192" s="2" t="str">
        <f ca="1">IFERROR(__xludf.DUMMYFUNCTION("GOOGLETRANSLATE(A2192,""id"",""en"")"),"The signal is stable, bro, btw, there are signal problems with the Telkomsel number, bro, please confirm the Telkomsel number, order to help me check, and it's a complete location, wait for Rai.")</f>
        <v>The signal is stable, bro, btw, there are signal problems with the Telkomsel number, bro, please confirm the Telkomsel number, order to help me check, and it's a complete location, wait for Rai.</v>
      </c>
    </row>
    <row r="2193" spans="1:8" ht="15.75" customHeight="1" x14ac:dyDescent="0.25">
      <c r="A2193" s="2" t="s">
        <v>12896</v>
      </c>
      <c r="B2193" s="2" t="s">
        <v>12897</v>
      </c>
      <c r="C2193" s="2" t="s">
        <v>12898</v>
      </c>
      <c r="D2193" s="2" t="s">
        <v>12899</v>
      </c>
      <c r="E2193" s="2" t="s">
        <v>12900</v>
      </c>
      <c r="F2193" s="2" t="s">
        <v>12900</v>
      </c>
      <c r="G2193" s="2" t="s">
        <v>12901</v>
      </c>
      <c r="H2193" s="2" t="str">
        <f ca="1">IFERROR(__xludf.DUMMYFUNCTION("GOOGLETRANSLATE(A2193,""id"",""en"")"),"OK, Brother Ina, wait for a reply to Jovan's message")</f>
        <v>OK, Brother Ina, wait for a reply to Jovan's message</v>
      </c>
    </row>
    <row r="2194" spans="1:8" ht="15.75" customHeight="1" x14ac:dyDescent="0.25">
      <c r="A2194" s="2" t="s">
        <v>12902</v>
      </c>
      <c r="B2194" s="2" t="s">
        <v>12903</v>
      </c>
      <c r="C2194" s="2" t="s">
        <v>12904</v>
      </c>
      <c r="D2194" s="2" t="s">
        <v>12905</v>
      </c>
      <c r="E2194" s="2" t="s">
        <v>12906</v>
      </c>
      <c r="F2194" s="2" t="s">
        <v>12907</v>
      </c>
      <c r="G2194" s="2" t="s">
        <v>12908</v>
      </c>
      <c r="H2194" s="2" t="str">
        <f ca="1">IFERROR(__xludf.DUMMYFUNCTION("GOOGLETRANSLATE(A2194,""id"",""en"")"),"I'm worried, Brother Andi, I'll reply to your DMs in the right order, Zidane pokes a friend at work so you can reply to your message quickly, just wait, Zidane.")</f>
        <v>I'm worried, Brother Andi, I'll reply to your DMs in the right order, Zidane pokes a friend at work so you can reply to your message quickly, just wait, Zidane.</v>
      </c>
    </row>
    <row r="2195" spans="1:8" ht="15.75" customHeight="1" x14ac:dyDescent="0.25">
      <c r="A2195" s="2" t="s">
        <v>12909</v>
      </c>
      <c r="B2195" s="2" t="s">
        <v>12910</v>
      </c>
      <c r="C2195" s="2" t="s">
        <v>12911</v>
      </c>
      <c r="D2195" s="2" t="s">
        <v>12912</v>
      </c>
      <c r="E2195" s="2" t="s">
        <v>12913</v>
      </c>
      <c r="F2195" s="2" t="s">
        <v>12914</v>
      </c>
      <c r="G2195" s="2" t="s">
        <v>12914</v>
      </c>
      <c r="H2195" s="2" t="str">
        <f ca="1">IFERROR(__xludf.DUMMYFUNCTION("GOOGLETRANSLATE(A2195,""id"",""en"")"),"marodar we fuck dizzy")</f>
        <v>marodar we fuck dizzy</v>
      </c>
    </row>
    <row r="2196" spans="1:8" ht="15.75" customHeight="1" x14ac:dyDescent="0.25">
      <c r="A2196" s="2" t="s">
        <v>12915</v>
      </c>
      <c r="B2196" s="2" t="s">
        <v>12916</v>
      </c>
      <c r="C2196" s="2" t="s">
        <v>12917</v>
      </c>
      <c r="D2196" s="2" t="s">
        <v>12918</v>
      </c>
      <c r="E2196" s="2" t="s">
        <v>12919</v>
      </c>
      <c r="F2196" s="2" t="s">
        <v>12920</v>
      </c>
      <c r="G2196" s="2" t="s">
        <v>12921</v>
      </c>
      <c r="H2196" s="2" t="str">
        <f ca="1">IFERROR(__xludf.DUMMYFUNCTION("GOOGLETRANSLATE(A2196,""id"",""en"")"),"the reception signal is weak, bro, sorry, I'm having problems with hand signals. Come on, let's get the Telkomsel number. Order the full location info. Telkomsel number, problems, wait for Rai.")</f>
        <v>the reception signal is weak, bro, sorry, I'm having problems with hand signals. Come on, let's get the Telkomsel number. Order the full location info. Telkomsel number, problems, wait for Rai.</v>
      </c>
    </row>
    <row r="2197" spans="1:8" ht="15.75" customHeight="1" x14ac:dyDescent="0.25">
      <c r="A2197" s="2" t="s">
        <v>12922</v>
      </c>
      <c r="B2197" s="2" t="s">
        <v>12923</v>
      </c>
      <c r="C2197" s="2" t="s">
        <v>12922</v>
      </c>
      <c r="D2197" s="2" t="s">
        <v>12924</v>
      </c>
      <c r="E2197" s="2" t="s">
        <v>12924</v>
      </c>
      <c r="F2197" s="2" t="s">
        <v>12924</v>
      </c>
      <c r="G2197" s="2" t="s">
        <v>12924</v>
      </c>
      <c r="H2197" s="2" t="str">
        <f ca="1">IFERROR(__xludf.DUMMYFUNCTION("GOOGLETRANSLATE(A2197,""id"",""en"")"),"Okay, okay")</f>
        <v>Okay, okay</v>
      </c>
    </row>
    <row r="2198" spans="1:8" ht="15.75" customHeight="1" x14ac:dyDescent="0.25">
      <c r="A2198" s="2" t="s">
        <v>12925</v>
      </c>
      <c r="B2198" s="2" t="s">
        <v>12926</v>
      </c>
      <c r="C2198" s="2" t="s">
        <v>12927</v>
      </c>
      <c r="D2198" s="2" t="s">
        <v>12928</v>
      </c>
      <c r="E2198" s="2" t="s">
        <v>12929</v>
      </c>
      <c r="F2198" s="2" t="s">
        <v>12930</v>
      </c>
      <c r="G2198" s="2" t="s">
        <v>12930</v>
      </c>
      <c r="H2198" s="2" t="str">
        <f ca="1">IFERROR(__xludf.DUMMYFUNCTION("GOOGLETRANSLATE(A2198,""id"",""en"")"),"lnd lnd okay bro Lin, wait for your reply, thank you Zidane")</f>
        <v>lnd lnd okay bro Lin, wait for your reply, thank you Zidane</v>
      </c>
    </row>
    <row r="2199" spans="1:8" ht="15.75" customHeight="1" x14ac:dyDescent="0.25">
      <c r="A2199" s="2" t="s">
        <v>12931</v>
      </c>
      <c r="B2199" s="2" t="s">
        <v>12932</v>
      </c>
      <c r="C2199" s="2" t="s">
        <v>12933</v>
      </c>
      <c r="D2199" s="2" t="s">
        <v>12934</v>
      </c>
      <c r="E2199" s="2" t="s">
        <v>12935</v>
      </c>
      <c r="F2199" s="2" t="s">
        <v>12936</v>
      </c>
      <c r="G2199" s="2" t="s">
        <v>12937</v>
      </c>
      <c r="H2199" s="2" t="str">
        <f ca="1">IFERROR(__xludf.DUMMYFUNCTION("GOOGLETRANSLATE(A2199,""id"",""en"")"),"here's a complaint that the net is really strong, the internet signal is lost, it needs ampm hours, yes, the BTS is being used by the village head, it's busy, don't just add BTS, okay?")</f>
        <v>here's a complaint that the net is really strong, the internet signal is lost, it needs ampm hours, yes, the BTS is being used by the village head, it's busy, don't just add BTS, okay?</v>
      </c>
    </row>
    <row r="2200" spans="1:8" ht="15.75" customHeight="1" x14ac:dyDescent="0.25">
      <c r="A2200" s="2" t="s">
        <v>12938</v>
      </c>
      <c r="B2200" s="2" t="s">
        <v>12939</v>
      </c>
      <c r="C2200" s="2" t="s">
        <v>12940</v>
      </c>
      <c r="D2200" s="2" t="s">
        <v>12941</v>
      </c>
      <c r="E2200" s="2" t="s">
        <v>12942</v>
      </c>
      <c r="F2200" s="2" t="s">
        <v>12942</v>
      </c>
      <c r="G2200" s="2" t="s">
        <v>12942</v>
      </c>
      <c r="H2200" s="2" t="str">
        <f ca="1">IFERROR(__xludf.DUMMYFUNCTION("GOOGLETRANSLATE(A2200,""id"",""en"")"),"Min, please reply to the message")</f>
        <v>Min, please reply to the message</v>
      </c>
    </row>
    <row r="2201" spans="1:8" ht="15.75" customHeight="1" x14ac:dyDescent="0.25">
      <c r="A2201" s="2" t="s">
        <v>12943</v>
      </c>
      <c r="B2201" s="2" t="s">
        <v>12944</v>
      </c>
      <c r="C2201" s="2" t="s">
        <v>12943</v>
      </c>
      <c r="D2201" s="2" t="s">
        <v>12945</v>
      </c>
      <c r="E2201" s="2" t="s">
        <v>12945</v>
      </c>
      <c r="F2201" s="2" t="s">
        <v>12945</v>
      </c>
      <c r="G2201" s="2" t="s">
        <v>12945</v>
      </c>
      <c r="H2201" s="2" t="str">
        <f ca="1">IFERROR(__xludf.DUMMYFUNCTION("GOOGLETRANSLATE(A2201,""id"",""en"")"),"demon")</f>
        <v>demon</v>
      </c>
    </row>
    <row r="2202" spans="1:8" ht="15.75" customHeight="1" x14ac:dyDescent="0.25">
      <c r="A2202" s="2" t="s">
        <v>12946</v>
      </c>
      <c r="B2202" s="2" t="s">
        <v>12947</v>
      </c>
      <c r="C2202" s="2" t="s">
        <v>12948</v>
      </c>
      <c r="D2202" s="2" t="s">
        <v>12949</v>
      </c>
      <c r="E2202" s="2" t="s">
        <v>12950</v>
      </c>
      <c r="F2202" s="2" t="s">
        <v>12951</v>
      </c>
      <c r="G2202" s="2" t="s">
        <v>12952</v>
      </c>
      <c r="H2202" s="2" t="str">
        <f ca="1">IFERROR(__xludf.DUMMYFUNCTION("GOOGLETRANSLATE(A2202,""id"",""en"")"),"ban jadah")</f>
        <v>ban jadah</v>
      </c>
    </row>
    <row r="2203" spans="1:8" ht="15.75" customHeight="1" x14ac:dyDescent="0.25">
      <c r="A2203" s="2" t="s">
        <v>12953</v>
      </c>
      <c r="B2203" s="2" t="s">
        <v>12954</v>
      </c>
      <c r="C2203" s="2" t="s">
        <v>12955</v>
      </c>
      <c r="D2203" s="2" t="s">
        <v>12956</v>
      </c>
      <c r="E2203" s="2" t="s">
        <v>12957</v>
      </c>
      <c r="F2203" s="2" t="s">
        <v>12957</v>
      </c>
      <c r="G2203" s="2" t="s">
        <v>12957</v>
      </c>
      <c r="H2203" s="2" t="str">
        <f ca="1">IFERROR(__xludf.DUMMYFUNCTION("GOOGLETRANSLATE(A2203,""id"",""en"")"),"fuck")</f>
        <v>fuck</v>
      </c>
    </row>
    <row r="2204" spans="1:8" ht="15.75" customHeight="1" x14ac:dyDescent="0.25">
      <c r="A2204" s="2" t="s">
        <v>12958</v>
      </c>
      <c r="B2204" s="2" t="s">
        <v>12959</v>
      </c>
      <c r="C2204" s="2" t="s">
        <v>12958</v>
      </c>
      <c r="D2204" s="2" t="s">
        <v>12960</v>
      </c>
      <c r="E2204" s="2" t="s">
        <v>12960</v>
      </c>
      <c r="F2204" s="2" t="s">
        <v>12960</v>
      </c>
      <c r="G2204" s="2" t="s">
        <v>12960</v>
      </c>
      <c r="H2204" s="2" t="str">
        <f ca="1">IFERROR(__xludf.DUMMYFUNCTION("GOOGLETRANSLATE(A2204,""id"",""en"")"),"anyinggggg")</f>
        <v>anyinggggg</v>
      </c>
    </row>
    <row r="2205" spans="1:8" ht="15.75" customHeight="1" x14ac:dyDescent="0.25">
      <c r="A2205" s="2" t="s">
        <v>12961</v>
      </c>
      <c r="B2205" s="2" t="s">
        <v>12962</v>
      </c>
      <c r="C2205" s="2" t="s">
        <v>12961</v>
      </c>
      <c r="D2205" s="2" t="s">
        <v>12963</v>
      </c>
      <c r="E2205" s="2" t="s">
        <v>12963</v>
      </c>
      <c r="F2205" s="2" t="s">
        <v>12963</v>
      </c>
      <c r="G2205" s="2" t="s">
        <v>12963</v>
      </c>
      <c r="H2205" s="2" t="str">
        <f ca="1">IFERROR(__xludf.DUMMYFUNCTION("GOOGLETRANSLATE(A2205,""id"",""en"")"),"idiot")</f>
        <v>idiot</v>
      </c>
    </row>
    <row r="2206" spans="1:8" ht="15.75" customHeight="1" x14ac:dyDescent="0.25">
      <c r="A2206" s="2" t="s">
        <v>12964</v>
      </c>
      <c r="B2206" s="2" t="s">
        <v>12965</v>
      </c>
      <c r="C2206" s="2" t="s">
        <v>12964</v>
      </c>
      <c r="D2206" s="2" t="s">
        <v>12966</v>
      </c>
      <c r="E2206" s="2" t="s">
        <v>12966</v>
      </c>
      <c r="F2206" s="2" t="s">
        <v>12966</v>
      </c>
      <c r="G2206" s="2" t="s">
        <v>12966</v>
      </c>
      <c r="H2206" s="2" t="str">
        <f ca="1">IFERROR(__xludf.DUMMYFUNCTION("GOOGLETRANSLATE(A2206,""id"",""en"")"),"the fool")</f>
        <v>the fool</v>
      </c>
    </row>
    <row r="2207" spans="1:8" ht="15.75" customHeight="1" x14ac:dyDescent="0.25">
      <c r="A2207" s="2" t="s">
        <v>12967</v>
      </c>
      <c r="B2207" s="2" t="s">
        <v>12968</v>
      </c>
      <c r="C2207" s="2" t="s">
        <v>12968</v>
      </c>
      <c r="D2207" s="2" t="s">
        <v>12969</v>
      </c>
      <c r="E2207" s="2" t="s">
        <v>12970</v>
      </c>
      <c r="F2207" s="2" t="s">
        <v>12971</v>
      </c>
      <c r="G2207" s="2" t="s">
        <v>12971</v>
      </c>
      <c r="H2207" s="2" t="str">
        <f ca="1">IFERROR(__xludf.DUMMYFUNCTION("GOOGLETRANSLATE(A2207,""id"",""en"")"),"Telkomsel fuck the signal is really bad fuck")</f>
        <v>Telkomsel fuck the signal is really bad fuck</v>
      </c>
    </row>
    <row r="2208" spans="1:8" ht="15.75" customHeight="1" x14ac:dyDescent="0.25">
      <c r="A2208" s="2" t="s">
        <v>12972</v>
      </c>
      <c r="B2208" s="2" t="s">
        <v>12973</v>
      </c>
      <c r="C2208" s="2" t="s">
        <v>12974</v>
      </c>
      <c r="D2208" s="2" t="s">
        <v>12975</v>
      </c>
      <c r="E2208" s="2" t="s">
        <v>12976</v>
      </c>
      <c r="F2208" s="2" t="s">
        <v>12977</v>
      </c>
      <c r="G2208" s="2" t="s">
        <v>12978</v>
      </c>
      <c r="H2208" s="2" t="str">
        <f ca="1">IFERROR(__xludf.DUMMYFUNCTION("GOOGLETRANSLATE(A2208,""id"",""en"")"),"just keep quiet, hallucinating due to the threat of breaking the contract")</f>
        <v>just keep quiet, hallucinating due to the threat of breaking the contract</v>
      </c>
    </row>
    <row r="2209" spans="1:8" ht="15.75" customHeight="1" x14ac:dyDescent="0.25">
      <c r="A2209" s="2" t="s">
        <v>12979</v>
      </c>
      <c r="B2209" s="2" t="s">
        <v>12980</v>
      </c>
      <c r="C2209" s="2" t="s">
        <v>12979</v>
      </c>
      <c r="D2209" s="2" t="s">
        <v>12981</v>
      </c>
      <c r="E2209" s="2" t="s">
        <v>12981</v>
      </c>
      <c r="F2209" s="2" t="s">
        <v>12981</v>
      </c>
      <c r="G2209" s="2" t="s">
        <v>12981</v>
      </c>
      <c r="H2209" s="2" t="str">
        <f ca="1">IFERROR(__xludf.DUMMYFUNCTION("GOOGLETRANSLATE(A2209,""id"",""en"")"),"Tai")</f>
        <v>Tai</v>
      </c>
    </row>
    <row r="2210" spans="1:8" ht="15.75" customHeight="1" x14ac:dyDescent="0.25">
      <c r="A2210" s="2" t="s">
        <v>12982</v>
      </c>
      <c r="B2210" s="2" t="s">
        <v>12983</v>
      </c>
      <c r="C2210" s="2" t="s">
        <v>12984</v>
      </c>
      <c r="D2210" s="2" t="s">
        <v>12985</v>
      </c>
      <c r="E2210" s="2" t="s">
        <v>12986</v>
      </c>
      <c r="F2210" s="2" t="s">
        <v>12987</v>
      </c>
      <c r="G2210" s="2" t="s">
        <v>12987</v>
      </c>
      <c r="H2210" s="2" t="str">
        <f ca="1">IFERROR(__xludf.DUMMYFUNCTION("GOOGLETRANSLATE(A2210,""id"",""en"")"),"the Telkomsel card just keeps ringing")</f>
        <v>the Telkomsel card just keeps ringing</v>
      </c>
    </row>
    <row r="2211" spans="1:8" ht="15.75" customHeight="1" x14ac:dyDescent="0.25">
      <c r="A2211" s="2" t="s">
        <v>12988</v>
      </c>
      <c r="B2211" s="2" t="s">
        <v>12989</v>
      </c>
      <c r="C2211" s="2" t="s">
        <v>12990</v>
      </c>
      <c r="D2211" s="2" t="s">
        <v>12991</v>
      </c>
      <c r="E2211" s="2" t="s">
        <v>12992</v>
      </c>
      <c r="F2211" s="2" t="s">
        <v>12993</v>
      </c>
      <c r="G2211" s="2" t="s">
        <v>12994</v>
      </c>
      <c r="H2211" s="2" t="str">
        <f ca="1">IFERROR(__xludf.DUMMYFUNCTION("GOOGLETRANSLATE(A2211,""id"",""en"")"),"lots of expensive")</f>
        <v>lots of expensive</v>
      </c>
    </row>
    <row r="2212" spans="1:8" ht="15.75" customHeight="1" x14ac:dyDescent="0.25">
      <c r="A2212" s="2" t="s">
        <v>8455</v>
      </c>
      <c r="B2212" s="2" t="s">
        <v>12995</v>
      </c>
      <c r="C2212" s="2" t="s">
        <v>8457</v>
      </c>
      <c r="D2212" s="2" t="s">
        <v>8458</v>
      </c>
      <c r="E2212" s="2" t="s">
        <v>8459</v>
      </c>
      <c r="F2212" s="2" t="s">
        <v>8459</v>
      </c>
      <c r="G2212" s="2" t="s">
        <v>8459</v>
      </c>
      <c r="H2212" s="2" t="str">
        <f ca="1">IFERROR(__xludf.DUMMYFUNCTION("GOOGLETRANSLATE(A2212,""id"",""en"")"),"Min, please check the message")</f>
        <v>Min, please check the message</v>
      </c>
    </row>
    <row r="2213" spans="1:8" ht="15.75" customHeight="1" x14ac:dyDescent="0.25">
      <c r="A2213" s="2" t="s">
        <v>12996</v>
      </c>
      <c r="B2213" s="2" t="s">
        <v>12997</v>
      </c>
      <c r="C2213" s="2" t="s">
        <v>12996</v>
      </c>
      <c r="D2213" s="2" t="s">
        <v>12998</v>
      </c>
      <c r="E2213" s="2" t="s">
        <v>12998</v>
      </c>
      <c r="F2213" s="2" t="s">
        <v>12998</v>
      </c>
      <c r="G2213" s="2" t="s">
        <v>12998</v>
      </c>
      <c r="H2213" s="2" t="str">
        <f ca="1">IFERROR(__xludf.DUMMYFUNCTION("GOOGLETRANSLATE(A2213,""id"",""en"")"),"gobloggggg")</f>
        <v>gobloggggg</v>
      </c>
    </row>
    <row r="2214" spans="1:8" ht="15.75" customHeight="1" x14ac:dyDescent="0.25">
      <c r="A2214" s="2" t="s">
        <v>12999</v>
      </c>
      <c r="B2214" s="2" t="s">
        <v>13000</v>
      </c>
      <c r="C2214" s="2" t="s">
        <v>12999</v>
      </c>
      <c r="D2214" s="2" t="s">
        <v>13001</v>
      </c>
      <c r="E2214" s="2" t="s">
        <v>13001</v>
      </c>
      <c r="F2214" s="2" t="s">
        <v>13001</v>
      </c>
      <c r="G2214" s="2" t="s">
        <v>13001</v>
      </c>
      <c r="H2214" s="2" t="str">
        <f ca="1">IFERROR(__xludf.DUMMYFUNCTION("GOOGLETRANSLATE(A2214,""id"",""en"")"),"lolllllllll")</f>
        <v>lolllllllll</v>
      </c>
    </row>
    <row r="2215" spans="1:8" ht="15.75" customHeight="1" x14ac:dyDescent="0.25">
      <c r="A2215" s="2" t="s">
        <v>13002</v>
      </c>
      <c r="B2215" s="2" t="s">
        <v>13003</v>
      </c>
      <c r="C2215" s="2" t="s">
        <v>13004</v>
      </c>
      <c r="D2215" s="2" t="s">
        <v>13005</v>
      </c>
      <c r="E2215" s="2" t="s">
        <v>13006</v>
      </c>
      <c r="F2215" s="2" t="s">
        <v>13007</v>
      </c>
      <c r="G2215" s="2" t="s">
        <v>13008</v>
      </c>
      <c r="H2215" s="2" t="str">
        <f ca="1">IFERROR(__xludf.DUMMYFUNCTION("GOOGLETRANSLATE(A2215,""id"",""en"")"),"difb collegemenfess send it")</f>
        <v>difb collegemenfess send it</v>
      </c>
    </row>
    <row r="2216" spans="1:8" ht="15.75" customHeight="1" x14ac:dyDescent="0.25">
      <c r="A2216" s="2" t="s">
        <v>7920</v>
      </c>
      <c r="B2216" s="2" t="s">
        <v>13009</v>
      </c>
      <c r="C2216" s="2" t="s">
        <v>7922</v>
      </c>
      <c r="D2216" s="2" t="s">
        <v>7923</v>
      </c>
      <c r="E2216" s="2" t="s">
        <v>7924</v>
      </c>
      <c r="F2216" s="2" t="s">
        <v>7924</v>
      </c>
      <c r="G2216" s="2" t="s">
        <v>7925</v>
      </c>
      <c r="H2216" s="2" t="str">
        <f ca="1">IFERROR(__xludf.DUMMYFUNCTION("GOOGLETRANSLATE(A2216,""id"",""en"")"),"Get ready, bro, wait for Jovan's reply to your message")</f>
        <v>Get ready, bro, wait for Jovan's reply to your message</v>
      </c>
    </row>
    <row r="2217" spans="1:8" ht="15.75" customHeight="1" x14ac:dyDescent="0.25">
      <c r="A2217" s="2" t="s">
        <v>13010</v>
      </c>
      <c r="B2217" s="2" t="s">
        <v>13011</v>
      </c>
      <c r="C2217" s="2" t="s">
        <v>13012</v>
      </c>
      <c r="D2217" s="2" t="s">
        <v>13013</v>
      </c>
      <c r="E2217" s="2" t="s">
        <v>13014</v>
      </c>
      <c r="F2217" s="2" t="s">
        <v>13015</v>
      </c>
      <c r="G2217" s="2" t="s">
        <v>13015</v>
      </c>
      <c r="H2217" s="2" t="str">
        <f ca="1">IFERROR(__xludf.DUMMYFUNCTION("GOOGLETRANSLATE(A2217,""id"",""en"")"),"If you are a foreigner registering a SIM card, please check the message")</f>
        <v>If you are a foreigner registering a SIM card, please check the message</v>
      </c>
    </row>
    <row r="2218" spans="1:8" ht="15.75" customHeight="1" x14ac:dyDescent="0.25">
      <c r="A2218" s="2" t="s">
        <v>13016</v>
      </c>
      <c r="B2218" s="2" t="s">
        <v>13017</v>
      </c>
      <c r="C2218" s="2" t="s">
        <v>13018</v>
      </c>
      <c r="D2218" s="2" t="s">
        <v>13019</v>
      </c>
      <c r="E2218" s="2" t="s">
        <v>13020</v>
      </c>
      <c r="F2218" s="2" t="s">
        <v>13021</v>
      </c>
      <c r="G2218" s="2" t="s">
        <v>13022</v>
      </c>
      <c r="H2218" s="2" t="str">
        <f ca="1">IFERROR(__xludf.DUMMYFUNCTION("GOOGLETRANSLATE(A2218,""id"",""en"")"),"If you have internet access, bro, try providing the location number, details of the problem number, Jovan's message")</f>
        <v>If you have internet access, bro, try providing the location number, details of the problem number, Jovan's message</v>
      </c>
    </row>
    <row r="2219" spans="1:8" ht="15.75" customHeight="1" x14ac:dyDescent="0.25">
      <c r="A2219" s="3" t="s">
        <v>16070</v>
      </c>
      <c r="B2219" s="2" t="s">
        <v>13023</v>
      </c>
      <c r="D2219" s="2" t="s">
        <v>5562</v>
      </c>
      <c r="E2219" s="2" t="s">
        <v>5562</v>
      </c>
      <c r="F2219" s="2" t="s">
        <v>5562</v>
      </c>
      <c r="G2219" s="2" t="s">
        <v>5562</v>
      </c>
      <c r="H2219" s="2" t="str">
        <f ca="1">IFERROR(__xludf.DUMMYFUNCTION("GOOGLETRANSLATE(A2218,""id"",""en"")"),"If you have internet access, bro, try providing the location number, details of the problem number, Jovan's message")</f>
        <v>If you have internet access, bro, try providing the location number, details of the problem number, Jovan's message</v>
      </c>
    </row>
    <row r="2220" spans="1:8" ht="15.75" customHeight="1" x14ac:dyDescent="0.25">
      <c r="A2220" s="2" t="s">
        <v>13024</v>
      </c>
      <c r="B2220" s="2" t="s">
        <v>13025</v>
      </c>
      <c r="C2220" s="2" t="s">
        <v>13026</v>
      </c>
      <c r="D2220" s="2" t="s">
        <v>13027</v>
      </c>
      <c r="E2220" s="2" t="s">
        <v>13028</v>
      </c>
      <c r="F2220" s="2" t="s">
        <v>13028</v>
      </c>
      <c r="G2220" s="2" t="s">
        <v>13029</v>
      </c>
      <c r="H2220" s="2" t="str">
        <f ca="1">IFERROR(__xludf.DUMMYFUNCTION("GOOGLETRANSLATE(A2220,""id"",""en"")"),"Sis, I'm waiting for a reply to Jovan's message")</f>
        <v>Sis, I'm waiting for a reply to Jovan's message</v>
      </c>
    </row>
    <row r="2221" spans="1:8" ht="15.75" customHeight="1" x14ac:dyDescent="0.25">
      <c r="A2221" s="2" t="s">
        <v>13030</v>
      </c>
      <c r="B2221" s="2" t="s">
        <v>13031</v>
      </c>
      <c r="C2221" s="2" t="s">
        <v>13032</v>
      </c>
      <c r="D2221" s="2" t="s">
        <v>13033</v>
      </c>
      <c r="E2221" s="2" t="s">
        <v>13034</v>
      </c>
      <c r="F2221" s="2" t="s">
        <v>13035</v>
      </c>
      <c r="G2221" s="2" t="s">
        <v>13036</v>
      </c>
      <c r="H2221" s="2" t="str">
        <f ca="1">IFERROR(__xludf.DUMMYFUNCTION("GOOGLETRANSLATE(A2221,""id"",""en"")"),"Min, the network is down, using full internet signal, I can't connect")</f>
        <v>Min, the network is down, using full internet signal, I can't connect</v>
      </c>
    </row>
    <row r="2222" spans="1:8" ht="15.75" customHeight="1" x14ac:dyDescent="0.25">
      <c r="A2222" s="2" t="s">
        <v>13037</v>
      </c>
      <c r="B2222" s="2" t="s">
        <v>13038</v>
      </c>
      <c r="C2222" s="2" t="s">
        <v>13039</v>
      </c>
      <c r="D2222" s="2" t="s">
        <v>13040</v>
      </c>
      <c r="E2222" s="2" t="s">
        <v>13041</v>
      </c>
      <c r="F2222" s="2" t="s">
        <v>13042</v>
      </c>
      <c r="G2222" s="2" t="s">
        <v>13043</v>
      </c>
      <c r="H2222" s="2" t="str">
        <f ca="1">IFERROR(__xludf.DUMMYFUNCTION("GOOGLETRANSLATE(A2222,""id"",""en"")"),"Back in campus, a friend of mine was printing out the print, he said, telkomsel, my reading friend was laughing out loud, you know, the printout was laughing at the fuck")</f>
        <v>Back in campus, a friend of mine was printing out the print, he said, telkomsel, my reading friend was laughing out loud, you know, the printout was laughing at the fuck</v>
      </c>
    </row>
    <row r="2223" spans="1:8" ht="15.75" customHeight="1" x14ac:dyDescent="0.25">
      <c r="A2223" s="2" t="s">
        <v>12876</v>
      </c>
      <c r="B2223" s="2" t="s">
        <v>13044</v>
      </c>
      <c r="C2223" s="2" t="s">
        <v>12878</v>
      </c>
      <c r="D2223" s="2" t="s">
        <v>12879</v>
      </c>
      <c r="E2223" s="2" t="s">
        <v>12880</v>
      </c>
      <c r="F2223" s="2" t="s">
        <v>12881</v>
      </c>
      <c r="G2223" s="2" t="s">
        <v>12881</v>
      </c>
      <c r="H2223" s="2" t="str">
        <f ca="1">IFERROR(__xludf.DUMMYFUNCTION("GOOGLETRANSLATE(A2223,""id"",""en"")"),"OK, bro, see you ordered, Rasya")</f>
        <v>OK, bro, see you ordered, Rasya</v>
      </c>
    </row>
    <row r="2224" spans="1:8" ht="15.75" customHeight="1" x14ac:dyDescent="0.25">
      <c r="A2224" s="2" t="s">
        <v>13045</v>
      </c>
      <c r="B2224" s="2" t="s">
        <v>13046</v>
      </c>
      <c r="C2224" s="2" t="s">
        <v>13046</v>
      </c>
      <c r="D2224" s="2" t="s">
        <v>13047</v>
      </c>
      <c r="E2224" s="2" t="s">
        <v>13048</v>
      </c>
      <c r="F2224" s="2" t="s">
        <v>13048</v>
      </c>
      <c r="G2224" s="2" t="s">
        <v>13049</v>
      </c>
      <c r="H2224" s="2" t="str">
        <f ca="1">IFERROR(__xludf.DUMMYFUNCTION("GOOGLETRANSLATE(A2224,""id"",""en"")"),"Lots of Telkomsel")</f>
        <v>Lots of Telkomsel</v>
      </c>
    </row>
    <row r="2225" spans="1:8" ht="15.75" customHeight="1" x14ac:dyDescent="0.25">
      <c r="A2225" s="2" t="s">
        <v>13050</v>
      </c>
      <c r="B2225" s="2" t="s">
        <v>13051</v>
      </c>
      <c r="C2225" s="2" t="s">
        <v>13052</v>
      </c>
      <c r="D2225" s="2" t="s">
        <v>13053</v>
      </c>
      <c r="E2225" s="2" t="s">
        <v>13054</v>
      </c>
      <c r="F2225" s="2" t="s">
        <v>13054</v>
      </c>
      <c r="G2225" s="2" t="s">
        <v>13055</v>
      </c>
      <c r="H2225" s="2" t="str">
        <f ca="1">IFERROR(__xludf.DUMMYFUNCTION("GOOGLETRANSLATE(A2225,""id"",""en"")"),"It's better to just take care of Surabaya")</f>
        <v>It's better to just take care of Surabaya</v>
      </c>
    </row>
    <row r="2226" spans="1:8" ht="15.75" customHeight="1" x14ac:dyDescent="0.25">
      <c r="A2226" s="2" t="s">
        <v>13056</v>
      </c>
      <c r="B2226" s="2" t="s">
        <v>13056</v>
      </c>
      <c r="C2226" s="2" t="s">
        <v>13056</v>
      </c>
      <c r="D2226" s="2" t="s">
        <v>13057</v>
      </c>
      <c r="E2226" s="2" t="s">
        <v>13057</v>
      </c>
      <c r="F2226" s="2" t="s">
        <v>13057</v>
      </c>
      <c r="G2226" s="2" t="s">
        <v>13057</v>
      </c>
      <c r="H2226" s="2" t="str">
        <f ca="1">IFERROR(__xludf.DUMMYFUNCTION("GOOGLETRANSLATE(A2226,""id"",""en"")"),"Telkomsel burikkkk")</f>
        <v>Telkomsel burikkkk</v>
      </c>
    </row>
    <row r="2227" spans="1:8" ht="15.75" customHeight="1" x14ac:dyDescent="0.25">
      <c r="A2227" s="2" t="s">
        <v>13058</v>
      </c>
      <c r="B2227" s="2" t="s">
        <v>13059</v>
      </c>
      <c r="C2227" s="2" t="s">
        <v>13060</v>
      </c>
      <c r="D2227" s="2" t="s">
        <v>13061</v>
      </c>
      <c r="E2227" s="2" t="s">
        <v>13062</v>
      </c>
      <c r="F2227" s="2" t="s">
        <v>13063</v>
      </c>
      <c r="G2227" s="2" t="s">
        <v>13064</v>
      </c>
      <c r="H2227" s="2" t="str">
        <f ca="1">IFERROR(__xludf.DUMMYFUNCTION("GOOGLETRANSLATE(A2227,""id"",""en"")"),"Elkin Elkin is a problem, if the signal is unstable, please let me know your cellphone number, internet number, name, if there are problems with your number, please order and let me check, Joan.")</f>
        <v>Elkin Elkin is a problem, if the signal is unstable, please let me know your cellphone number, internet number, name, if there are problems with your number, please order and let me check, Joan.</v>
      </c>
    </row>
    <row r="2228" spans="1:8" ht="15.75" customHeight="1" x14ac:dyDescent="0.25">
      <c r="A2228" s="2" t="s">
        <v>12876</v>
      </c>
      <c r="B2228" s="2" t="s">
        <v>13065</v>
      </c>
      <c r="C2228" s="2" t="s">
        <v>12878</v>
      </c>
      <c r="D2228" s="2" t="s">
        <v>12879</v>
      </c>
      <c r="E2228" s="2" t="s">
        <v>12880</v>
      </c>
      <c r="F2228" s="2" t="s">
        <v>12881</v>
      </c>
      <c r="G2228" s="2" t="s">
        <v>12881</v>
      </c>
      <c r="H2228" s="2" t="str">
        <f ca="1">IFERROR(__xludf.DUMMYFUNCTION("GOOGLETRANSLATE(A2228,""id"",""en"")"),"OK, bro, see you ordered, Rasya")</f>
        <v>OK, bro, see you ordered, Rasya</v>
      </c>
    </row>
    <row r="2229" spans="1:8" ht="15.75" customHeight="1" x14ac:dyDescent="0.25">
      <c r="A2229" s="2" t="s">
        <v>13066</v>
      </c>
      <c r="B2229" s="2" t="s">
        <v>13067</v>
      </c>
      <c r="C2229" s="2" t="s">
        <v>13068</v>
      </c>
      <c r="D2229" s="2" t="s">
        <v>13069</v>
      </c>
      <c r="E2229" s="2" t="s">
        <v>13070</v>
      </c>
      <c r="F2229" s="2" t="s">
        <v>13071</v>
      </c>
      <c r="G2229" s="2" t="s">
        <v>13071</v>
      </c>
      <c r="H2229" s="2" t="str">
        <f ca="1">IFERROR(__xludf.DUMMYFUNCTION("GOOGLETRANSLATE(A2229,""id"",""en"")"),"Semarang Pudak Umbrella, Brother, sometimes his Indihome is stable")</f>
        <v>Semarang Pudak Umbrella, Brother, sometimes his Indihome is stable</v>
      </c>
    </row>
    <row r="2230" spans="1:8" ht="15.75" customHeight="1" x14ac:dyDescent="0.25">
      <c r="A2230" s="2" t="s">
        <v>13072</v>
      </c>
      <c r="B2230" s="2" t="s">
        <v>13073</v>
      </c>
      <c r="C2230" s="2" t="s">
        <v>13074</v>
      </c>
      <c r="D2230" s="2" t="s">
        <v>13075</v>
      </c>
      <c r="E2230" s="2" t="s">
        <v>13076</v>
      </c>
      <c r="F2230" s="2" t="s">
        <v>13077</v>
      </c>
      <c r="G2230" s="2" t="s">
        <v>13078</v>
      </c>
      <c r="H2230" s="2" t="str">
        <f ca="1">IFERROR(__xludf.DUMMYFUNCTION("GOOGLETRANSLATE(A2230,""id"",""en"")"),"It's okay, bro, just give me information about the transaction to buy Tekomsel products, see Eri's advice")</f>
        <v>It's okay, bro, just give me information about the transaction to buy Tekomsel products, see Eri's advice</v>
      </c>
    </row>
    <row r="2231" spans="1:8" ht="15.75" customHeight="1" x14ac:dyDescent="0.25">
      <c r="A2231" s="2" t="s">
        <v>13079</v>
      </c>
      <c r="B2231" s="2" t="s">
        <v>13080</v>
      </c>
      <c r="C2231" s="2" t="s">
        <v>13081</v>
      </c>
      <c r="D2231" s="2" t="s">
        <v>13082</v>
      </c>
      <c r="E2231" s="2" t="s">
        <v>13082</v>
      </c>
      <c r="F2231" s="2" t="s">
        <v>13083</v>
      </c>
      <c r="G2231" s="2" t="s">
        <v>13084</v>
      </c>
      <c r="H2231" s="2" t="str">
        <f ca="1">IFERROR(__xludf.DUMMYFUNCTION("GOOGLETRANSLATE(A2231,""id"",""en"")"),"Efforts to report completed net smoothly Joan")</f>
        <v>Efforts to report completed net smoothly Joan</v>
      </c>
    </row>
    <row r="2232" spans="1:8" ht="15.75" customHeight="1" x14ac:dyDescent="0.25">
      <c r="A2232" s="2" t="s">
        <v>13085</v>
      </c>
      <c r="B2232" s="2" t="s">
        <v>13086</v>
      </c>
      <c r="C2232" s="2" t="s">
        <v>13087</v>
      </c>
      <c r="D2232" s="2" t="s">
        <v>13088</v>
      </c>
      <c r="E2232" s="2" t="s">
        <v>13089</v>
      </c>
      <c r="F2232" s="2" t="s">
        <v>13090</v>
      </c>
      <c r="G2232" s="2" t="s">
        <v>13090</v>
      </c>
      <c r="H2232" s="2" t="str">
        <f ca="1">IFERROR(__xludf.DUMMYFUNCTION("GOOGLETRANSLATE(A2232,""id"",""en"")"),"Joonie Joonie Rasya, check the message, bro, your colleague responded to the message, Rasya is healthy")</f>
        <v>Joonie Joonie Rasya, check the message, bro, your colleague responded to the message, Rasya is healthy</v>
      </c>
    </row>
    <row r="2233" spans="1:8" ht="15.75" customHeight="1" x14ac:dyDescent="0.25">
      <c r="A2233" s="2" t="s">
        <v>13091</v>
      </c>
      <c r="B2233" s="2" t="s">
        <v>13092</v>
      </c>
      <c r="C2233" s="2" t="s">
        <v>13093</v>
      </c>
      <c r="D2233" s="2" t="s">
        <v>13094</v>
      </c>
      <c r="E2233" s="2" t="s">
        <v>13095</v>
      </c>
      <c r="F2233" s="2" t="s">
        <v>13096</v>
      </c>
      <c r="G2233" s="2" t="s">
        <v>13097</v>
      </c>
      <c r="H2233" s="2" t="str">
        <f ca="1">IFERROR(__xludf.DUMMYFUNCTION("GOOGLETRANSLATE(A2233,""id"",""en"")"),"I'm bored, Ardhan, help me fix the network, share, cell phone number, date, location, details, kec, city, number, problem, message, help check the data is safe, thank you, Ardhan")</f>
        <v>I'm bored, Ardhan, help me fix the network, share, cell phone number, date, location, details, kec, city, number, problem, message, help check the data is safe, thank you, Ardhan</v>
      </c>
    </row>
    <row r="2234" spans="1:8" ht="15.75" customHeight="1" x14ac:dyDescent="0.25">
      <c r="A2234" s="2" t="s">
        <v>13098</v>
      </c>
      <c r="B2234" s="2" t="s">
        <v>13099</v>
      </c>
      <c r="C2234" s="2" t="s">
        <v>13100</v>
      </c>
      <c r="D2234" s="2" t="s">
        <v>13101</v>
      </c>
      <c r="E2234" s="2" t="s">
        <v>13101</v>
      </c>
      <c r="F2234" s="2" t="s">
        <v>13101</v>
      </c>
      <c r="G2234" s="2" t="s">
        <v>13102</v>
      </c>
      <c r="H2234" s="2" t="str">
        <f ca="1">IFERROR(__xludf.DUMMYFUNCTION("GOOGLETRANSLATE(A2234,""id"",""en"")"),"Telkomsel won the overall title of festival points")</f>
        <v>Telkomsel won the overall title of festival points</v>
      </c>
    </row>
    <row r="2235" spans="1:8" ht="15.75" customHeight="1" x14ac:dyDescent="0.25">
      <c r="A2235" s="2" t="s">
        <v>13103</v>
      </c>
      <c r="B2235" s="2" t="s">
        <v>13104</v>
      </c>
      <c r="C2235" s="2" t="s">
        <v>13105</v>
      </c>
      <c r="D2235" s="2" t="s">
        <v>13106</v>
      </c>
      <c r="E2235" s="2" t="s">
        <v>13106</v>
      </c>
      <c r="F2235" s="2" t="s">
        <v>13107</v>
      </c>
      <c r="G2235" s="2" t="s">
        <v>13108</v>
      </c>
      <c r="H2235" s="2" t="str">
        <f ca="1">IFERROR(__xludf.DUMMYFUNCTION("GOOGLETRANSLATE(A2235,""id"",""en"")"),"Telkomsel Esim is ready")</f>
        <v>Telkomsel Esim is ready</v>
      </c>
    </row>
    <row r="2236" spans="1:8" ht="15.75" customHeight="1" x14ac:dyDescent="0.25">
      <c r="A2236" s="2" t="s">
        <v>13109</v>
      </c>
      <c r="B2236" s="2" t="s">
        <v>13110</v>
      </c>
      <c r="C2236" s="2" t="s">
        <v>13111</v>
      </c>
      <c r="D2236" s="2" t="s">
        <v>13112</v>
      </c>
      <c r="E2236" s="2" t="s">
        <v>13113</v>
      </c>
      <c r="F2236" s="2" t="s">
        <v>13114</v>
      </c>
      <c r="G2236" s="2" t="s">
        <v>13115</v>
      </c>
      <c r="H2236" s="2" t="str">
        <f ca="1">IFERROR(__xludf.DUMMYFUNCTION("GOOGLETRANSLATE(A2236,""id"",""en"")"),"Telkomsel class wifi error signal, very tired staying inside")</f>
        <v>Telkomsel class wifi error signal, very tired staying inside</v>
      </c>
    </row>
    <row r="2237" spans="1:8" ht="15.75" customHeight="1" x14ac:dyDescent="0.25">
      <c r="A2237" s="2" t="s">
        <v>13116</v>
      </c>
      <c r="B2237" s="2" t="s">
        <v>13117</v>
      </c>
      <c r="C2237" s="2" t="s">
        <v>13118</v>
      </c>
      <c r="D2237" s="2" t="s">
        <v>13119</v>
      </c>
      <c r="E2237" s="2" t="s">
        <v>13120</v>
      </c>
      <c r="F2237" s="2" t="s">
        <v>13121</v>
      </c>
      <c r="G2237" s="2" t="s">
        <v>13121</v>
      </c>
      <c r="H2237" s="2" t="str">
        <f ca="1">IFERROR(__xludf.DUMMYFUNCTION("GOOGLETRANSLATE(A2237,""id"",""en"")"),"Ouch, I'm really sorry, Joan, help me follow up on the DM, wait for a reply to Joan's message")</f>
        <v>Ouch, I'm really sorry, Joan, help me follow up on the DM, wait for a reply to Joan's message</v>
      </c>
    </row>
    <row r="2238" spans="1:8" ht="15.75" customHeight="1" x14ac:dyDescent="0.25">
      <c r="A2238" s="2" t="s">
        <v>13122</v>
      </c>
      <c r="B2238" s="2" t="s">
        <v>13123</v>
      </c>
      <c r="C2238" s="2" t="s">
        <v>13124</v>
      </c>
      <c r="D2238" s="2" t="s">
        <v>13125</v>
      </c>
      <c r="E2238" s="2" t="s">
        <v>13126</v>
      </c>
      <c r="F2238" s="2" t="s">
        <v>13127</v>
      </c>
      <c r="G2238" s="2" t="s">
        <v>13128</v>
      </c>
      <c r="H2238" s="2" t="str">
        <f ca="1">IFERROR(__xludf.DUMMYFUNCTION("GOOGLETRANSLATE(A2238,""id"",""en"")"),"taste agam rewards free subscription to favorite applications special packages exchange points postponed postponed delicious halo extrabenefit according to choose until sold")</f>
        <v>taste agam rewards free subscription to favorite applications special packages exchange points postponed postponed delicious halo extrabenefit according to choose until sold</v>
      </c>
    </row>
    <row r="2239" spans="1:8" ht="15.75" customHeight="1" x14ac:dyDescent="0.25">
      <c r="A2239" s="2" t="s">
        <v>13129</v>
      </c>
      <c r="B2239" s="2" t="s">
        <v>13130</v>
      </c>
      <c r="C2239" s="2" t="s">
        <v>13131</v>
      </c>
      <c r="D2239" s="2" t="s">
        <v>13132</v>
      </c>
      <c r="E2239" s="2" t="s">
        <v>13133</v>
      </c>
      <c r="F2239" s="2" t="s">
        <v>13134</v>
      </c>
      <c r="G2239" s="2" t="s">
        <v>13135</v>
      </c>
      <c r="H2239" s="2" t="str">
        <f ca="1">IFERROR(__xludf.DUMMYFUNCTION("GOOGLETRANSLATE(A2239,""id"",""en"")"),"Colleagues help with Brother Andi's message, wait for the response to your message, Rasya")</f>
        <v>Colleagues help with Brother Andi's message, wait for the response to your message, Rasya</v>
      </c>
    </row>
    <row r="2240" spans="1:8" ht="15.75" customHeight="1" x14ac:dyDescent="0.25">
      <c r="A2240" s="2" t="s">
        <v>13136</v>
      </c>
      <c r="B2240" s="2" t="s">
        <v>13137</v>
      </c>
      <c r="C2240" s="2" t="s">
        <v>13138</v>
      </c>
      <c r="D2240" s="2" t="s">
        <v>13139</v>
      </c>
      <c r="E2240" s="2" t="s">
        <v>13140</v>
      </c>
      <c r="F2240" s="2" t="s">
        <v>13141</v>
      </c>
      <c r="G2240" s="2" t="s">
        <v>13142</v>
      </c>
      <c r="H2240" s="2" t="str">
        <f ca="1">IFERROR(__xludf.DUMMYFUNCTION("GOOGLETRANSLATE(A2240,""id"",""en"")"),"Where is the location, bro, let me help check eri")</f>
        <v>Where is the location, bro, let me help check eri</v>
      </c>
    </row>
    <row r="2241" spans="1:8" ht="15.75" customHeight="1" x14ac:dyDescent="0.25">
      <c r="A2241" s="2" t="s">
        <v>13143</v>
      </c>
      <c r="B2241" s="2" t="s">
        <v>13144</v>
      </c>
      <c r="C2241" s="2" t="s">
        <v>13145</v>
      </c>
      <c r="D2241" s="2" t="s">
        <v>13146</v>
      </c>
      <c r="E2241" s="2" t="s">
        <v>13147</v>
      </c>
      <c r="F2241" s="2" t="s">
        <v>13148</v>
      </c>
      <c r="G2241" s="2" t="s">
        <v>13148</v>
      </c>
      <c r="H2241" s="2" t="str">
        <f ca="1">IFERROR(__xludf.DUMMYFUNCTION("GOOGLETRANSLATE(A2241,""id"",""en"")"),"Loyalty has limits, bro, btw, thank you for choosing Telkomsel, bro, score eri")</f>
        <v>Loyalty has limits, bro, btw, thank you for choosing Telkomsel, bro, score eri</v>
      </c>
    </row>
    <row r="2242" spans="1:8" ht="15.75" customHeight="1" x14ac:dyDescent="0.25">
      <c r="A2242" s="2" t="s">
        <v>13149</v>
      </c>
      <c r="B2242" s="2" t="s">
        <v>13150</v>
      </c>
      <c r="C2242" s="2" t="s">
        <v>13151</v>
      </c>
      <c r="D2242" s="2" t="s">
        <v>13152</v>
      </c>
      <c r="E2242" s="2" t="s">
        <v>13153</v>
      </c>
      <c r="F2242" s="2" t="s">
        <v>13154</v>
      </c>
      <c r="G2242" s="2" t="s">
        <v>13154</v>
      </c>
      <c r="H2242" s="2" t="str">
        <f ca="1">IFERROR(__xludf.DUMMYFUNCTION("GOOGLETRANSLATE(A2242,""id"",""en"")"),"babe babe share message her cell phone number come on sister dwinna rasya help find a solution to access disney hotstar healthy rasya")</f>
        <v>babe babe share message her cell phone number come on sister dwinna rasya help find a solution to access disney hotstar healthy rasya</v>
      </c>
    </row>
    <row r="2243" spans="1:8" ht="15.75" customHeight="1" x14ac:dyDescent="0.25">
      <c r="A2243" s="2" t="s">
        <v>13155</v>
      </c>
      <c r="B2243" s="2" t="s">
        <v>13156</v>
      </c>
      <c r="C2243" s="2" t="s">
        <v>13157</v>
      </c>
      <c r="D2243" s="2" t="s">
        <v>13158</v>
      </c>
      <c r="E2243" s="2" t="s">
        <v>13159</v>
      </c>
      <c r="F2243" s="2" t="s">
        <v>13160</v>
      </c>
      <c r="G2243" s="2" t="s">
        <v>13160</v>
      </c>
      <c r="H2243" s="2" t="str">
        <f ca="1">IFERROR(__xludf.DUMMYFUNCTION("GOOGLETRANSLATE(A2243,""id"",""en"")"),"Hey, I answered the DM")</f>
        <v>Hey, I answered the DM</v>
      </c>
    </row>
    <row r="2244" spans="1:8" ht="15.75" customHeight="1" x14ac:dyDescent="0.25">
      <c r="A2244" s="2" t="s">
        <v>13161</v>
      </c>
      <c r="B2244" s="2" t="s">
        <v>13162</v>
      </c>
      <c r="C2244" s="2" t="s">
        <v>13163</v>
      </c>
      <c r="D2244" s="2" t="s">
        <v>13164</v>
      </c>
      <c r="E2244" s="2" t="s">
        <v>13165</v>
      </c>
      <c r="F2244" s="2" t="s">
        <v>13166</v>
      </c>
      <c r="G2244" s="2" t="s">
        <v>13167</v>
      </c>
      <c r="H2244" s="2" t="str">
        <f ca="1">IFERROR(__xludf.DUMMYFUNCTION("GOOGLETRANSLATE(A2244,""id"",""en"")"),"Sis, help me to make it run smoothly, btw where is Eri's location?")</f>
        <v>Sis, help me to make it run smoothly, btw where is Eri's location?</v>
      </c>
    </row>
    <row r="2245" spans="1:8" ht="15.75" customHeight="1" x14ac:dyDescent="0.25">
      <c r="A2245" s="2" t="s">
        <v>13168</v>
      </c>
      <c r="B2245" s="2" t="s">
        <v>13169</v>
      </c>
      <c r="C2245" s="2" t="s">
        <v>13170</v>
      </c>
      <c r="D2245" s="2" t="s">
        <v>13171</v>
      </c>
      <c r="E2245" s="2" t="s">
        <v>13172</v>
      </c>
      <c r="F2245" s="2" t="s">
        <v>13173</v>
      </c>
      <c r="G2245" s="2" t="s">
        <v>13173</v>
      </c>
      <c r="H2245" s="2" t="str">
        <f ca="1">IFERROR(__xludf.DUMMYFUNCTION("GOOGLETRANSLATE(A2245,""id"",""en"")"),"Yes, Brother Andi's message, your colleague's response to your message is healthy and healthy")</f>
        <v>Yes, Brother Andi's message, your colleague's response to your message is healthy and healthy</v>
      </c>
    </row>
    <row r="2246" spans="1:8" ht="15.75" customHeight="1" x14ac:dyDescent="0.25">
      <c r="A2246" s="2" t="s">
        <v>13174</v>
      </c>
      <c r="B2246" s="2" t="s">
        <v>13175</v>
      </c>
      <c r="C2246" s="2" t="s">
        <v>13176</v>
      </c>
      <c r="D2246" s="2" t="s">
        <v>13177</v>
      </c>
      <c r="E2246" s="2" t="s">
        <v>13178</v>
      </c>
      <c r="F2246" s="2" t="s">
        <v>13179</v>
      </c>
      <c r="G2246" s="2" t="s">
        <v>13180</v>
      </c>
      <c r="H2246" s="2" t="str">
        <f ca="1">IFERROR(__xludf.DUMMYFUNCTION("GOOGLETRANSLATE(A2246,""id"",""en"")"),"OK, get in the queue, DM, wait for a reply to Joan's message")</f>
        <v>OK, get in the queue, DM, wait for a reply to Joan's message</v>
      </c>
    </row>
    <row r="2247" spans="1:8" ht="15.75" customHeight="1" x14ac:dyDescent="0.25">
      <c r="A2247" s="2" t="s">
        <v>13181</v>
      </c>
      <c r="B2247" s="2" t="s">
        <v>13182</v>
      </c>
      <c r="C2247" s="2" t="s">
        <v>13182</v>
      </c>
      <c r="D2247" s="2" t="s">
        <v>13183</v>
      </c>
      <c r="E2247" s="2" t="s">
        <v>13183</v>
      </c>
      <c r="F2247" s="2" t="s">
        <v>13184</v>
      </c>
      <c r="G2247" s="2" t="s">
        <v>13184</v>
      </c>
      <c r="H2247" s="2" t="str">
        <f ca="1">IFERROR(__xludf.DUMMYFUNCTION("GOOGLETRANSLATE(A2247,""id"",""en"")"),"nauseous, the looping scene")</f>
        <v>nauseous, the looping scene</v>
      </c>
    </row>
    <row r="2248" spans="1:8" ht="15.75" customHeight="1" x14ac:dyDescent="0.25">
      <c r="A2248" s="2" t="s">
        <v>13185</v>
      </c>
      <c r="B2248" s="2" t="s">
        <v>13186</v>
      </c>
      <c r="C2248" s="2" t="s">
        <v>13187</v>
      </c>
      <c r="D2248" s="2" t="s">
        <v>13188</v>
      </c>
      <c r="E2248" s="2" t="s">
        <v>13189</v>
      </c>
      <c r="F2248" s="2" t="s">
        <v>13190</v>
      </c>
      <c r="G2248" s="2" t="s">
        <v>13191</v>
      </c>
      <c r="H2248" s="2" t="str">
        <f ca="1">IFERROR(__xludf.DUMMYFUNCTION("GOOGLETRANSLATE(A2248,""id"",""en"")"),"Elkin, where is the location, bro, let me help Telkomsel Indihome, Amo")</f>
        <v>Elkin, where is the location, bro, let me help Telkomsel Indihome, Amo</v>
      </c>
    </row>
    <row r="2249" spans="1:8" ht="15.75" customHeight="1" x14ac:dyDescent="0.25">
      <c r="A2249" s="2" t="s">
        <v>13192</v>
      </c>
      <c r="B2249" s="2" t="s">
        <v>13193</v>
      </c>
      <c r="C2249" s="2" t="s">
        <v>13194</v>
      </c>
      <c r="D2249" s="2" t="s">
        <v>13195</v>
      </c>
      <c r="E2249" s="2" t="s">
        <v>13196</v>
      </c>
      <c r="F2249" s="2" t="s">
        <v>13197</v>
      </c>
      <c r="G2249" s="2" t="s">
        <v>13198</v>
      </c>
      <c r="H2249" s="2" t="str">
        <f ca="1">IFERROR(__xludf.DUMMYFUNCTION("GOOGLETRANSLATE(A2249,""id"",""en"")"),"babe babe huhu obviously I can't access the Disney Hotstar app, try bro Dwinaa clear cache clear data access Joan")</f>
        <v>babe babe huhu obviously I can't access the Disney Hotstar app, try bro Dwinaa clear cache clear data access Joan</v>
      </c>
    </row>
    <row r="2250" spans="1:8" ht="15.75" customHeight="1" x14ac:dyDescent="0.25">
      <c r="A2250" s="2" t="s">
        <v>13199</v>
      </c>
      <c r="B2250" s="2" t="s">
        <v>13200</v>
      </c>
      <c r="C2250" s="2" t="s">
        <v>13201</v>
      </c>
      <c r="D2250" s="2" t="s">
        <v>13202</v>
      </c>
      <c r="E2250" s="2" t="s">
        <v>13203</v>
      </c>
      <c r="F2250" s="2" t="s">
        <v>13204</v>
      </c>
      <c r="G2250" s="2" t="s">
        <v>13204</v>
      </c>
      <c r="H2250" s="2" t="str">
        <f ca="1">IFERROR(__xludf.DUMMYFUNCTION("GOOGLETRANSLATE(A2250,""id"",""en"")"),"arrogant cool Jovan fuck stupid provider")</f>
        <v>arrogant cool Jovan fuck stupid provider</v>
      </c>
    </row>
    <row r="2251" spans="1:8" ht="15.75" customHeight="1" x14ac:dyDescent="0.25">
      <c r="A2251" s="2" t="s">
        <v>13205</v>
      </c>
      <c r="B2251" s="2" t="s">
        <v>13206</v>
      </c>
      <c r="C2251" s="2" t="s">
        <v>13207</v>
      </c>
      <c r="D2251" s="2" t="s">
        <v>13208</v>
      </c>
      <c r="E2251" s="2" t="s">
        <v>13209</v>
      </c>
      <c r="F2251" s="2" t="s">
        <v>13210</v>
      </c>
      <c r="G2251" s="2" t="s">
        <v>13211</v>
      </c>
      <c r="H2251" s="2" t="str">
        <f ca="1">IFERROR(__xludf.DUMMYFUNCTION("GOOGLETRANSLATE(A2251,""id"",""en"")"),"hook up Joan's connection, location, sub-city, if there's a problem with the number, order, let me check with Joan")</f>
        <v>hook up Joan's connection, location, sub-city, if there's a problem with the number, order, let me check with Joan</v>
      </c>
    </row>
    <row r="2252" spans="1:8" ht="15.75" customHeight="1" x14ac:dyDescent="0.25">
      <c r="A2252" s="2" t="s">
        <v>13212</v>
      </c>
      <c r="B2252" s="2" t="s">
        <v>13213</v>
      </c>
      <c r="C2252" s="2" t="s">
        <v>13214</v>
      </c>
      <c r="D2252" s="2" t="s">
        <v>13215</v>
      </c>
      <c r="E2252" s="2" t="s">
        <v>13216</v>
      </c>
      <c r="F2252" s="2" t="s">
        <v>13217</v>
      </c>
      <c r="G2252" s="2" t="s">
        <v>13218</v>
      </c>
      <c r="H2252" s="2" t="str">
        <f ca="1">IFERROR(__xludf.DUMMYFUNCTION("GOOGLETRANSLATE(A2252,""id"",""en"")"),"OK, brother, Tomy, hand the message, my friend, the response to the message is healthy and healthy")</f>
        <v>OK, brother, Tomy, hand the message, my friend, the response to the message is healthy and healthy</v>
      </c>
    </row>
    <row r="2253" spans="1:8" ht="15.75" customHeight="1" x14ac:dyDescent="0.25">
      <c r="A2253" s="2" t="s">
        <v>13219</v>
      </c>
      <c r="B2253" s="2" t="s">
        <v>13220</v>
      </c>
      <c r="C2253" s="2" t="s">
        <v>13221</v>
      </c>
      <c r="D2253" s="2" t="s">
        <v>13222</v>
      </c>
      <c r="E2253" s="2" t="s">
        <v>13223</v>
      </c>
      <c r="F2253" s="2" t="s">
        <v>13224</v>
      </c>
      <c r="G2253" s="2" t="s">
        <v>13225</v>
      </c>
      <c r="H2253" s="2" t="str">
        <f ca="1">IFERROR(__xludf.DUMMYFUNCTION("GOOGLETRANSLATE(A2253,""id"",""en"")"),"I'm angry, brother, there's a problem. Try to let me know the details of the problem, message me, Jovan")</f>
        <v>I'm angry, brother, there's a problem. Try to let me know the details of the problem, message me, Jovan</v>
      </c>
    </row>
    <row r="2254" spans="1:8" ht="15.75" customHeight="1" x14ac:dyDescent="0.25">
      <c r="A2254" s="2" t="s">
        <v>13226</v>
      </c>
      <c r="B2254" s="2" t="s">
        <v>13227</v>
      </c>
      <c r="C2254" s="2" t="s">
        <v>13228</v>
      </c>
      <c r="D2254" s="2" t="s">
        <v>13229</v>
      </c>
      <c r="E2254" s="2" t="s">
        <v>13230</v>
      </c>
      <c r="F2254" s="2" t="s">
        <v>13231</v>
      </c>
      <c r="G2254" s="2" t="s">
        <v>13232</v>
      </c>
      <c r="H2254" s="2" t="str">
        <f ca="1">IFERROR(__xludf.DUMMYFUNCTION("GOOGLETRANSLATE(A2254,""id"",""en"")"),"Rai, check the message, you are experiencing network problems, help me report the problem, brother, confirm the message, help follow up, Rai")</f>
        <v>Rai, check the message, you are experiencing network problems, help me report the problem, brother, confirm the message, help follow up, Rai</v>
      </c>
    </row>
    <row r="2255" spans="1:8" ht="15.75" customHeight="1" x14ac:dyDescent="0.25">
      <c r="A2255" s="2" t="s">
        <v>13233</v>
      </c>
      <c r="B2255" s="2" t="s">
        <v>13234</v>
      </c>
      <c r="C2255" s="2" t="s">
        <v>13235</v>
      </c>
      <c r="D2255" s="2" t="s">
        <v>13236</v>
      </c>
      <c r="E2255" s="2" t="s">
        <v>13237</v>
      </c>
      <c r="F2255" s="2" t="s">
        <v>13238</v>
      </c>
      <c r="G2255" s="2" t="s">
        <v>13239</v>
      </c>
      <c r="H2255" s="2" t="str">
        <f ca="1">IFERROR(__xludf.DUMMYFUNCTION("GOOGLETRANSLATE(A2255,""id"",""en"")"),"It's safe, boss, use Indosat instead of using Telkomsel buffering")</f>
        <v>It's safe, boss, use Indosat instead of using Telkomsel buffering</v>
      </c>
    </row>
    <row r="2256" spans="1:8" ht="15.75" customHeight="1" x14ac:dyDescent="0.25">
      <c r="A2256" s="2" t="s">
        <v>13240</v>
      </c>
      <c r="B2256" s="2" t="s">
        <v>13241</v>
      </c>
      <c r="C2256" s="2" t="s">
        <v>13242</v>
      </c>
      <c r="D2256" s="2" t="s">
        <v>13243</v>
      </c>
      <c r="E2256" s="2" t="s">
        <v>13244</v>
      </c>
      <c r="F2256" s="2" t="s">
        <v>13245</v>
      </c>
      <c r="G2256" s="2" t="s">
        <v>13245</v>
      </c>
      <c r="H2256" s="2" t="str">
        <f ca="1">IFERROR(__xludf.DUMMYFUNCTION("GOOGLETRANSLATE(A2256,""id"",""en"")"),"stupid idiot")</f>
        <v>stupid idiot</v>
      </c>
    </row>
    <row r="2257" spans="1:8" ht="15.75" customHeight="1" x14ac:dyDescent="0.25">
      <c r="A2257" s="2" t="s">
        <v>13246</v>
      </c>
      <c r="B2257" s="2" t="s">
        <v>13247</v>
      </c>
      <c r="C2257" s="2" t="s">
        <v>13248</v>
      </c>
      <c r="D2257" s="2" t="s">
        <v>13249</v>
      </c>
      <c r="E2257" s="2" t="s">
        <v>13250</v>
      </c>
      <c r="F2257" s="2" t="s">
        <v>13251</v>
      </c>
      <c r="G2257" s="2" t="s">
        <v>13251</v>
      </c>
      <c r="H2257" s="2" t="str">
        <f ca="1">IFERROR(__xludf.DUMMYFUNCTION("GOOGLETRANSLATE(A2257,""id"",""en"")"),"Brother, try giving me your internet number and order so I can help you check Zidane")</f>
        <v>Brother, try giving me your internet number and order so I can help you check Zidane</v>
      </c>
    </row>
    <row r="2258" spans="1:8" ht="15.75" customHeight="1" x14ac:dyDescent="0.25">
      <c r="A2258" s="2" t="s">
        <v>13252</v>
      </c>
      <c r="B2258" s="2" t="s">
        <v>13253</v>
      </c>
      <c r="C2258" s="2" t="s">
        <v>13254</v>
      </c>
      <c r="D2258" s="2" t="s">
        <v>13255</v>
      </c>
      <c r="E2258" s="2" t="s">
        <v>13256</v>
      </c>
      <c r="F2258" s="2" t="s">
        <v>13257</v>
      </c>
      <c r="G2258" s="2" t="s">
        <v>13258</v>
      </c>
      <c r="H2258" s="2" t="str">
        <f ca="1">IFERROR(__xludf.DUMMYFUNCTION("GOOGLETRANSLATE(A2258,""id"",""en"")"),"Zidane package price, check the Rp SMS, bro, try giving me your phone number and order so I can help you use your phone quota, bro, it's good, Zidane")</f>
        <v>Zidane package price, check the Rp SMS, bro, try giving me your phone number and order so I can help you use your phone quota, bro, it's good, Zidane</v>
      </c>
    </row>
    <row r="2259" spans="1:8" ht="15.75" customHeight="1" x14ac:dyDescent="0.25">
      <c r="A2259" s="2" t="s">
        <v>13259</v>
      </c>
      <c r="B2259" s="2" t="s">
        <v>13260</v>
      </c>
      <c r="C2259" s="2" t="s">
        <v>13261</v>
      </c>
      <c r="D2259" s="2" t="s">
        <v>13262</v>
      </c>
      <c r="E2259" s="2" t="s">
        <v>13263</v>
      </c>
      <c r="F2259" s="2" t="s">
        <v>13264</v>
      </c>
      <c r="G2259" s="2" t="s">
        <v>13265</v>
      </c>
      <c r="H2259" s="2" t="str">
        <f ca="1">IFERROR(__xludf.DUMMYFUNCTION("GOOGLETRANSLATE(A2259,""id"",""en"")"),"Main quota, bro, help me check the problem of slow internet access, please give me your cellphone number, order it and get the complete location, Telkomsel number, problem, wait for Rai.")</f>
        <v>Main quota, bro, help me check the problem of slow internet access, please give me your cellphone number, order it and get the complete location, Telkomsel number, problem, wait for Rai.</v>
      </c>
    </row>
    <row r="2260" spans="1:8" ht="15.75" customHeight="1" x14ac:dyDescent="0.25">
      <c r="A2260" s="2" t="s">
        <v>13266</v>
      </c>
      <c r="B2260" s="2" t="s">
        <v>13267</v>
      </c>
      <c r="C2260" s="2" t="s">
        <v>13268</v>
      </c>
      <c r="D2260" s="2" t="s">
        <v>13269</v>
      </c>
      <c r="E2260" s="2" t="s">
        <v>13270</v>
      </c>
      <c r="F2260" s="2" t="s">
        <v>13271</v>
      </c>
      <c r="G2260" s="2" t="s">
        <v>13272</v>
      </c>
      <c r="H2260" s="2" t="str">
        <f ca="1">IFERROR(__xludf.DUMMYFUNCTION("GOOGLETRANSLATE(A2260,""id"",""en"")"),"Zidane, check the message interaction, come on, Brother Andi, reply to the DM, continue the interaction, thank you Zidane")</f>
        <v>Zidane, check the message interaction, come on, Brother Andi, reply to the DM, continue the interaction, thank you Zidane</v>
      </c>
    </row>
    <row r="2261" spans="1:8" ht="15.75" customHeight="1" x14ac:dyDescent="0.25">
      <c r="A2261" s="2" t="s">
        <v>13273</v>
      </c>
      <c r="B2261" s="2" t="s">
        <v>13274</v>
      </c>
      <c r="C2261" s="2" t="s">
        <v>13275</v>
      </c>
      <c r="D2261" s="2" t="s">
        <v>13276</v>
      </c>
      <c r="E2261" s="2" t="s">
        <v>13277</v>
      </c>
      <c r="F2261" s="2" t="s">
        <v>13278</v>
      </c>
      <c r="G2261" s="2" t="s">
        <v>13279</v>
      </c>
      <c r="H2261" s="2" t="str">
        <f ca="1">IFERROR(__xludf.DUMMYFUNCTION("GOOGLETRANSLATE(A2261,""id"",""en"")"),"Telkomsel points, brother, you can top up your credit, activate the package with a minimum accumulation of thousands a month, make sure you refill, activate the nominal package, Joan")</f>
        <v>Telkomsel points, brother, you can top up your credit, activate the package with a minimum accumulation of thousands a month, make sure you refill, activate the nominal package, Joan</v>
      </c>
    </row>
    <row r="2262" spans="1:8" ht="15.75" customHeight="1" x14ac:dyDescent="0.25">
      <c r="A2262" s="2" t="s">
        <v>13280</v>
      </c>
      <c r="B2262" s="2" t="s">
        <v>13281</v>
      </c>
      <c r="C2262" s="2" t="s">
        <v>13282</v>
      </c>
      <c r="D2262" s="2" t="s">
        <v>13283</v>
      </c>
      <c r="E2262" s="2" t="s">
        <v>13284</v>
      </c>
      <c r="F2262" s="2" t="s">
        <v>13285</v>
      </c>
      <c r="G2262" s="2" t="s">
        <v>13286</v>
      </c>
      <c r="H2262" s="2" t="str">
        <f ca="1">IFERROR(__xludf.DUMMYFUNCTION("GOOGLETRANSLATE(A2262,""id"",""en"")"),"Come on, bro, let me know your cellphone number, location, details, date, Telkomsel number, problem via message, let me help with the signal, Zidane.")</f>
        <v>Come on, bro, let me know your cellphone number, location, details, date, Telkomsel number, problem via message, let me help with the signal, Zidane.</v>
      </c>
    </row>
    <row r="2263" spans="1:8" ht="15.75" customHeight="1" x14ac:dyDescent="0.25">
      <c r="A2263" s="2" t="s">
        <v>13287</v>
      </c>
      <c r="B2263" s="2" t="s">
        <v>13288</v>
      </c>
      <c r="C2263" s="2" t="s">
        <v>13289</v>
      </c>
      <c r="D2263" s="2" t="s">
        <v>13290</v>
      </c>
      <c r="E2263" s="2" t="s">
        <v>13291</v>
      </c>
      <c r="F2263" s="2" t="s">
        <v>13292</v>
      </c>
      <c r="G2263" s="2" t="s">
        <v>13293</v>
      </c>
      <c r="H2263" s="2" t="str">
        <f ca="1">IFERROR(__xludf.DUMMYFUNCTION("GOOGLETRANSLATE(A2263,""id"",""en"")"),"Telkomsel's minimum quota is expensive, the signal is really slow")</f>
        <v>Telkomsel's minimum quota is expensive, the signal is really slow</v>
      </c>
    </row>
    <row r="2264" spans="1:8" ht="15.75" customHeight="1" x14ac:dyDescent="0.25">
      <c r="A2264" s="2" t="s">
        <v>13294</v>
      </c>
      <c r="B2264" s="2" t="s">
        <v>13295</v>
      </c>
      <c r="C2264" s="2" t="s">
        <v>13296</v>
      </c>
      <c r="D2264" s="2" t="s">
        <v>13297</v>
      </c>
      <c r="E2264" s="2" t="s">
        <v>13298</v>
      </c>
      <c r="F2264" s="2" t="s">
        <v>13298</v>
      </c>
      <c r="G2264" s="2" t="s">
        <v>13298</v>
      </c>
      <c r="H2264" s="2" t="str">
        <f ca="1">IFERROR(__xludf.DUMMYFUNCTION("GOOGLETRANSLATE(A2264,""id"",""en"")"),"sometimes brother")</f>
        <v>sometimes brother</v>
      </c>
    </row>
    <row r="2265" spans="1:8" ht="15.75" customHeight="1" x14ac:dyDescent="0.25">
      <c r="A2265" s="2" t="s">
        <v>13299</v>
      </c>
      <c r="B2265" s="2" t="s">
        <v>13300</v>
      </c>
      <c r="C2265" s="2" t="s">
        <v>13301</v>
      </c>
      <c r="D2265" s="2" t="s">
        <v>13302</v>
      </c>
      <c r="E2265" s="2" t="s">
        <v>13303</v>
      </c>
      <c r="F2265" s="2" t="s">
        <v>13304</v>
      </c>
      <c r="G2265" s="2" t="s">
        <v>13305</v>
      </c>
      <c r="H2265" s="2" t="str">
        <f ca="1">IFERROR(__xludf.DUMMYFUNCTION("GOOGLETRANSLATE(A2265,""id"",""en"")"),"Not Indihome, not Telkomsel, Samimawon, great deal")</f>
        <v>Not Indihome, not Telkomsel, Samimawon, great deal</v>
      </c>
    </row>
    <row r="2266" spans="1:8" ht="15.75" customHeight="1" x14ac:dyDescent="0.25">
      <c r="A2266" s="2" t="s">
        <v>13306</v>
      </c>
      <c r="B2266" s="2" t="s">
        <v>13307</v>
      </c>
      <c r="C2266" s="2" t="s">
        <v>13308</v>
      </c>
      <c r="D2266" s="2" t="s">
        <v>13309</v>
      </c>
      <c r="E2266" s="2" t="s">
        <v>13309</v>
      </c>
      <c r="F2266" s="2" t="s">
        <v>13310</v>
      </c>
      <c r="G2266" s="2" t="s">
        <v>13311</v>
      </c>
      <c r="H2266" s="2" t="str">
        <f ca="1">IFERROR(__xludf.DUMMYFUNCTION("GOOGLETRANSLATE(A2266,""id"",""en"")"),"win the points program for the raffle festival on January, check the link for winning information, Joan")</f>
        <v>win the points program for the raffle festival on January, check the link for winning information, Joan</v>
      </c>
    </row>
    <row r="2267" spans="1:8" ht="15.75" customHeight="1" x14ac:dyDescent="0.25">
      <c r="A2267" s="2" t="s">
        <v>13312</v>
      </c>
      <c r="B2267" s="2" t="s">
        <v>13313</v>
      </c>
      <c r="C2267" s="2" t="s">
        <v>13314</v>
      </c>
      <c r="D2267" s="2" t="s">
        <v>13315</v>
      </c>
      <c r="E2267" s="2" t="s">
        <v>13316</v>
      </c>
      <c r="F2267" s="2" t="s">
        <v>13317</v>
      </c>
      <c r="G2267" s="2" t="s">
        <v>13317</v>
      </c>
      <c r="H2267" s="2" t="str">
        <f ca="1">IFERROR(__xludf.DUMMYFUNCTION("GOOGLETRANSLATE(A2267,""id"",""en"")"),"What happened, Brother Mora, let Amo help check Amo")</f>
        <v>What happened, Brother Mora, let Amo help check Amo</v>
      </c>
    </row>
    <row r="2268" spans="1:8" ht="15.75" customHeight="1" x14ac:dyDescent="0.25">
      <c r="A2268" s="2" t="s">
        <v>13091</v>
      </c>
      <c r="B2268" s="2" t="s">
        <v>13318</v>
      </c>
      <c r="C2268" s="2" t="s">
        <v>13093</v>
      </c>
      <c r="D2268" s="2" t="s">
        <v>13094</v>
      </c>
      <c r="E2268" s="2" t="s">
        <v>13095</v>
      </c>
      <c r="F2268" s="2" t="s">
        <v>13096</v>
      </c>
      <c r="G2268" s="2" t="s">
        <v>13097</v>
      </c>
      <c r="H2268" s="2" t="str">
        <f ca="1">IFERROR(__xludf.DUMMYFUNCTION("GOOGLETRANSLATE(A2268,""id"",""en"")"),"I'm bored, Ardhan, help me fix the network, share, cell phone number, date, location, details, kec, city, number, problem, message, help check the data is safe, thank you, Ardhan")</f>
        <v>I'm bored, Ardhan, help me fix the network, share, cell phone number, date, location, details, kec, city, number, problem, message, help check the data is safe, thank you, Ardhan</v>
      </c>
    </row>
    <row r="2269" spans="1:8" ht="15.75" customHeight="1" x14ac:dyDescent="0.25">
      <c r="A2269" s="2" t="s">
        <v>13319</v>
      </c>
      <c r="B2269" s="2" t="s">
        <v>13320</v>
      </c>
      <c r="C2269" s="2" t="s">
        <v>13321</v>
      </c>
      <c r="D2269" s="2" t="s">
        <v>13322</v>
      </c>
      <c r="E2269" s="2" t="s">
        <v>13323</v>
      </c>
      <c r="F2269" s="2" t="s">
        <v>13324</v>
      </c>
      <c r="G2269" s="2" t="s">
        <v>13325</v>
      </c>
      <c r="H2269" s="2" t="str">
        <f ca="1">IFERROR(__xludf.DUMMYFUNCTION("GOOGLETRANSLATE(A2269,""id"",""en"")"),"Min's draw, be patient, bismillah for a Yariss car")</f>
        <v>Min's draw, be patient, bismillah for a Yariss car</v>
      </c>
    </row>
    <row r="2270" spans="1:8" ht="15.75" customHeight="1" x14ac:dyDescent="0.25">
      <c r="A2270" s="2" t="s">
        <v>13326</v>
      </c>
      <c r="B2270" s="2" t="s">
        <v>13327</v>
      </c>
      <c r="C2270" s="2" t="s">
        <v>13328</v>
      </c>
      <c r="D2270" s="2" t="s">
        <v>13329</v>
      </c>
      <c r="E2270" s="2" t="s">
        <v>13330</v>
      </c>
      <c r="F2270" s="2" t="s">
        <v>13331</v>
      </c>
      <c r="G2270" s="2" t="s">
        <v>13332</v>
      </c>
      <c r="H2270" s="2" t="str">
        <f ca="1">IFERROR(__xludf.DUMMYFUNCTION("GOOGLETRANSLATE(A2270,""id"",""en"")"),"Yes, if you have problems with an unstable signal, Joan's cellphone number, the date will be the location, if there's a problem with your number, just order, let me check, Joan.")</f>
        <v>Yes, if you have problems with an unstable signal, Joan's cellphone number, the date will be the location, if there's a problem with your number, just order, let me check, Joan.</v>
      </c>
    </row>
    <row r="2271" spans="1:8" ht="15.75" customHeight="1" x14ac:dyDescent="0.25">
      <c r="A2271" s="2" t="s">
        <v>13333</v>
      </c>
      <c r="B2271" s="2" t="s">
        <v>13334</v>
      </c>
      <c r="C2271" s="2" t="s">
        <v>13335</v>
      </c>
      <c r="D2271" s="2" t="s">
        <v>13336</v>
      </c>
      <c r="E2271" s="2" t="s">
        <v>13337</v>
      </c>
      <c r="F2271" s="2" t="s">
        <v>13338</v>
      </c>
      <c r="G2271" s="2" t="s">
        <v>13339</v>
      </c>
      <c r="H2271" s="2" t="str">
        <f ca="1">IFERROR(__xludf.DUMMYFUNCTION("GOOGLETRANSLATE(A2271,""id"",""en"")"),"If you're bothered by the spam SMS, message me on your cellphone number, come on, let Rasya follow up on the spam SMS, Rasya is healthy.")</f>
        <v>If you're bothered by the spam SMS, message me on your cellphone number, come on, let Rasya follow up on the spam SMS, Rasya is healthy.</v>
      </c>
    </row>
    <row r="2272" spans="1:8" ht="15.75" customHeight="1" x14ac:dyDescent="0.25">
      <c r="A2272" s="2" t="s">
        <v>6690</v>
      </c>
      <c r="B2272" s="2" t="s">
        <v>13340</v>
      </c>
      <c r="C2272" s="2" t="s">
        <v>6692</v>
      </c>
      <c r="D2272" s="2" t="s">
        <v>6693</v>
      </c>
      <c r="E2272" s="2" t="s">
        <v>6694</v>
      </c>
      <c r="F2272" s="2" t="s">
        <v>6694</v>
      </c>
      <c r="G2272" s="2" t="s">
        <v>6695</v>
      </c>
      <c r="H2272" s="2" t="str">
        <f ca="1">IFERROR(__xludf.DUMMYFUNCTION("GOOGLETRANSLATE(A2272,""id"",""en"")"),"OK, bro, wait for Jovan's reply to your message")</f>
        <v>OK, bro, wait for Jovan's reply to your message</v>
      </c>
    </row>
    <row r="2273" spans="1:8" ht="15.75" customHeight="1" x14ac:dyDescent="0.25">
      <c r="A2273" s="2" t="s">
        <v>13341</v>
      </c>
      <c r="B2273" s="2" t="s">
        <v>13342</v>
      </c>
      <c r="C2273" s="2" t="s">
        <v>13343</v>
      </c>
      <c r="D2273" s="2" t="s">
        <v>13344</v>
      </c>
      <c r="E2273" s="2" t="s">
        <v>13345</v>
      </c>
      <c r="F2273" s="2" t="s">
        <v>13346</v>
      </c>
      <c r="G2273" s="2" t="s">
        <v>13347</v>
      </c>
      <c r="H2273" s="2" t="str">
        <f ca="1">IFERROR(__xludf.DUMMYFUNCTION("GOOGLETRANSLATE(A2273,""id"",""en"")"),"Telkomsel defended points for December, bro, yesterday's points were reset, thank you Zidane")</f>
        <v>Telkomsel defended points for December, bro, yesterday's points were reset, thank you Zidane</v>
      </c>
    </row>
    <row r="2274" spans="1:8" ht="15.75" customHeight="1" x14ac:dyDescent="0.25">
      <c r="A2274" s="2" t="s">
        <v>13348</v>
      </c>
      <c r="B2274" s="2" t="s">
        <v>13349</v>
      </c>
      <c r="C2274" s="2" t="s">
        <v>13350</v>
      </c>
      <c r="D2274" s="2" t="s">
        <v>13351</v>
      </c>
      <c r="E2274" s="2" t="s">
        <v>13352</v>
      </c>
      <c r="F2274" s="2" t="s">
        <v>13353</v>
      </c>
      <c r="G2274" s="2" t="s">
        <v>13354</v>
      </c>
      <c r="H2274" s="2" t="str">
        <f ca="1">IFERROR(__xludf.DUMMYFUNCTION("GOOGLETRANSLATE(A2274,""id"",""en"")"),"Incoming SMS notification uses credit, brother, I'm worried, to cut credit, brother, send cell phone number, message, help, check, info, recharge, credit, capture invoice, Rai transaction")</f>
        <v>Incoming SMS notification uses credit, brother, I'm worried, to cut credit, brother, send cell phone number, message, help, check, info, recharge, credit, capture invoice, Rai transaction</v>
      </c>
    </row>
    <row r="2275" spans="1:8" ht="15.75" customHeight="1" x14ac:dyDescent="0.25">
      <c r="A2275" s="2" t="s">
        <v>13355</v>
      </c>
      <c r="B2275" s="2" t="s">
        <v>13356</v>
      </c>
      <c r="C2275" s="2" t="s">
        <v>13357</v>
      </c>
      <c r="D2275" s="2" t="s">
        <v>13358</v>
      </c>
      <c r="E2275" s="2" t="s">
        <v>13359</v>
      </c>
      <c r="F2275" s="2" t="s">
        <v>13360</v>
      </c>
      <c r="G2275" s="2" t="s">
        <v>13361</v>
      </c>
      <c r="H2275" s="2" t="str">
        <f ca="1">IFERROR(__xludf.DUMMYFUNCTION("GOOGLETRANSLATE(A2275,""id"",""en"")"),"There's a problem with internet access, bro, try giving me the location number, details of Jovan's message problem number")</f>
        <v>There's a problem with internet access, bro, try giving me the location number, details of Jovan's message problem number</v>
      </c>
    </row>
    <row r="2276" spans="1:8" ht="15.75" customHeight="1" x14ac:dyDescent="0.25">
      <c r="A2276" s="2" t="s">
        <v>13362</v>
      </c>
      <c r="B2276" s="2" t="s">
        <v>13363</v>
      </c>
      <c r="C2276" s="2" t="s">
        <v>13364</v>
      </c>
      <c r="D2276" s="2" t="s">
        <v>13365</v>
      </c>
      <c r="E2276" s="2" t="s">
        <v>13366</v>
      </c>
      <c r="F2276" s="2" t="s">
        <v>13367</v>
      </c>
      <c r="G2276" s="2" t="s">
        <v>13368</v>
      </c>
      <c r="H2276" s="2" t="str">
        <f ca="1">IFERROR(__xludf.DUMMYFUNCTION("GOOGLETRANSLATE(A2276,""id"",""en"")"),"really bad fuck crazy net wa message pending sending time")</f>
        <v>really bad fuck crazy net wa message pending sending time</v>
      </c>
    </row>
    <row r="2277" spans="1:8" ht="15.75" customHeight="1" x14ac:dyDescent="0.25">
      <c r="A2277" s="2" t="s">
        <v>13369</v>
      </c>
      <c r="B2277" s="2" t="s">
        <v>13370</v>
      </c>
      <c r="C2277" s="2" t="s">
        <v>13371</v>
      </c>
      <c r="D2277" s="2" t="s">
        <v>13372</v>
      </c>
      <c r="E2277" s="2" t="s">
        <v>13373</v>
      </c>
      <c r="F2277" s="2" t="s">
        <v>13374</v>
      </c>
      <c r="G2277" s="2" t="s">
        <v>13374</v>
      </c>
      <c r="H2277" s="2" t="str">
        <f ca="1">IFERROR(__xludf.DUMMYFUNCTION("GOOGLETRANSLATE(A2277,""id"",""en"")"),"OK, my colleague responded to Rasya's message")</f>
        <v>OK, my colleague responded to Rasya's message</v>
      </c>
    </row>
    <row r="2278" spans="1:8" ht="15.75" customHeight="1" x14ac:dyDescent="0.25">
      <c r="A2278" s="2" t="s">
        <v>13375</v>
      </c>
      <c r="B2278" s="2" t="s">
        <v>13376</v>
      </c>
      <c r="C2278" s="2" t="s">
        <v>13377</v>
      </c>
      <c r="D2278" s="2" t="s">
        <v>13378</v>
      </c>
      <c r="E2278" s="2" t="s">
        <v>13379</v>
      </c>
      <c r="F2278" s="2" t="s">
        <v>13380</v>
      </c>
      <c r="G2278" s="2" t="s">
        <v>13381</v>
      </c>
      <c r="H2278" s="2" t="str">
        <f ca="1">IFERROR(__xludf.DUMMYFUNCTION("GOOGLETRANSLATE(A2278,""id"",""en"")"),"Sorry if you received a spam SMS, send Telkomsel number, let me help you block send cellphone number, full name, message date, come on, Joan.")</f>
        <v>Sorry if you received a spam SMS, send Telkomsel number, let me help you block send cellphone number, full name, message date, come on, Joan.</v>
      </c>
    </row>
    <row r="2279" spans="1:8" ht="15.75" customHeight="1" x14ac:dyDescent="0.25">
      <c r="A2279" s="2" t="s">
        <v>13382</v>
      </c>
      <c r="B2279" s="2" t="s">
        <v>13383</v>
      </c>
      <c r="C2279" s="2" t="s">
        <v>13384</v>
      </c>
      <c r="D2279" s="2" t="s">
        <v>13385</v>
      </c>
      <c r="E2279" s="2" t="s">
        <v>13386</v>
      </c>
      <c r="F2279" s="2" t="s">
        <v>13387</v>
      </c>
      <c r="G2279" s="2" t="s">
        <v>13388</v>
      </c>
      <c r="H2279" s="2" t="str">
        <f ca="1">IFERROR(__xludf.DUMMYFUNCTION("GOOGLETRANSLATE(A2279,""id"",""en"")"),"Here, bro, let's give you the details, wait for Ardhan")</f>
        <v>Here, bro, let's give you the details, wait for Ardhan</v>
      </c>
    </row>
    <row r="2280" spans="1:8" ht="15.75" customHeight="1" x14ac:dyDescent="0.25">
      <c r="A2280" s="2" t="s">
        <v>13389</v>
      </c>
      <c r="B2280" s="2" t="s">
        <v>13390</v>
      </c>
      <c r="C2280" s="2" t="s">
        <v>13391</v>
      </c>
      <c r="D2280" s="2" t="s">
        <v>13392</v>
      </c>
      <c r="E2280" s="2" t="s">
        <v>13393</v>
      </c>
      <c r="F2280" s="2" t="s">
        <v>13394</v>
      </c>
      <c r="G2280" s="2" t="s">
        <v>13395</v>
      </c>
      <c r="H2280" s="2" t="str">
        <f ca="1">IFERROR(__xludf.DUMMYFUNCTION("GOOGLETRANSLATE(A2280,""id"",""en"")"),"Rasya, help me find a solution so that the net signal is stable, bro, order in the cell phone number, the date is the problem number, come on, be healthy, Rasya")</f>
        <v>Rasya, help me find a solution so that the net signal is stable, bro, order in the cell phone number, the date is the problem number, come on, be healthy, Rasya</v>
      </c>
    </row>
    <row r="2281" spans="1:8" ht="15.75" customHeight="1" x14ac:dyDescent="0.25">
      <c r="A2281" s="2" t="s">
        <v>13396</v>
      </c>
      <c r="B2281" s="2" t="s">
        <v>13397</v>
      </c>
      <c r="C2281" s="2" t="s">
        <v>13398</v>
      </c>
      <c r="D2281" s="2" t="s">
        <v>13399</v>
      </c>
      <c r="E2281" s="2" t="s">
        <v>13400</v>
      </c>
      <c r="F2281" s="2" t="s">
        <v>13400</v>
      </c>
      <c r="G2281" s="2" t="s">
        <v>13401</v>
      </c>
      <c r="H2281" s="2" t="str">
        <f ca="1">IFERROR(__xludf.DUMMYFUNCTION("GOOGLETRANSLATE(A2281,""id"",""en"")"),"OK, Brother John, wait for Jovan's reply to your message")</f>
        <v>OK, Brother John, wait for Jovan's reply to your message</v>
      </c>
    </row>
    <row r="2282" spans="1:8" ht="15.75" customHeight="1" x14ac:dyDescent="0.25">
      <c r="A2282" s="2" t="s">
        <v>13402</v>
      </c>
      <c r="B2282" s="2" t="s">
        <v>13403</v>
      </c>
      <c r="C2282" s="2" t="s">
        <v>13404</v>
      </c>
      <c r="D2282" s="2" t="s">
        <v>13405</v>
      </c>
      <c r="E2282" s="2" t="s">
        <v>13406</v>
      </c>
      <c r="F2282" s="2" t="s">
        <v>13407</v>
      </c>
      <c r="G2282" s="2" t="s">
        <v>13408</v>
      </c>
      <c r="H2282" s="2" t="str">
        <f ca="1">IFERROR(__xludf.DUMMYFUNCTION("GOOGLETRANSLATE(A2282,""id"",""en"")"),"Ardhan, check in, queue, here's the message, Ardhan")</f>
        <v>Ardhan, check in, queue, here's the message, Ardhan</v>
      </c>
    </row>
    <row r="2283" spans="1:8" ht="15.75" customHeight="1" x14ac:dyDescent="0.25">
      <c r="A2283" s="2" t="s">
        <v>13333</v>
      </c>
      <c r="B2283" s="2" t="s">
        <v>13334</v>
      </c>
      <c r="C2283" s="2" t="s">
        <v>13335</v>
      </c>
      <c r="D2283" s="2" t="s">
        <v>13336</v>
      </c>
      <c r="E2283" s="2" t="s">
        <v>13337</v>
      </c>
      <c r="F2283" s="2" t="s">
        <v>13338</v>
      </c>
      <c r="G2283" s="2" t="s">
        <v>13339</v>
      </c>
      <c r="H2283" s="2" t="str">
        <f ca="1">IFERROR(__xludf.DUMMYFUNCTION("GOOGLETRANSLATE(A2283,""id"",""en"")"),"If you're bothered by the spam SMS, message me on your cellphone number, come on, let Rasya follow up on the spam SMS, Rasya is healthy.")</f>
        <v>If you're bothered by the spam SMS, message me on your cellphone number, come on, let Rasya follow up on the spam SMS, Rasya is healthy.</v>
      </c>
    </row>
    <row r="2284" spans="1:8" ht="15.75" customHeight="1" x14ac:dyDescent="0.25">
      <c r="A2284" s="2" t="s">
        <v>13409</v>
      </c>
      <c r="B2284" s="2" t="s">
        <v>13410</v>
      </c>
      <c r="C2284" s="2" t="s">
        <v>13411</v>
      </c>
      <c r="D2284" s="2" t="s">
        <v>13412</v>
      </c>
      <c r="E2284" s="2" t="s">
        <v>13413</v>
      </c>
      <c r="F2284" s="2" t="s">
        <v>13414</v>
      </c>
      <c r="G2284" s="2" t="s">
        <v>13415</v>
      </c>
      <c r="H2284" s="2" t="str">
        <f ca="1">IFERROR(__xludf.DUMMYFUNCTION("GOOGLETRANSLATE(A2284,""id"",""en"")"),"hello silarini, give me a detailed story, come on, joan")</f>
        <v>hello silarini, give me a detailed story, come on, joan</v>
      </c>
    </row>
    <row r="2285" spans="1:8" ht="15.75" customHeight="1" x14ac:dyDescent="0.25">
      <c r="A2285" s="2" t="s">
        <v>13416</v>
      </c>
      <c r="B2285" s="2" t="s">
        <v>13417</v>
      </c>
      <c r="C2285" s="2" t="s">
        <v>13418</v>
      </c>
      <c r="D2285" s="2" t="s">
        <v>13419</v>
      </c>
      <c r="E2285" s="2" t="s">
        <v>13419</v>
      </c>
      <c r="F2285" s="2" t="s">
        <v>13420</v>
      </c>
      <c r="G2285" s="2" t="s">
        <v>13420</v>
      </c>
      <c r="H2285" s="2" t="str">
        <f ca="1">IFERROR(__xludf.DUMMYFUNCTION("GOOGLETRANSLATE(A2285,""id"",""en"")"),"nder awikwok work")</f>
        <v>nder awikwok work</v>
      </c>
    </row>
    <row r="2286" spans="1:8" ht="15.75" customHeight="1" x14ac:dyDescent="0.25">
      <c r="A2286" s="2" t="s">
        <v>13421</v>
      </c>
      <c r="B2286" s="2" t="s">
        <v>13422</v>
      </c>
      <c r="C2286" s="2" t="s">
        <v>13423</v>
      </c>
      <c r="D2286" s="2" t="s">
        <v>13424</v>
      </c>
      <c r="E2286" s="2" t="s">
        <v>13425</v>
      </c>
      <c r="F2286" s="2" t="s">
        <v>13426</v>
      </c>
      <c r="G2286" s="2" t="s">
        <v>13427</v>
      </c>
      <c r="H2286" s="2" t="str">
        <f ca="1">IFERROR(__xludf.DUMMYFUNCTION("GOOGLETRANSLATE(A2286,""id"",""en"")"),"Lalod brother's net sometimes the signal bar is empty in Makassar")</f>
        <v>Lalod brother's net sometimes the signal bar is empty in Makassar</v>
      </c>
    </row>
    <row r="2287" spans="1:8" ht="15.75" customHeight="1" x14ac:dyDescent="0.25">
      <c r="A2287" s="2" t="s">
        <v>13428</v>
      </c>
      <c r="B2287" s="2" t="s">
        <v>13429</v>
      </c>
      <c r="C2287" s="2" t="s">
        <v>13430</v>
      </c>
      <c r="D2287" s="2" t="s">
        <v>13431</v>
      </c>
      <c r="E2287" s="2" t="s">
        <v>13432</v>
      </c>
      <c r="F2287" s="2" t="s">
        <v>13433</v>
      </c>
      <c r="G2287" s="2" t="s">
        <v>13433</v>
      </c>
      <c r="H2287" s="2" t="str">
        <f ca="1">IFERROR(__xludf.DUMMYFUNCTION("GOOGLETRANSLATE(A2287,""id"",""en"")"),"Asaeas Asaeas okay bro, see you message, Rasya")</f>
        <v>Asaeas Asaeas okay bro, see you message, Rasya</v>
      </c>
    </row>
    <row r="2288" spans="1:8" ht="15.75" customHeight="1" x14ac:dyDescent="0.25">
      <c r="A2288" s="2" t="s">
        <v>13434</v>
      </c>
      <c r="B2288" s="2" t="s">
        <v>13435</v>
      </c>
      <c r="C2288" s="2" t="s">
        <v>13436</v>
      </c>
      <c r="D2288" s="2" t="s">
        <v>13437</v>
      </c>
      <c r="E2288" s="2" t="s">
        <v>13438</v>
      </c>
      <c r="F2288" s="2" t="s">
        <v>13439</v>
      </c>
      <c r="G2288" s="2" t="s">
        <v>13440</v>
      </c>
      <c r="H2288" s="2" t="str">
        <f ca="1">IFERROR(__xludf.DUMMYFUNCTION("GOOGLETRANSLATE(A2288,""id"",""en"")"),"If you want to subscribe to the vision, you can try giving me the number and order, good brother, Jovan")</f>
        <v>If you want to subscribe to the vision, you can try giving me the number and order, good brother, Jovan</v>
      </c>
    </row>
    <row r="2289" spans="1:8" ht="15.75" customHeight="1" x14ac:dyDescent="0.25">
      <c r="A2289" s="2" t="s">
        <v>13441</v>
      </c>
      <c r="B2289" s="2" t="s">
        <v>13442</v>
      </c>
      <c r="C2289" s="2" t="s">
        <v>13443</v>
      </c>
      <c r="D2289" s="2" t="s">
        <v>13444</v>
      </c>
      <c r="E2289" s="2" t="s">
        <v>13445</v>
      </c>
      <c r="F2289" s="2" t="s">
        <v>13446</v>
      </c>
      <c r="G2289" s="2" t="s">
        <v>13447</v>
      </c>
      <c r="H2289" s="2" t="str">
        <f ca="1">IFERROR(__xludf.DUMMYFUNCTION("GOOGLETRANSLATE(A2289,""id"",""en"")"),"signal bar bro can help check eri")</f>
        <v>signal bar bro can help check eri</v>
      </c>
    </row>
    <row r="2290" spans="1:8" ht="15.75" customHeight="1" x14ac:dyDescent="0.25">
      <c r="A2290" s="2" t="s">
        <v>6690</v>
      </c>
      <c r="B2290" s="2" t="s">
        <v>13448</v>
      </c>
      <c r="C2290" s="2" t="s">
        <v>6692</v>
      </c>
      <c r="D2290" s="2" t="s">
        <v>6693</v>
      </c>
      <c r="E2290" s="2" t="s">
        <v>6694</v>
      </c>
      <c r="F2290" s="2" t="s">
        <v>6694</v>
      </c>
      <c r="G2290" s="2" t="s">
        <v>6695</v>
      </c>
      <c r="H2290" s="2" t="str">
        <f ca="1">IFERROR(__xludf.DUMMYFUNCTION("GOOGLETRANSLATE(A2290,""id"",""en"")"),"OK, bro, wait for Jovan's reply to your message")</f>
        <v>OK, bro, wait for Jovan's reply to your message</v>
      </c>
    </row>
    <row r="2291" spans="1:8" ht="15.75" customHeight="1" x14ac:dyDescent="0.25">
      <c r="A2291" s="2" t="s">
        <v>13449</v>
      </c>
      <c r="B2291" s="2" t="s">
        <v>13450</v>
      </c>
      <c r="C2291" s="2" t="s">
        <v>13451</v>
      </c>
      <c r="D2291" s="2" t="s">
        <v>13452</v>
      </c>
      <c r="E2291" s="2" t="s">
        <v>13453</v>
      </c>
      <c r="F2291" s="2" t="s">
        <v>13454</v>
      </c>
      <c r="G2291" s="2" t="s">
        <v>13454</v>
      </c>
      <c r="H2291" s="2" t="str">
        <f ca="1">IFERROR(__xludf.DUMMYFUNCTION("GOOGLETRANSLATE(A2291,""id"",""en"")"),"Didn't update sister Eri")</f>
        <v>Didn't update sister Eri</v>
      </c>
    </row>
    <row r="2292" spans="1:8" ht="15.75" customHeight="1" x14ac:dyDescent="0.25">
      <c r="A2292" s="2" t="s">
        <v>13455</v>
      </c>
      <c r="B2292" s="2" t="s">
        <v>13456</v>
      </c>
      <c r="C2292" s="2" t="s">
        <v>13457</v>
      </c>
      <c r="D2292" s="2" t="s">
        <v>13458</v>
      </c>
      <c r="E2292" s="2" t="s">
        <v>13459</v>
      </c>
      <c r="F2292" s="2" t="s">
        <v>13460</v>
      </c>
      <c r="G2292" s="2" t="s">
        <v>13461</v>
      </c>
      <c r="H2292" s="2" t="str">
        <f ca="1">IFERROR(__xludf.DUMMYFUNCTION("GOOGLETRANSLATE(A2292,""id"",""en"")"),"Check the package benefits, cut the balance, refund your transaction, brother, try to enter the active package detail number, capture the results of Jovan's message")</f>
        <v>Check the package benefits, cut the balance, refund your transaction, brother, try to enter the active package detail number, capture the results of Jovan's message</v>
      </c>
    </row>
    <row r="2293" spans="1:8" ht="15.75" customHeight="1" x14ac:dyDescent="0.25">
      <c r="A2293" s="2" t="s">
        <v>13462</v>
      </c>
      <c r="B2293" s="2" t="s">
        <v>13463</v>
      </c>
      <c r="C2293" s="2" t="s">
        <v>13464</v>
      </c>
      <c r="D2293" s="2" t="s">
        <v>13465</v>
      </c>
      <c r="E2293" s="2" t="s">
        <v>13466</v>
      </c>
      <c r="F2293" s="2" t="s">
        <v>13467</v>
      </c>
      <c r="G2293" s="2" t="s">
        <v>13468</v>
      </c>
      <c r="H2293" s="2" t="str">
        <f ca="1">IFERROR(__xludf.DUMMYFUNCTION("GOOGLETRANSLATE(A2293,""id"",""en"")"),"OK, come on, bro, it's good, let me know your cellphone number, date, so you can capture it via message, so you can help with the problem of subscribing to your vision, Zidane.")</f>
        <v>OK, come on, bro, it's good, let me know your cellphone number, date, so you can capture it via message, so you can help with the problem of subscribing to your vision, Zidane.</v>
      </c>
    </row>
    <row r="2294" spans="1:8" ht="15.75" customHeight="1" x14ac:dyDescent="0.25">
      <c r="A2294" s="2" t="s">
        <v>13469</v>
      </c>
      <c r="B2294" s="2" t="s">
        <v>13470</v>
      </c>
      <c r="C2294" s="2" t="s">
        <v>13471</v>
      </c>
      <c r="D2294" s="2" t="s">
        <v>13472</v>
      </c>
      <c r="E2294" s="2" t="s">
        <v>13473</v>
      </c>
      <c r="F2294" s="2" t="s">
        <v>13474</v>
      </c>
      <c r="G2294" s="2" t="s">
        <v>13475</v>
      </c>
      <c r="H2294" s="2" t="str">
        <f ca="1">IFERROR(__xludf.DUMMYFUNCTION("GOOGLETRANSLATE(A2294,""id"",""en"")"),"Yes, it's annoying, slow internet activity, come on, Bella, give me your cellphone number, date, location, details of the Telkomsel number, problem via message, let me help you, Zidane")</f>
        <v>Yes, it's annoying, slow internet activity, come on, Bella, give me your cellphone number, date, location, details of the Telkomsel number, problem via message, let me help you, Zidane</v>
      </c>
    </row>
    <row r="2295" spans="1:8" ht="15.75" customHeight="1" x14ac:dyDescent="0.25">
      <c r="A2295" s="2" t="s">
        <v>13476</v>
      </c>
      <c r="B2295" s="2" t="s">
        <v>13477</v>
      </c>
      <c r="C2295" s="2" t="s">
        <v>13478</v>
      </c>
      <c r="D2295" s="2" t="s">
        <v>13479</v>
      </c>
      <c r="E2295" s="2" t="s">
        <v>13480</v>
      </c>
      <c r="F2295" s="2" t="s">
        <v>13481</v>
      </c>
      <c r="G2295" s="2" t="s">
        <v>13482</v>
      </c>
      <c r="H2295" s="2" t="str">
        <f ca="1">IFERROR(__xludf.DUMMYFUNCTION("GOOGLETRANSLATE(A2295,""id"",""en"")"),"OK, connect to the internet, come on, Sis Yulia, give me your cellphone number, location, detailed Telkomsel number, problem via message, let me help you, Zidane")</f>
        <v>OK, connect to the internet, come on, Sis Yulia, give me your cellphone number, location, detailed Telkomsel number, problem via message, let me help you, Zidane</v>
      </c>
    </row>
    <row r="2296" spans="1:8" ht="15.75" customHeight="1" x14ac:dyDescent="0.25">
      <c r="A2296" s="2" t="s">
        <v>13483</v>
      </c>
      <c r="B2296" s="2" t="s">
        <v>13484</v>
      </c>
      <c r="C2296" s="2" t="s">
        <v>13485</v>
      </c>
      <c r="D2296" s="2" t="s">
        <v>13486</v>
      </c>
      <c r="E2296" s="2" t="s">
        <v>13487</v>
      </c>
      <c r="F2296" s="2" t="s">
        <v>13488</v>
      </c>
      <c r="G2296" s="2" t="s">
        <v>13489</v>
      </c>
      <c r="H2296" s="2" t="str">
        <f ca="1">IFERROR(__xludf.DUMMYFUNCTION("GOOGLETRANSLATE(A2296,""id"",""en"")"),"Asaeas Asaeas Yes, it's disrupting your internet access activities. Come on, bro, let me know your cellphone number, the date it became the Telkomsel number, the problem is via message, let me help you, Zidane")</f>
        <v>Asaeas Asaeas Yes, it's disrupting your internet access activities. Come on, bro, let me know your cellphone number, the date it became the Telkomsel number, the problem is via message, let me help you, Zidane</v>
      </c>
    </row>
    <row r="2297" spans="1:8" ht="15.75" customHeight="1" x14ac:dyDescent="0.25">
      <c r="A2297" s="2" t="s">
        <v>13490</v>
      </c>
      <c r="B2297" s="2" t="s">
        <v>13491</v>
      </c>
      <c r="C2297" s="2" t="s">
        <v>13492</v>
      </c>
      <c r="D2297" s="2" t="s">
        <v>13493</v>
      </c>
      <c r="E2297" s="2" t="s">
        <v>13493</v>
      </c>
      <c r="F2297" s="2" t="s">
        <v>13494</v>
      </c>
      <c r="G2297" s="2" t="s">
        <v>13495</v>
      </c>
      <c r="H2297" s="2" t="str">
        <f ca="1">IFERROR(__xludf.DUMMYFUNCTION("GOOGLETRANSLATE(A2297,""id"",""en"")"),"Please have a good network, buy expensive quota, lots of signal")</f>
        <v>Please have a good network, buy expensive quota, lots of signal</v>
      </c>
    </row>
    <row r="2298" spans="1:8" ht="15.75" customHeight="1" x14ac:dyDescent="0.25">
      <c r="A2298" s="2" t="s">
        <v>13496</v>
      </c>
      <c r="B2298" s="2" t="s">
        <v>13497</v>
      </c>
      <c r="C2298" s="2" t="s">
        <v>13498</v>
      </c>
      <c r="D2298" s="2" t="s">
        <v>13499</v>
      </c>
      <c r="E2298" s="2" t="s">
        <v>13500</v>
      </c>
      <c r="F2298" s="2" t="s">
        <v>13501</v>
      </c>
      <c r="G2298" s="2" t="s">
        <v>13502</v>
      </c>
      <c r="H2298" s="2" t="str">
        <f ca="1">IFERROR(__xludf.DUMMYFUNCTION("GOOGLETRANSLATE(A2298,""id"",""en"")"),"Connect to the internet using a data package with a minimum of refresh minutes")</f>
        <v>Connect to the internet using a data package with a minimum of refresh minutes</v>
      </c>
    </row>
    <row r="2299" spans="1:8" ht="15.75" customHeight="1" x14ac:dyDescent="0.25">
      <c r="A2299" s="2" t="s">
        <v>13503</v>
      </c>
      <c r="B2299" s="2" t="s">
        <v>13504</v>
      </c>
      <c r="C2299" s="2" t="s">
        <v>13505</v>
      </c>
      <c r="D2299" s="2" t="s">
        <v>13506</v>
      </c>
      <c r="E2299" s="2" t="s">
        <v>13507</v>
      </c>
      <c r="F2299" s="2" t="s">
        <v>13508</v>
      </c>
      <c r="G2299" s="2" t="s">
        <v>13509</v>
      </c>
      <c r="H2299" s="2" t="str">
        <f ca="1">IFERROR(__xludf.DUMMYFUNCTION("GOOGLETRANSLATE(A2299,""id"",""en"")"),"Don't panic when you see your salary quota has run out, activate the extra month's quota package, just Rp. thousand, GB internet quota, worry about activating the Mytelkomsel package until it sells.")</f>
        <v>Don't panic when you see your salary quota has run out, activate the extra month's quota package, just Rp. thousand, GB internet quota, worry about activating the Mytelkomsel package until it sells.</v>
      </c>
    </row>
    <row r="2300" spans="1:8" ht="15.75" customHeight="1" x14ac:dyDescent="0.25">
      <c r="A2300" s="2" t="s">
        <v>13510</v>
      </c>
      <c r="B2300" s="2" t="s">
        <v>13511</v>
      </c>
      <c r="C2300" s="2" t="s">
        <v>13512</v>
      </c>
      <c r="D2300" s="2" t="s">
        <v>13513</v>
      </c>
      <c r="E2300" s="2" t="s">
        <v>13514</v>
      </c>
      <c r="F2300" s="2" t="s">
        <v>13515</v>
      </c>
      <c r="G2300" s="2" t="s">
        <v>13516</v>
      </c>
      <c r="H2300" s="2" t="str">
        <f ca="1">IFERROR(__xludf.DUMMYFUNCTION("GOOGLETRANSLATE(A2300,""id"",""en"")"),"Sorry, bro, the activity is disturbing, so the signal problem is lost, let's get the Telkomsel number, order sample info, Telkomsel number, the problem is, wait, let's wait.")</f>
        <v>Sorry, bro, the activity is disturbing, so the signal problem is lost, let's get the Telkomsel number, order sample info, Telkomsel number, the problem is, wait, let's wait.</v>
      </c>
    </row>
    <row r="2301" spans="1:8" ht="15.75" customHeight="1" x14ac:dyDescent="0.25">
      <c r="A2301" s="2" t="s">
        <v>13517</v>
      </c>
      <c r="B2301" s="2" t="s">
        <v>13518</v>
      </c>
      <c r="C2301" s="2" t="s">
        <v>13519</v>
      </c>
      <c r="D2301" s="2" t="s">
        <v>13520</v>
      </c>
      <c r="E2301" s="2" t="s">
        <v>13521</v>
      </c>
      <c r="F2301" s="2" t="s">
        <v>13522</v>
      </c>
      <c r="G2301" s="2" t="s">
        <v>13523</v>
      </c>
      <c r="H2301" s="2" t="str">
        <f ca="1">IFERROR(__xludf.DUMMYFUNCTION("GOOGLETRANSLATE(A2301,""id"",""en"")"),"OK, bro, please wait for your reply to your message, Rai")</f>
        <v>OK, bro, please wait for your reply to your message, Rai</v>
      </c>
    </row>
    <row r="2302" spans="1:8" ht="15.75" customHeight="1" x14ac:dyDescent="0.25">
      <c r="A2302" s="2" t="s">
        <v>13524</v>
      </c>
      <c r="B2302" s="2" t="s">
        <v>13525</v>
      </c>
      <c r="C2302" s="2" t="s">
        <v>13526</v>
      </c>
      <c r="D2302" s="2" t="s">
        <v>13527</v>
      </c>
      <c r="E2302" s="2" t="s">
        <v>13528</v>
      </c>
      <c r="F2302" s="2" t="s">
        <v>13529</v>
      </c>
      <c r="G2302" s="2" t="s">
        <v>13530</v>
      </c>
      <c r="H2302" s="2" t="str">
        <f ca="1">IFERROR(__xludf.DUMMYFUNCTION("GOOGLETRANSLATE(A2302,""id"",""en"")"),"Why, bro, tell me the details so I can help you check the information")</f>
        <v>Why, bro, tell me the details so I can help you check the information</v>
      </c>
    </row>
    <row r="2303" spans="1:8" ht="15.75" customHeight="1" x14ac:dyDescent="0.25">
      <c r="A2303" s="2" t="s">
        <v>6672</v>
      </c>
      <c r="B2303" s="2" t="s">
        <v>13531</v>
      </c>
      <c r="C2303" s="2" t="s">
        <v>6674</v>
      </c>
      <c r="D2303" s="2" t="s">
        <v>6675</v>
      </c>
      <c r="E2303" s="2" t="s">
        <v>6676</v>
      </c>
      <c r="F2303" s="2" t="s">
        <v>6677</v>
      </c>
      <c r="G2303" s="2" t="s">
        <v>6677</v>
      </c>
      <c r="H2303" s="2" t="str">
        <f ca="1">IFERROR(__xludf.DUMMYFUNCTION("GOOGLETRANSLATE(A2303,""id"",""en"")"),"OK, I'll wait for your reply, thank you Zidane")</f>
        <v>OK, I'll wait for your reply, thank you Zidane</v>
      </c>
    </row>
    <row r="2304" spans="1:8" ht="15.75" customHeight="1" x14ac:dyDescent="0.25">
      <c r="A2304" s="2" t="s">
        <v>13532</v>
      </c>
      <c r="B2304" s="2" t="s">
        <v>13533</v>
      </c>
      <c r="C2304" s="2" t="s">
        <v>13534</v>
      </c>
      <c r="D2304" s="2" t="s">
        <v>13535</v>
      </c>
      <c r="E2304" s="2" t="s">
        <v>13536</v>
      </c>
      <c r="F2304" s="2" t="s">
        <v>13537</v>
      </c>
      <c r="G2304" s="2" t="s">
        <v>13538</v>
      </c>
      <c r="H2304" s="2" t="str">
        <f ca="1">IFERROR(__xludf.DUMMYFUNCTION("GOOGLETRANSLATE(A2304,""id"",""en"")"),"vacant indihome telkomsel semarang banjarnegara wonosobo banyumas cilacap surakarta")</f>
        <v>vacant indihome telkomsel semarang banjarnegara wonosobo banyumas cilacap surakarta</v>
      </c>
    </row>
    <row r="2305" spans="1:8" ht="15.75" customHeight="1" x14ac:dyDescent="0.25">
      <c r="A2305" s="2" t="s">
        <v>13539</v>
      </c>
      <c r="B2305" s="2" t="s">
        <v>13540</v>
      </c>
      <c r="C2305" s="2" t="s">
        <v>13541</v>
      </c>
      <c r="D2305" s="2" t="s">
        <v>13542</v>
      </c>
      <c r="E2305" s="2" t="s">
        <v>13543</v>
      </c>
      <c r="F2305" s="2" t="s">
        <v>13544</v>
      </c>
      <c r="G2305" s="2" t="s">
        <v>13545</v>
      </c>
      <c r="H2305" s="2" t="str">
        <f ca="1">IFERROR(__xludf.DUMMYFUNCTION("GOOGLETRANSLATE(A2305,""id"",""en"")"),"So bro, let me help check Eri")</f>
        <v>So bro, let me help check Eri</v>
      </c>
    </row>
    <row r="2306" spans="1:8" ht="15.75" customHeight="1" x14ac:dyDescent="0.25">
      <c r="A2306" s="2" t="s">
        <v>10898</v>
      </c>
      <c r="B2306" s="2" t="s">
        <v>10899</v>
      </c>
      <c r="C2306" s="2" t="s">
        <v>10900</v>
      </c>
      <c r="D2306" s="2" t="s">
        <v>10901</v>
      </c>
      <c r="E2306" s="2" t="s">
        <v>10902</v>
      </c>
      <c r="F2306" s="2" t="s">
        <v>10903</v>
      </c>
      <c r="G2306" s="2" t="s">
        <v>10904</v>
      </c>
      <c r="H2306" s="2" t="str">
        <f ca="1">IFERROR(__xludf.DUMMYFUNCTION("GOOGLETRANSLATE(A2306,""id"",""en"")"),"open cv balance prem nonprem verif ktp all ewallet funds spay ovo gopay linkaja qris convert tsel pulse telkomsel tri three isat indosat xl axis rate pretty direct order thousand testi check pinned zonemoney change exchange")</f>
        <v>open cv balance prem nonprem verif ktp all ewallet funds spay ovo gopay linkaja qris convert tsel pulse telkomsel tri three isat indosat xl axis rate pretty direct order thousand testi check pinned zonemoney change exchange</v>
      </c>
    </row>
    <row r="2307" spans="1:8" ht="15.75" customHeight="1" x14ac:dyDescent="0.25">
      <c r="A2307" s="2" t="s">
        <v>13546</v>
      </c>
      <c r="B2307" s="2" t="s">
        <v>13547</v>
      </c>
      <c r="C2307" s="2" t="s">
        <v>13548</v>
      </c>
      <c r="D2307" s="2" t="s">
        <v>13549</v>
      </c>
      <c r="E2307" s="2" t="s">
        <v>13550</v>
      </c>
      <c r="F2307" s="2" t="s">
        <v>13551</v>
      </c>
      <c r="G2307" s="2" t="s">
        <v>13552</v>
      </c>
      <c r="H2307" s="2" t="str">
        <f ca="1">IFERROR(__xludf.DUMMYFUNCTION("GOOGLETRANSLATE(A2307,""id"",""en"")"),"Telkomsel points are wrong form of appreciation for Telkomsel subscriptions, bro, exchange offers, mytelkomsel myindihome, Telkomsel points reset, bro, btw, Telkomsel points, bro, Eri")</f>
        <v>Telkomsel points are wrong form of appreciation for Telkomsel subscriptions, bro, exchange offers, mytelkomsel myindihome, Telkomsel points reset, bro, btw, Telkomsel points, bro, Eri</v>
      </c>
    </row>
    <row r="2308" spans="1:8" ht="15.75" customHeight="1" x14ac:dyDescent="0.25">
      <c r="A2308" s="2" t="s">
        <v>13553</v>
      </c>
      <c r="B2308" s="2" t="s">
        <v>13554</v>
      </c>
      <c r="C2308" s="2" t="s">
        <v>13555</v>
      </c>
      <c r="D2308" s="2" t="s">
        <v>13556</v>
      </c>
      <c r="E2308" s="2" t="s">
        <v>13557</v>
      </c>
      <c r="F2308" s="2" t="s">
        <v>13558</v>
      </c>
      <c r="G2308" s="2" t="s">
        <v>13558</v>
      </c>
      <c r="H2308" s="2" t="str">
        <f ca="1">IFERROR(__xludf.DUMMYFUNCTION("GOOGLETRANSLATE(A2308,""id"",""en"")"),"like a tiktok budget I swear hahaha")</f>
        <v>like a tiktok budget I swear hahaha</v>
      </c>
    </row>
    <row r="2309" spans="1:8" ht="15.75" customHeight="1" x14ac:dyDescent="0.25">
      <c r="A2309" s="2" t="s">
        <v>13559</v>
      </c>
      <c r="B2309" s="2" t="s">
        <v>13560</v>
      </c>
      <c r="C2309" s="2" t="s">
        <v>13561</v>
      </c>
      <c r="D2309" s="2" t="s">
        <v>13562</v>
      </c>
      <c r="E2309" s="2" t="s">
        <v>13563</v>
      </c>
      <c r="F2309" s="2" t="s">
        <v>13564</v>
      </c>
      <c r="G2309" s="2" t="s">
        <v>13565</v>
      </c>
      <c r="H2309" s="2" t="str">
        <f ca="1">IFERROR(__xludf.DUMMYFUNCTION("GOOGLETRANSLATE(A2309,""id"",""en"")"),"Job vacancies for professional sales in Java, Indihome, Telkomsel, address requirements for sending applications, click")</f>
        <v>Job vacancies for professional sales in Java, Indihome, Telkomsel, address requirements for sending applications, click</v>
      </c>
    </row>
    <row r="2310" spans="1:8" ht="15.75" customHeight="1" x14ac:dyDescent="0.25">
      <c r="A2310" s="2" t="s">
        <v>13566</v>
      </c>
      <c r="B2310" s="2" t="s">
        <v>13567</v>
      </c>
      <c r="C2310" s="2" t="s">
        <v>13568</v>
      </c>
      <c r="D2310" s="2" t="s">
        <v>13569</v>
      </c>
      <c r="E2310" s="2" t="s">
        <v>13570</v>
      </c>
      <c r="F2310" s="2" t="s">
        <v>13571</v>
      </c>
      <c r="G2310" s="2" t="s">
        <v>13572</v>
      </c>
      <c r="H2310" s="2" t="str">
        <f ca="1">IFERROR(__xludf.DUMMYFUNCTION("GOOGLETRANSLATE(A2310,""id"",""en"")"),"I'm using the internet, bro, I'm sorry, I'm having internet problems, let's give you the Telkomsel number, order the info so the complete location of the Telkomsel number is a problem, wait for it to come.")</f>
        <v>I'm using the internet, bro, I'm sorry, I'm having internet problems, let's give you the Telkomsel number, order the info so the complete location of the Telkomsel number is a problem, wait for it to come.</v>
      </c>
    </row>
    <row r="2311" spans="1:8" ht="15.75" customHeight="1" x14ac:dyDescent="0.25">
      <c r="A2311" s="2" t="s">
        <v>13573</v>
      </c>
      <c r="B2311" s="2" t="s">
        <v>13574</v>
      </c>
      <c r="C2311" s="2" t="s">
        <v>13575</v>
      </c>
      <c r="D2311" s="2" t="s">
        <v>13576</v>
      </c>
      <c r="E2311" s="2" t="s">
        <v>13577</v>
      </c>
      <c r="F2311" s="2" t="s">
        <v>13578</v>
      </c>
      <c r="G2311" s="2" t="s">
        <v>13579</v>
      </c>
      <c r="H2311" s="2" t="str">
        <f ca="1">IFERROR(__xludf.DUMMYFUNCTION("GOOGLETRANSLATE(A2311,""id"",""en"")"),"Brother Roma, maintain the refill plan system, it is recommended outside of hours, thank you Zidane")</f>
        <v>Brother Roma, maintain the refill plan system, it is recommended outside of hours, thank you Zidane</v>
      </c>
    </row>
    <row r="2312" spans="1:8" ht="15.75" customHeight="1" x14ac:dyDescent="0.25">
      <c r="A2312" s="2" t="s">
        <v>13580</v>
      </c>
      <c r="B2312" s="2" t="s">
        <v>13581</v>
      </c>
      <c r="C2312" s="2" t="s">
        <v>13582</v>
      </c>
      <c r="D2312" s="2" t="s">
        <v>13583</v>
      </c>
      <c r="E2312" s="2" t="s">
        <v>13584</v>
      </c>
      <c r="F2312" s="2" t="s">
        <v>13585</v>
      </c>
      <c r="G2312" s="2" t="s">
        <v>13586</v>
      </c>
      <c r="H2312" s="2" t="str">
        <f ca="1">IFERROR(__xludf.DUMMYFUNCTION("GOOGLETRANSLATE(A2312,""id"",""en"")"),"Aellead Aellead, try sharing your cellphone number with a message, brother, you know, brother, activate your promo package according to your needs, Brother Rai")</f>
        <v>Aellead Aellead, try sharing your cellphone number with a message, brother, you know, brother, activate your promo package according to your needs, Brother Rai</v>
      </c>
    </row>
    <row r="2313" spans="1:8" ht="15.75" customHeight="1" x14ac:dyDescent="0.25">
      <c r="A2313" s="2" t="s">
        <v>13587</v>
      </c>
      <c r="B2313" s="2" t="s">
        <v>13588</v>
      </c>
      <c r="C2313" s="2" t="s">
        <v>13589</v>
      </c>
      <c r="D2313" s="2" t="s">
        <v>13590</v>
      </c>
      <c r="E2313" s="2" t="s">
        <v>13591</v>
      </c>
      <c r="F2313" s="2" t="s">
        <v>13591</v>
      </c>
      <c r="G2313" s="2" t="s">
        <v>13592</v>
      </c>
      <c r="H2313" s="2" t="str">
        <f ca="1">IFERROR(__xludf.DUMMYFUNCTION("GOOGLETRANSLATE(A2313,""id"",""en"")"),"OK, bro, I'm waiting for a reply to Jovan's message")</f>
        <v>OK, bro, I'm waiting for a reply to Jovan's message</v>
      </c>
    </row>
    <row r="2314" spans="1:8" ht="15.75" customHeight="1" x14ac:dyDescent="0.25">
      <c r="A2314" s="2" t="s">
        <v>13593</v>
      </c>
      <c r="B2314" s="2" t="s">
        <v>13594</v>
      </c>
      <c r="C2314" s="2" t="s">
        <v>13595</v>
      </c>
      <c r="D2314" s="2" t="s">
        <v>13596</v>
      </c>
      <c r="E2314" s="2" t="s">
        <v>13597</v>
      </c>
      <c r="F2314" s="2" t="s">
        <v>13598</v>
      </c>
      <c r="G2314" s="2" t="s">
        <v>13599</v>
      </c>
      <c r="H2314" s="2" t="str">
        <f ca="1">IFERROR(__xludf.DUMMYFUNCTION("GOOGLETRANSLATE(A2314,""id"",""en"")"),"what's the signal, brother Ardhan, help fix the signal, share, cellphone number, date, location, details, kec, city, number, problem, message, help check the data is safe, thank you Ardhan")</f>
        <v>what's the signal, brother Ardhan, help fix the signal, share, cellphone number, date, location, details, kec, city, number, problem, message, help check the data is safe, thank you Ardhan</v>
      </c>
    </row>
    <row r="2315" spans="1:8" ht="15.75" customHeight="1" x14ac:dyDescent="0.25">
      <c r="A2315" s="2" t="s">
        <v>13600</v>
      </c>
      <c r="B2315" s="2" t="s">
        <v>13601</v>
      </c>
      <c r="C2315" s="2" t="s">
        <v>13602</v>
      </c>
      <c r="D2315" s="2" t="s">
        <v>13603</v>
      </c>
      <c r="E2315" s="2" t="s">
        <v>13604</v>
      </c>
      <c r="F2315" s="2" t="s">
        <v>13605</v>
      </c>
      <c r="G2315" s="2" t="s">
        <v>13605</v>
      </c>
      <c r="H2315" s="2" t="str">
        <f ca="1">IFERROR(__xludf.DUMMYFUNCTION("GOOGLETRANSLATE(A2315,""id"",""en"")"),"OK, Sis Nia, wait for your reply, thank you Zidane")</f>
        <v>OK, Sis Nia, wait for your reply, thank you Zidane</v>
      </c>
    </row>
    <row r="2316" spans="1:8" ht="15.75" customHeight="1" x14ac:dyDescent="0.25">
      <c r="A2316" s="2" t="s">
        <v>13606</v>
      </c>
      <c r="B2316" s="2" t="s">
        <v>13607</v>
      </c>
      <c r="C2316" s="2" t="s">
        <v>13608</v>
      </c>
      <c r="D2316" s="2" t="s">
        <v>13609</v>
      </c>
      <c r="E2316" s="2" t="s">
        <v>13609</v>
      </c>
      <c r="F2316" s="2" t="s">
        <v>13610</v>
      </c>
      <c r="G2316" s="2" t="s">
        <v>13610</v>
      </c>
      <c r="H2316" s="2" t="str">
        <f ca="1">IFERROR(__xludf.DUMMYFUNCTION("GOOGLETRANSLATE(A2316,""id"",""en"")"),"oh and also available provider Telkomsel if needed lord above finding signal to order grab is hard in bsd cities snarmas land area since they prioritize smartfren more got this info from local grab driver nearby")</f>
        <v>oh and also available provider Telkomsel if needed lord above finding signal to order grab is hard in bsd cities snarmas land area since they prioritize smartfren more got this info from local grab driver nearby</v>
      </c>
    </row>
    <row r="2317" spans="1:8" ht="15.75" customHeight="1" x14ac:dyDescent="0.25">
      <c r="A2317" s="2" t="s">
        <v>13611</v>
      </c>
      <c r="B2317" s="2" t="s">
        <v>13612</v>
      </c>
      <c r="C2317" s="2" t="s">
        <v>13613</v>
      </c>
      <c r="D2317" s="2" t="s">
        <v>13614</v>
      </c>
      <c r="E2317" s="2" t="s">
        <v>13615</v>
      </c>
      <c r="F2317" s="2" t="s">
        <v>13616</v>
      </c>
      <c r="G2317" s="2" t="s">
        <v>13616</v>
      </c>
      <c r="H2317" s="2" t="str">
        <f ca="1">IFERROR(__xludf.DUMMYFUNCTION("GOOGLETRANSLATE(A2317,""id"",""en"")"),"Ah, cancel the expensive purchase")</f>
        <v>Ah, cancel the expensive purchase</v>
      </c>
    </row>
    <row r="2318" spans="1:8" ht="15.75" customHeight="1" x14ac:dyDescent="0.25">
      <c r="A2318" s="2" t="s">
        <v>13617</v>
      </c>
      <c r="B2318" s="2" t="s">
        <v>13618</v>
      </c>
      <c r="C2318" s="2" t="s">
        <v>13619</v>
      </c>
      <c r="D2318" s="2" t="s">
        <v>13620</v>
      </c>
      <c r="E2318" s="2" t="s">
        <v>13621</v>
      </c>
      <c r="F2318" s="2" t="s">
        <v>13621</v>
      </c>
      <c r="G2318" s="2" t="s">
        <v>13621</v>
      </c>
      <c r="H2318" s="2" t="str">
        <f ca="1">IFERROR(__xludf.DUMMYFUNCTION("GOOGLETRANSLATE(A2318,""id"",""en"")"),"signal brother brother")</f>
        <v>signal brother brother</v>
      </c>
    </row>
    <row r="2319" spans="1:8" ht="15.75" customHeight="1" x14ac:dyDescent="0.25">
      <c r="A2319" s="2" t="s">
        <v>13622</v>
      </c>
      <c r="B2319" s="2" t="s">
        <v>13623</v>
      </c>
      <c r="C2319" s="2" t="s">
        <v>13624</v>
      </c>
      <c r="D2319" s="2" t="s">
        <v>13625</v>
      </c>
      <c r="E2319" s="2" t="s">
        <v>13626</v>
      </c>
      <c r="F2319" s="2" t="s">
        <v>13627</v>
      </c>
      <c r="G2319" s="2" t="s">
        <v>13627</v>
      </c>
      <c r="H2319" s="2" t="str">
        <f ca="1">IFERROR(__xludf.DUMMYFUNCTION("GOOGLETRANSLATE(A2319,""id"",""en"")"),"Miminnn check the message bro")</f>
        <v>Miminnn check the message bro</v>
      </c>
    </row>
    <row r="2320" spans="1:8" ht="15.75" customHeight="1" x14ac:dyDescent="0.25">
      <c r="A2320" s="2" t="s">
        <v>13628</v>
      </c>
      <c r="B2320" s="2" t="s">
        <v>13629</v>
      </c>
      <c r="C2320" s="2" t="s">
        <v>13629</v>
      </c>
      <c r="D2320" s="2" t="s">
        <v>13630</v>
      </c>
      <c r="E2320" s="2" t="s">
        <v>13630</v>
      </c>
      <c r="F2320" s="2" t="s">
        <v>13631</v>
      </c>
      <c r="G2320" s="2" t="s">
        <v>13632</v>
      </c>
      <c r="H2320" s="2" t="str">
        <f ca="1">IFERROR(__xludf.DUMMYFUNCTION("GOOGLETRANSLATE(A2320,""id"",""en"")"),"Telkomsel signal")</f>
        <v>Telkomsel signal</v>
      </c>
    </row>
    <row r="2321" spans="1:8" ht="15.75" customHeight="1" x14ac:dyDescent="0.25">
      <c r="A2321" s="2" t="s">
        <v>13633</v>
      </c>
      <c r="B2321" s="2" t="s">
        <v>13634</v>
      </c>
      <c r="C2321" s="2" t="s">
        <v>13635</v>
      </c>
      <c r="D2321" s="2" t="s">
        <v>13636</v>
      </c>
      <c r="E2321" s="2" t="s">
        <v>13637</v>
      </c>
      <c r="F2321" s="2" t="s">
        <v>13638</v>
      </c>
      <c r="G2321" s="2" t="s">
        <v>13639</v>
      </c>
      <c r="H2321" s="2" t="str">
        <f ca="1">IFERROR(__xludf.DUMMYFUNCTION("GOOGLETRANSLATE(A2321,""id"",""en"")"),"Yes, this is a problem, Brother Roma, let's tell you the details of the problem via message so I can help you, thank you Zidane")</f>
        <v>Yes, this is a problem, Brother Roma, let's tell you the details of the problem via message so I can help you, thank you Zidane</v>
      </c>
    </row>
    <row r="2322" spans="1:8" ht="15.75" customHeight="1" x14ac:dyDescent="0.25">
      <c r="A2322" s="2" t="s">
        <v>13640</v>
      </c>
      <c r="B2322" s="2" t="s">
        <v>13641</v>
      </c>
      <c r="C2322" s="2" t="s">
        <v>13642</v>
      </c>
      <c r="D2322" s="2" t="s">
        <v>13643</v>
      </c>
      <c r="E2322" s="2" t="s">
        <v>13644</v>
      </c>
      <c r="F2322" s="2" t="s">
        <v>13645</v>
      </c>
      <c r="G2322" s="2" t="s">
        <v>13646</v>
      </c>
      <c r="H2322" s="2" t="str">
        <f ca="1">IFERROR(__xludf.DUMMYFUNCTION("GOOGLETRANSLATE(A2322,""id"",""en"")"),"aellead aellead yeah it's a shame just activate the promo let's scroll the mytelkomsel application the shopping page hihi joan")</f>
        <v>aellead aellead yeah it's a shame just activate the promo let's scroll the mytelkomsel application the shopping page hihi joan</v>
      </c>
    </row>
    <row r="2323" spans="1:8" ht="15.75" customHeight="1" x14ac:dyDescent="0.25">
      <c r="A2323" s="2" t="s">
        <v>13647</v>
      </c>
      <c r="B2323" s="2" t="s">
        <v>13648</v>
      </c>
      <c r="C2323" s="2" t="s">
        <v>13649</v>
      </c>
      <c r="D2323" s="2" t="s">
        <v>13650</v>
      </c>
      <c r="E2323" s="2" t="s">
        <v>13651</v>
      </c>
      <c r="F2323" s="2" t="s">
        <v>13652</v>
      </c>
      <c r="G2323" s="2" t="s">
        <v>13652</v>
      </c>
      <c r="H2323" s="2" t="str">
        <f ca="1">IFERROR(__xludf.DUMMYFUNCTION("GOOGLETRANSLATE(A2323,""id"",""en"")"),"Min, GB's exciting package has lost the credit it bought")</f>
        <v>Min, GB's exciting package has lost the credit it bought</v>
      </c>
    </row>
    <row r="2324" spans="1:8" ht="15.75" customHeight="1" x14ac:dyDescent="0.25">
      <c r="A2324" s="2" t="s">
        <v>13653</v>
      </c>
      <c r="B2324" s="2" t="s">
        <v>13654</v>
      </c>
      <c r="C2324" s="2" t="s">
        <v>13655</v>
      </c>
      <c r="D2324" s="2" t="s">
        <v>13656</v>
      </c>
      <c r="E2324" s="2" t="s">
        <v>13657</v>
      </c>
      <c r="F2324" s="2" t="s">
        <v>13658</v>
      </c>
      <c r="G2324" s="2" t="s">
        <v>13658</v>
      </c>
      <c r="H2324" s="2" t="str">
        <f ca="1">IFERROR(__xludf.DUMMYFUNCTION("GOOGLETRANSLATE(A2324,""id"",""en"")"),"OK, bro, see you ordered, Rasya")</f>
        <v>OK, bro, see you ordered, Rasya</v>
      </c>
    </row>
    <row r="2325" spans="1:8" ht="15.75" customHeight="1" x14ac:dyDescent="0.25">
      <c r="A2325" s="2" t="s">
        <v>13659</v>
      </c>
      <c r="B2325" s="2" t="s">
        <v>13660</v>
      </c>
      <c r="C2325" s="2" t="s">
        <v>13659</v>
      </c>
      <c r="D2325" s="2" t="s">
        <v>13661</v>
      </c>
      <c r="E2325" s="2" t="s">
        <v>13661</v>
      </c>
      <c r="F2325" s="2" t="s">
        <v>13661</v>
      </c>
      <c r="G2325" s="2" t="s">
        <v>13661</v>
      </c>
      <c r="H2325" s="2" t="str">
        <f ca="1">IFERROR(__xludf.DUMMYFUNCTION("GOOGLETRANSLATE(A2325,""id"",""en"")"),"Joan, wait, DM Joan")</f>
        <v>Joan, wait, DM Joan</v>
      </c>
    </row>
    <row r="2326" spans="1:8" ht="15.75" customHeight="1" x14ac:dyDescent="0.25">
      <c r="A2326" s="2" t="s">
        <v>6536</v>
      </c>
      <c r="B2326" s="2" t="s">
        <v>6537</v>
      </c>
      <c r="C2326" s="2" t="s">
        <v>6538</v>
      </c>
      <c r="D2326" s="2" t="s">
        <v>6539</v>
      </c>
      <c r="E2326" s="2" t="s">
        <v>6540</v>
      </c>
      <c r="F2326" s="2" t="s">
        <v>6540</v>
      </c>
      <c r="G2326" s="2" t="s">
        <v>6540</v>
      </c>
      <c r="H2326" s="2" t="str">
        <f ca="1">IFERROR(__xludf.DUMMYFUNCTION("GOOGLETRANSLATE(A2326,""id"",""en"")"),"check your message bro")</f>
        <v>check your message bro</v>
      </c>
    </row>
    <row r="2327" spans="1:8" ht="15.75" customHeight="1" x14ac:dyDescent="0.25">
      <c r="A2327" s="2" t="s">
        <v>13662</v>
      </c>
      <c r="B2327" s="2" t="s">
        <v>13663</v>
      </c>
      <c r="C2327" s="2" t="s">
        <v>13664</v>
      </c>
      <c r="D2327" s="2" t="s">
        <v>13665</v>
      </c>
      <c r="E2327" s="2" t="s">
        <v>13666</v>
      </c>
      <c r="F2327" s="2" t="s">
        <v>13666</v>
      </c>
      <c r="G2327" s="2" t="s">
        <v>13666</v>
      </c>
      <c r="H2327" s="2" t="str">
        <f ca="1">IFERROR(__xludf.DUMMYFUNCTION("GOOGLETRANSLATE(A2327,""id"",""en"")"),"OK, check the message")</f>
        <v>OK, check the message</v>
      </c>
    </row>
    <row r="2328" spans="1:8" ht="15.75" customHeight="1" x14ac:dyDescent="0.25">
      <c r="A2328" s="2" t="s">
        <v>13667</v>
      </c>
      <c r="B2328" s="2" t="s">
        <v>13668</v>
      </c>
      <c r="C2328" s="2" t="s">
        <v>13669</v>
      </c>
      <c r="D2328" s="2" t="s">
        <v>13670</v>
      </c>
      <c r="E2328" s="2" t="s">
        <v>13671</v>
      </c>
      <c r="F2328" s="2" t="s">
        <v>13672</v>
      </c>
      <c r="G2328" s="2" t="s">
        <v>13673</v>
      </c>
      <c r="H2328" s="2" t="str">
        <f ca="1">IFERROR(__xludf.DUMMYFUNCTION("GOOGLETRANSLATE(A2328,""id"",""en"")"),"Dear, credit check, use Ardhan, help check cellphone number info, date, credit, credit, wait for the message, Ardhan")</f>
        <v>Dear, credit check, use Ardhan, help check cellphone number info, date, credit, credit, wait for the message, Ardhan</v>
      </c>
    </row>
    <row r="2329" spans="1:8" ht="15.75" customHeight="1" x14ac:dyDescent="0.25">
      <c r="A2329" s="2" t="s">
        <v>13674</v>
      </c>
      <c r="B2329" s="2" t="s">
        <v>13675</v>
      </c>
      <c r="C2329" s="2" t="s">
        <v>13676</v>
      </c>
      <c r="D2329" s="2" t="s">
        <v>13677</v>
      </c>
      <c r="E2329" s="2" t="s">
        <v>13678</v>
      </c>
      <c r="F2329" s="2" t="s">
        <v>13679</v>
      </c>
      <c r="G2329" s="2" t="s">
        <v>13680</v>
      </c>
      <c r="H2329" s="2" t="str">
        <f ca="1">IFERROR(__xludf.DUMMYFUNCTION("GOOGLETRANSLATE(A2329,""id"",""en"")"),"Here, brother, there is a problem, please let me know the details of the problem with Jovan's message")</f>
        <v>Here, brother, there is a problem, please let me know the details of the problem with Jovan's message</v>
      </c>
    </row>
    <row r="2330" spans="1:8" ht="15.75" customHeight="1" x14ac:dyDescent="0.25">
      <c r="A2330" s="2" t="s">
        <v>13674</v>
      </c>
      <c r="B2330" s="2" t="s">
        <v>13675</v>
      </c>
      <c r="C2330" s="2" t="s">
        <v>13676</v>
      </c>
      <c r="D2330" s="2" t="s">
        <v>13677</v>
      </c>
      <c r="E2330" s="2" t="s">
        <v>13678</v>
      </c>
      <c r="F2330" s="2" t="s">
        <v>13679</v>
      </c>
      <c r="G2330" s="2" t="s">
        <v>13680</v>
      </c>
      <c r="H2330" s="2" t="str">
        <f ca="1">IFERROR(__xludf.DUMMYFUNCTION("GOOGLETRANSLATE(A2330,""id"",""en"")"),"Here, brother, there is a problem, please let me know the details of the problem with Jovan's message")</f>
        <v>Here, brother, there is a problem, please let me know the details of the problem with Jovan's message</v>
      </c>
    </row>
    <row r="2331" spans="1:8" ht="15.75" customHeight="1" x14ac:dyDescent="0.25">
      <c r="A2331" s="2" t="s">
        <v>13681</v>
      </c>
      <c r="B2331" s="2" t="s">
        <v>13682</v>
      </c>
      <c r="C2331" s="2" t="s">
        <v>13683</v>
      </c>
      <c r="D2331" s="2" t="s">
        <v>13684</v>
      </c>
      <c r="E2331" s="2" t="s">
        <v>13685</v>
      </c>
      <c r="F2331" s="2" t="s">
        <v>13685</v>
      </c>
      <c r="G2331" s="2" t="s">
        <v>13686</v>
      </c>
      <c r="H2331" s="2" t="str">
        <f ca="1">IFERROR(__xludf.DUMMYFUNCTION("GOOGLETRANSLATE(A2331,""id"",""en"")"),"hellowww noins available credit quota axis Indosat Telkomsel XL Three Smartfren Byu order MT after order WA")</f>
        <v>hellowww noins available credit quota axis Indosat Telkomsel XL Three Smartfren Byu order MT after order WA</v>
      </c>
    </row>
    <row r="2332" spans="1:8" ht="15.75" customHeight="1" x14ac:dyDescent="0.25">
      <c r="A2332" s="2" t="s">
        <v>13687</v>
      </c>
      <c r="B2332" s="2" t="s">
        <v>13688</v>
      </c>
      <c r="C2332" s="2" t="s">
        <v>13689</v>
      </c>
      <c r="D2332" s="2" t="s">
        <v>13690</v>
      </c>
      <c r="E2332" s="2" t="s">
        <v>13691</v>
      </c>
      <c r="F2332" s="2" t="s">
        <v>13692</v>
      </c>
      <c r="G2332" s="2" t="s">
        <v>13692</v>
      </c>
      <c r="H2332" s="2" t="str">
        <f ca="1">IFERROR(__xludf.DUMMYFUNCTION("GOOGLETRANSLATE(A2332,""id"",""en"")"),"selling xl three byu telkomsel dimond free fire quota data packages order wa yes")</f>
        <v>selling xl three byu telkomsel dimond free fire quota data packages order wa yes</v>
      </c>
    </row>
    <row r="2333" spans="1:8" ht="15.75" customHeight="1" x14ac:dyDescent="0.25">
      <c r="A2333" s="2" t="s">
        <v>13693</v>
      </c>
      <c r="B2333" s="2" t="s">
        <v>13694</v>
      </c>
      <c r="C2333" s="2" t="s">
        <v>13695</v>
      </c>
      <c r="D2333" s="2" t="s">
        <v>13696</v>
      </c>
      <c r="E2333" s="2" t="s">
        <v>13697</v>
      </c>
      <c r="F2333" s="2" t="s">
        <v>13698</v>
      </c>
      <c r="G2333" s="2" t="s">
        <v>13699</v>
      </c>
      <c r="H2333" s="2" t="str">
        <f ca="1">IFERROR(__xludf.DUMMYFUNCTION("GOOGLETRANSLATE(A2333,""id"",""en"")"),"Praew, where is the location, bro, let me help with Telkomsel Indihome problems, btw, I'm complaining, bro, try ordering ID Nindy, help Eri")</f>
        <v>Praew, where is the location, bro, let me help with Telkomsel Indihome problems, btw, I'm complaining, bro, try ordering ID Nindy, help Eri</v>
      </c>
    </row>
    <row r="2334" spans="1:8" ht="15.75" customHeight="1" x14ac:dyDescent="0.25">
      <c r="A2334" s="2" t="s">
        <v>13700</v>
      </c>
      <c r="B2334" s="2" t="s">
        <v>13701</v>
      </c>
      <c r="C2334" s="2" t="s">
        <v>13701</v>
      </c>
      <c r="D2334" s="2" t="s">
        <v>13702</v>
      </c>
      <c r="E2334" s="2" t="s">
        <v>13702</v>
      </c>
      <c r="F2334" s="2" t="s">
        <v>13703</v>
      </c>
      <c r="G2334" s="2" t="s">
        <v>13704</v>
      </c>
      <c r="H2334" s="2" t="str">
        <f ca="1">IFERROR(__xludf.DUMMYFUNCTION("GOOGLETRANSLATE(A2334,""id"",""en"")"),"kiss telkomsel lite replace byu")</f>
        <v>kiss telkomsel lite replace byu</v>
      </c>
    </row>
    <row r="2335" spans="1:8" ht="15.75" customHeight="1" x14ac:dyDescent="0.25">
      <c r="A2335" s="2" t="s">
        <v>13705</v>
      </c>
      <c r="B2335" s="2" t="s">
        <v>13706</v>
      </c>
      <c r="C2335" s="2" t="s">
        <v>13707</v>
      </c>
      <c r="D2335" s="2" t="s">
        <v>13708</v>
      </c>
      <c r="E2335" s="2" t="s">
        <v>13709</v>
      </c>
      <c r="F2335" s="2" t="s">
        <v>13710</v>
      </c>
      <c r="G2335" s="2" t="s">
        <v>13711</v>
      </c>
      <c r="H2335" s="2" t="str">
        <f ca="1">IFERROR(__xludf.DUMMYFUNCTION("GOOGLETRANSLATE(A2335,""id"",""en"")"),"Sorry, bro, if you disturb the stable net, confirm your Telkomsel cellphone number, order me to help, OK, if you have problems, byu, bro, confirm directly with your Twitter message, byu ID Rai")</f>
        <v>Sorry, bro, if you disturb the stable net, confirm your Telkomsel cellphone number, order me to help, OK, if you have problems, byu, bro, confirm directly with your Twitter message, byu ID Rai</v>
      </c>
    </row>
    <row r="2336" spans="1:8" ht="15.75" customHeight="1" x14ac:dyDescent="0.25">
      <c r="A2336" s="2" t="s">
        <v>13712</v>
      </c>
      <c r="B2336" s="2" t="s">
        <v>13712</v>
      </c>
      <c r="C2336" s="2" t="s">
        <v>13712</v>
      </c>
      <c r="D2336" s="2" t="s">
        <v>13713</v>
      </c>
      <c r="E2336" s="2" t="s">
        <v>13713</v>
      </c>
      <c r="F2336" s="2" t="s">
        <v>13713</v>
      </c>
      <c r="G2336" s="2" t="s">
        <v>13713</v>
      </c>
      <c r="H2336" s="2" t="str">
        <f ca="1">IFERROR(__xludf.DUMMYFUNCTION("GOOGLETRANSLATE(A2336,""id"",""en"")"),"Byu Telkomsel is gasping")</f>
        <v>Byu Telkomsel is gasping</v>
      </c>
    </row>
    <row r="2337" spans="1:8" ht="15.75" customHeight="1" x14ac:dyDescent="0.25">
      <c r="A2337" s="2" t="s">
        <v>13714</v>
      </c>
      <c r="B2337" s="2" t="s">
        <v>13715</v>
      </c>
      <c r="C2337" s="2" t="s">
        <v>13716</v>
      </c>
      <c r="D2337" s="2" t="s">
        <v>13717</v>
      </c>
      <c r="E2337" s="2" t="s">
        <v>13718</v>
      </c>
      <c r="F2337" s="2" t="s">
        <v>13719</v>
      </c>
      <c r="G2337" s="2" t="s">
        <v>13720</v>
      </c>
      <c r="H2337" s="2" t="str">
        <f ca="1">IFERROR(__xludf.DUMMYFUNCTION("GOOGLETRANSLATE(A2337,""id"",""en"")"),"Bro, the service provider is different, byu, bro, talk directly to the ID message, Zidane")</f>
        <v>Bro, the service provider is different, byu, bro, talk directly to the ID message, Zidane</v>
      </c>
    </row>
    <row r="2338" spans="1:8" ht="15.75" customHeight="1" x14ac:dyDescent="0.25">
      <c r="A2338" s="2" t="s">
        <v>13721</v>
      </c>
      <c r="B2338" s="2" t="s">
        <v>13722</v>
      </c>
      <c r="C2338" s="2" t="s">
        <v>13723</v>
      </c>
      <c r="D2338" s="2" t="s">
        <v>13724</v>
      </c>
      <c r="E2338" s="2" t="s">
        <v>13725</v>
      </c>
      <c r="F2338" s="2" t="s">
        <v>13726</v>
      </c>
      <c r="G2338" s="2" t="s">
        <v>13727</v>
      </c>
      <c r="H2338" s="2" t="str">
        <f ca="1">IFERROR(__xludf.DUMMYFUNCTION("GOOGLETRANSLATE(A2338,""id"",""en"")"),"Hi bro, sorry for making you uncomfortable, I'm complaining bro, Dmin Nindy, OK, Nindy, try to help check the team, thank you, bro.")</f>
        <v>Hi bro, sorry for making you uncomfortable, I'm complaining bro, Dmin Nindy, OK, Nindy, try to help check the team, thank you, bro.</v>
      </c>
    </row>
    <row r="2339" spans="1:8" ht="15.75" customHeight="1" x14ac:dyDescent="0.25">
      <c r="A2339" s="2" t="s">
        <v>13687</v>
      </c>
      <c r="B2339" s="2" t="s">
        <v>13728</v>
      </c>
      <c r="C2339" s="2" t="s">
        <v>13689</v>
      </c>
      <c r="D2339" s="2" t="s">
        <v>13690</v>
      </c>
      <c r="E2339" s="2" t="s">
        <v>13691</v>
      </c>
      <c r="F2339" s="2" t="s">
        <v>13692</v>
      </c>
      <c r="G2339" s="2" t="s">
        <v>13692</v>
      </c>
      <c r="H2339" s="2" t="str">
        <f ca="1">IFERROR(__xludf.DUMMYFUNCTION("GOOGLETRANSLATE(A2339,""id"",""en"")"),"selling xl three byu telkomsel dimond free fire quota data packages order wa yes")</f>
        <v>selling xl three byu telkomsel dimond free fire quota data packages order wa yes</v>
      </c>
    </row>
    <row r="2340" spans="1:8" ht="15.75" customHeight="1" x14ac:dyDescent="0.25">
      <c r="A2340" s="2" t="s">
        <v>13729</v>
      </c>
      <c r="B2340" s="2" t="s">
        <v>13730</v>
      </c>
      <c r="C2340" s="2" t="s">
        <v>13731</v>
      </c>
      <c r="D2340" s="2" t="s">
        <v>13732</v>
      </c>
      <c r="E2340" s="2" t="s">
        <v>13733</v>
      </c>
      <c r="F2340" s="2" t="s">
        <v>13733</v>
      </c>
      <c r="G2340" s="2" t="s">
        <v>13734</v>
      </c>
      <c r="H2340" s="2" t="str">
        <f ca="1">IFERROR(__xludf.DUMMYFUNCTION("GOOGLETRANSLATE(A2340,""id"",""en"")"),"hellowww noins available credit quota axis Indosat Telkomsel XL Three Smartfren Byu order MT after order WA testi")</f>
        <v>hellowww noins available credit quota axis Indosat Telkomsel XL Three Smartfren Byu order MT after order WA testi</v>
      </c>
    </row>
    <row r="2341" spans="1:8" ht="15.75" customHeight="1" x14ac:dyDescent="0.25">
      <c r="A2341" s="2" t="s">
        <v>13735</v>
      </c>
      <c r="B2341" s="2" t="s">
        <v>13736</v>
      </c>
      <c r="C2341" s="2" t="s">
        <v>13737</v>
      </c>
      <c r="D2341" s="2" t="s">
        <v>13738</v>
      </c>
      <c r="E2341" s="2" t="s">
        <v>13739</v>
      </c>
      <c r="F2341" s="2" t="s">
        <v>13740</v>
      </c>
      <c r="G2341" s="2" t="s">
        <v>13741</v>
      </c>
      <c r="H2341" s="2" t="str">
        <f ca="1">IFERROR(__xludf.DUMMYFUNCTION("GOOGLETRANSLATE(A2341,""id"",""en"")"),"really compact ID, good network, really broken, indihome doesn't have a network, Telkomsel byu, network doesn't understand how to pay Telkomsel, it's expensive, the network doesn't meet the price, tired")</f>
        <v>really compact ID, good network, really broken, indihome doesn't have a network, Telkomsel byu, network doesn't understand how to pay Telkomsel, it's expensive, the network doesn't meet the price, tired</v>
      </c>
    </row>
    <row r="2342" spans="1:8" ht="15.75" customHeight="1" x14ac:dyDescent="0.25">
      <c r="A2342" s="2" t="s">
        <v>13742</v>
      </c>
      <c r="B2342" s="2" t="s">
        <v>13743</v>
      </c>
      <c r="C2342" s="2" t="s">
        <v>13744</v>
      </c>
      <c r="D2342" s="2" t="s">
        <v>13745</v>
      </c>
      <c r="E2342" s="2" t="s">
        <v>13745</v>
      </c>
      <c r="F2342" s="2" t="s">
        <v>13746</v>
      </c>
      <c r="G2342" s="2" t="s">
        <v>13746</v>
      </c>
      <c r="H2342" s="2" t="str">
        <f ca="1">IFERROR(__xludf.DUMMYFUNCTION("GOOGLETRANSLATE(A2342,""id"",""en"")"),"Byu Telkomsel okay?")</f>
        <v>Byu Telkomsel okay?</v>
      </c>
    </row>
    <row r="2343" spans="1:8" ht="15.75" customHeight="1" x14ac:dyDescent="0.25">
      <c r="A2343" s="2" t="s">
        <v>13687</v>
      </c>
      <c r="B2343" s="2" t="s">
        <v>13747</v>
      </c>
      <c r="C2343" s="2" t="s">
        <v>13689</v>
      </c>
      <c r="D2343" s="2" t="s">
        <v>13690</v>
      </c>
      <c r="E2343" s="2" t="s">
        <v>13691</v>
      </c>
      <c r="F2343" s="2" t="s">
        <v>13692</v>
      </c>
      <c r="G2343" s="2" t="s">
        <v>13692</v>
      </c>
      <c r="H2343" s="2" t="str">
        <f ca="1">IFERROR(__xludf.DUMMYFUNCTION("GOOGLETRANSLATE(A2343,""id"",""en"")"),"selling xl three byu telkomsel dimond free fire quota data packages order wa yes")</f>
        <v>selling xl three byu telkomsel dimond free fire quota data packages order wa yes</v>
      </c>
    </row>
    <row r="2344" spans="1:8" ht="15.75" customHeight="1" x14ac:dyDescent="0.25">
      <c r="A2344" s="2" t="s">
        <v>13748</v>
      </c>
      <c r="B2344" s="2" t="s">
        <v>13749</v>
      </c>
      <c r="C2344" s="2" t="s">
        <v>13750</v>
      </c>
      <c r="D2344" s="2" t="s">
        <v>13751</v>
      </c>
      <c r="E2344" s="2" t="s">
        <v>13752</v>
      </c>
      <c r="F2344" s="2" t="s">
        <v>13753</v>
      </c>
      <c r="G2344" s="2" t="s">
        <v>13754</v>
      </c>
      <c r="H2344" s="2" t="str">
        <f ca="1">IFERROR(__xludf.DUMMYFUNCTION("GOOGLETRANSLATE(A2344,""id"",""en"")"),"Regret vomiting ID migration, it's better to hold on, if the card replacement service takes a long time, it's like the delivery stage is over, change the coordination escalation tomorrow")</f>
        <v>Regret vomiting ID migration, it's better to hold on, if the card replacement service takes a long time, it's like the delivery stage is over, change the coordination escalation tomorrow</v>
      </c>
    </row>
    <row r="2345" spans="1:8" ht="15.75" customHeight="1" x14ac:dyDescent="0.25">
      <c r="A2345" s="2" t="s">
        <v>13755</v>
      </c>
      <c r="B2345" s="2" t="s">
        <v>13756</v>
      </c>
      <c r="C2345" s="2" t="s">
        <v>13757</v>
      </c>
      <c r="D2345" s="2" t="s">
        <v>13758</v>
      </c>
      <c r="E2345" s="2" t="s">
        <v>13759</v>
      </c>
      <c r="F2345" s="2" t="s">
        <v>13760</v>
      </c>
      <c r="G2345" s="2" t="s">
        <v>13760</v>
      </c>
      <c r="H2345" s="2" t="str">
        <f ca="1">IFERROR(__xludf.DUMMYFUNCTION("GOOGLETRANSLATE(A2345,""id"",""en"")"),"Min, Tsel credit transfer byu, thx")</f>
        <v>Min, Tsel credit transfer byu, thx</v>
      </c>
    </row>
    <row r="2346" spans="1:8" ht="15.75" customHeight="1" x14ac:dyDescent="0.25">
      <c r="A2346" s="2" t="s">
        <v>13687</v>
      </c>
      <c r="B2346" s="2" t="s">
        <v>13761</v>
      </c>
      <c r="C2346" s="2" t="s">
        <v>13689</v>
      </c>
      <c r="D2346" s="2" t="s">
        <v>13690</v>
      </c>
      <c r="E2346" s="2" t="s">
        <v>13691</v>
      </c>
      <c r="F2346" s="2" t="s">
        <v>13692</v>
      </c>
      <c r="G2346" s="2" t="s">
        <v>13692</v>
      </c>
      <c r="H2346" s="2" t="str">
        <f ca="1">IFERROR(__xludf.DUMMYFUNCTION("GOOGLETRANSLATE(A2346,""id"",""en"")"),"selling xl three byu telkomsel dimond free fire quota data packages order wa yes")</f>
        <v>selling xl three byu telkomsel dimond free fire quota data packages order wa yes</v>
      </c>
    </row>
    <row r="2347" spans="1:8" ht="15.75" customHeight="1" x14ac:dyDescent="0.25">
      <c r="A2347" s="2" t="s">
        <v>13762</v>
      </c>
      <c r="B2347" s="2" t="s">
        <v>13763</v>
      </c>
      <c r="C2347" s="2" t="s">
        <v>13764</v>
      </c>
      <c r="D2347" s="2" t="s">
        <v>13765</v>
      </c>
      <c r="E2347" s="2" t="s">
        <v>13766</v>
      </c>
      <c r="F2347" s="2" t="s">
        <v>13767</v>
      </c>
      <c r="G2347" s="2" t="s">
        <v>13768</v>
      </c>
      <c r="H2347" s="2" t="str">
        <f ca="1">IFERROR(__xludf.DUMMYFUNCTION("GOOGLETRANSLATE(A2347,""id"",""en"")"),"Try using the lite version of Telkomsel's Byu Masmba, the price is quite balance friendly")</f>
        <v>Try using the lite version of Telkomsel's Byu Masmba, the price is quite balance friendly</v>
      </c>
    </row>
    <row r="2348" spans="1:8" ht="15.75" customHeight="1" x14ac:dyDescent="0.25">
      <c r="A2348" s="2" t="s">
        <v>13687</v>
      </c>
      <c r="B2348" s="2" t="s">
        <v>13769</v>
      </c>
      <c r="C2348" s="2" t="s">
        <v>13689</v>
      </c>
      <c r="D2348" s="2" t="s">
        <v>13690</v>
      </c>
      <c r="E2348" s="2" t="s">
        <v>13691</v>
      </c>
      <c r="F2348" s="2" t="s">
        <v>13692</v>
      </c>
      <c r="G2348" s="2" t="s">
        <v>13692</v>
      </c>
      <c r="H2348" s="2" t="str">
        <f ca="1">IFERROR(__xludf.DUMMYFUNCTION("GOOGLETRANSLATE(A2348,""id"",""en"")"),"selling xl three byu telkomsel dimond free fire quota data packages order wa yes")</f>
        <v>selling xl three byu telkomsel dimond free fire quota data packages order wa yes</v>
      </c>
    </row>
    <row r="2349" spans="1:8" ht="15.75" customHeight="1" x14ac:dyDescent="0.25">
      <c r="A2349" s="2" t="s">
        <v>13770</v>
      </c>
      <c r="B2349" s="2" t="s">
        <v>13771</v>
      </c>
      <c r="C2349" s="2" t="s">
        <v>13772</v>
      </c>
      <c r="D2349" s="2" t="s">
        <v>13773</v>
      </c>
      <c r="E2349" s="2" t="s">
        <v>13774</v>
      </c>
      <c r="F2349" s="2" t="s">
        <v>13775</v>
      </c>
      <c r="G2349" s="2" t="s">
        <v>13776</v>
      </c>
      <c r="H2349" s="2" t="str">
        <f ca="1">IFERROR(__xludf.DUMMYFUNCTION("GOOGLETRANSLATE(A2349,""id"",""en"")"),"huhu, it's annoying bro, Chika, help me so the network is normal, come on, give me your cellphone number, date, location, details, minimum, village head, order data, take care of the problem, byu, help, bro, ID, thanks Chika")</f>
        <v>huhu, it's annoying bro, Chika, help me so the network is normal, come on, give me your cellphone number, date, location, details, minimum, village head, order data, take care of the problem, byu, help, bro, ID, thanks Chika</v>
      </c>
    </row>
    <row r="2350" spans="1:8" ht="15.75" customHeight="1" x14ac:dyDescent="0.25">
      <c r="A2350" s="2" t="s">
        <v>13777</v>
      </c>
      <c r="B2350" s="2" t="s">
        <v>13778</v>
      </c>
      <c r="C2350" s="2" t="s">
        <v>13779</v>
      </c>
      <c r="D2350" s="2" t="s">
        <v>13780</v>
      </c>
      <c r="E2350" s="2" t="s">
        <v>13781</v>
      </c>
      <c r="F2350" s="2" t="s">
        <v>13782</v>
      </c>
      <c r="G2350" s="2" t="s">
        <v>13782</v>
      </c>
      <c r="H2350" s="2" t="str">
        <f ca="1">IFERROR(__xludf.DUMMYFUNCTION("GOOGLETRANSLATE(A2350,""id"",""en"")"),"ID OK, order via Twitter, OK, min")</f>
        <v>ID OK, order via Twitter, OK, min</v>
      </c>
    </row>
    <row r="2351" spans="1:8" ht="15.75" customHeight="1" x14ac:dyDescent="0.25">
      <c r="A2351" s="2" t="s">
        <v>13721</v>
      </c>
      <c r="B2351" s="2" t="s">
        <v>13783</v>
      </c>
      <c r="C2351" s="2" t="s">
        <v>13723</v>
      </c>
      <c r="D2351" s="2" t="s">
        <v>13724</v>
      </c>
      <c r="E2351" s="2" t="s">
        <v>13725</v>
      </c>
      <c r="F2351" s="2" t="s">
        <v>13726</v>
      </c>
      <c r="G2351" s="2" t="s">
        <v>13727</v>
      </c>
      <c r="H2351" s="2" t="str">
        <f ca="1">IFERROR(__xludf.DUMMYFUNCTION("GOOGLETRANSLATE(A2351,""id"",""en"")"),"Hi bro, sorry for making you uncomfortable, I'm complaining bro, Dmin Nindy, OK, Nindy, try to help check the team, thank you, bro.")</f>
        <v>Hi bro, sorry for making you uncomfortable, I'm complaining bro, Dmin Nindy, OK, Nindy, try to help check the team, thank you, bro.</v>
      </c>
    </row>
    <row r="2352" spans="1:8" ht="15.75" customHeight="1" x14ac:dyDescent="0.25">
      <c r="A2352" s="2" t="s">
        <v>13784</v>
      </c>
      <c r="B2352" s="2" t="s">
        <v>13785</v>
      </c>
      <c r="C2352" s="2" t="s">
        <v>13786</v>
      </c>
      <c r="D2352" s="2" t="s">
        <v>13787</v>
      </c>
      <c r="E2352" s="2" t="s">
        <v>13788</v>
      </c>
      <c r="F2352" s="2" t="s">
        <v>13789</v>
      </c>
      <c r="G2352" s="2" t="s">
        <v>13790</v>
      </c>
      <c r="H2352" s="2" t="str">
        <f ca="1">IFERROR(__xludf.DUMMYFUNCTION("GOOGLETRANSLATE(A2352,""id"",""en"")"),"Wow, there's a problem, brother Ahmad. Try confirming the message ID to help keep the data secret. Thank you, Dero")</f>
        <v>Wow, there's a problem, brother Ahmad. Try confirming the message ID to help keep the data secret. Thank you, Dero</v>
      </c>
    </row>
    <row r="2353" spans="1:8" ht="15.75" customHeight="1" x14ac:dyDescent="0.25">
      <c r="A2353" s="2" t="s">
        <v>13791</v>
      </c>
      <c r="B2353" s="2" t="s">
        <v>13792</v>
      </c>
      <c r="C2353" s="2" t="s">
        <v>13793</v>
      </c>
      <c r="D2353" s="2" t="s">
        <v>13794</v>
      </c>
      <c r="E2353" s="2" t="s">
        <v>13795</v>
      </c>
      <c r="F2353" s="2" t="s">
        <v>13796</v>
      </c>
      <c r="G2353" s="2" t="s">
        <v>13796</v>
      </c>
      <c r="H2353" s="2" t="str">
        <f ca="1">IFERROR(__xludf.DUMMYFUNCTION("GOOGLETRANSLATE(A2353,""id"",""en"")"),"naka id ehhh it's not necessary, min, I just have a free quota")</f>
        <v>naka id ehhh it's not necessary, min, I just have a free quota</v>
      </c>
    </row>
    <row r="2354" spans="1:8" ht="15.75" customHeight="1" x14ac:dyDescent="0.25">
      <c r="A2354" s="2" t="s">
        <v>13797</v>
      </c>
      <c r="B2354" s="2" t="s">
        <v>13798</v>
      </c>
      <c r="C2354" s="2" t="s">
        <v>13799</v>
      </c>
      <c r="D2354" s="2" t="s">
        <v>13800</v>
      </c>
      <c r="E2354" s="2" t="s">
        <v>13800</v>
      </c>
      <c r="F2354" s="2" t="s">
        <v>13801</v>
      </c>
      <c r="G2354" s="2" t="s">
        <v>13802</v>
      </c>
      <c r="H2354" s="2" t="str">
        <f ca="1">IFERROR(__xludf.DUMMYFUNCTION("GOOGLETRANSLATE(A2354,""id"",""en"")"),"So, if you have signal problems, please confirm your number with your Twitter ID, so I can help you check it, Nesya")</f>
        <v>So, if you have signal problems, please confirm your number with your Twitter ID, so I can help you check it, Nesya</v>
      </c>
    </row>
    <row r="2355" spans="1:8" ht="15.75" customHeight="1" x14ac:dyDescent="0.25">
      <c r="A2355" s="2" t="s">
        <v>13687</v>
      </c>
      <c r="B2355" s="2" t="s">
        <v>13803</v>
      </c>
      <c r="C2355" s="2" t="s">
        <v>13689</v>
      </c>
      <c r="D2355" s="2" t="s">
        <v>13690</v>
      </c>
      <c r="E2355" s="2" t="s">
        <v>13691</v>
      </c>
      <c r="F2355" s="2" t="s">
        <v>13692</v>
      </c>
      <c r="G2355" s="2" t="s">
        <v>13692</v>
      </c>
      <c r="H2355" s="2" t="str">
        <f ca="1">IFERROR(__xludf.DUMMYFUNCTION("GOOGLETRANSLATE(A2355,""id"",""en"")"),"selling xl three byu telkomsel dimond free fire quota data packages order wa yes")</f>
        <v>selling xl three byu telkomsel dimond free fire quota data packages order wa yes</v>
      </c>
    </row>
    <row r="2356" spans="1:8" ht="15.75" customHeight="1" x14ac:dyDescent="0.25">
      <c r="A2356" s="2" t="s">
        <v>13804</v>
      </c>
      <c r="B2356" s="2" t="s">
        <v>13805</v>
      </c>
      <c r="C2356" s="2" t="s">
        <v>13806</v>
      </c>
      <c r="D2356" s="2" t="s">
        <v>13807</v>
      </c>
      <c r="E2356" s="2" t="s">
        <v>13808</v>
      </c>
      <c r="F2356" s="2" t="s">
        <v>13809</v>
      </c>
      <c r="G2356" s="2" t="s">
        <v>13810</v>
      </c>
      <c r="H2356" s="2" t="str">
        <f ca="1">IFERROR(__xludf.DUMMYFUNCTION("GOOGLETRANSLATE(A2356,""id"",""en"")"),"fuck tri Rumah dregs mending xl Indosat if it rains, tri rain, full storm, only Telkomsel anak si loop amp byu")</f>
        <v>fuck tri Rumah dregs mending xl Indosat if it rains, tri rain, full storm, only Telkomsel anak si loop amp byu</v>
      </c>
    </row>
    <row r="2357" spans="1:8" ht="15.75" customHeight="1" x14ac:dyDescent="0.25">
      <c r="A2357" s="2" t="s">
        <v>13811</v>
      </c>
      <c r="B2357" s="2" t="s">
        <v>13812</v>
      </c>
      <c r="C2357" s="2" t="s">
        <v>13813</v>
      </c>
      <c r="D2357" s="2" t="s">
        <v>13814</v>
      </c>
      <c r="E2357" s="2" t="s">
        <v>13815</v>
      </c>
      <c r="F2357" s="2" t="s">
        <v>13816</v>
      </c>
      <c r="G2357" s="2" t="s">
        <v>13817</v>
      </c>
      <c r="H2357" s="2" t="str">
        <f ca="1">IFERROR(__xludf.DUMMYFUNCTION("GOOGLETRANSLATE(A2357,""id"",""en"")"),"Byu's net, location, brother, good revelation, don't worry, Byu's problem, brother, got official hands, confirmation of the Twitter message, direct ID, OK, Rai")</f>
        <v>Byu's net, location, brother, good revelation, don't worry, Byu's problem, brother, got official hands, confirmation of the Twitter message, direct ID, OK, Rai</v>
      </c>
    </row>
    <row r="2358" spans="1:8" ht="15.75" customHeight="1" x14ac:dyDescent="0.25">
      <c r="A2358" s="2" t="s">
        <v>13818</v>
      </c>
      <c r="B2358" s="2" t="s">
        <v>13819</v>
      </c>
      <c r="C2358" s="2" t="s">
        <v>13820</v>
      </c>
      <c r="D2358" s="2" t="s">
        <v>13821</v>
      </c>
      <c r="E2358" s="2" t="s">
        <v>13822</v>
      </c>
      <c r="F2358" s="2" t="s">
        <v>13823</v>
      </c>
      <c r="G2358" s="2" t="s">
        <v>13823</v>
      </c>
      <c r="H2358" s="2" t="str">
        <f ca="1">IFERROR(__xludf.DUMMYFUNCTION("GOOGLETRANSLATE(A2358,""id"",""en"")"),"Imagine using Telkomsel Byu")</f>
        <v>Imagine using Telkomsel Byu</v>
      </c>
    </row>
    <row r="2359" spans="1:8" ht="15.75" customHeight="1" x14ac:dyDescent="0.25">
      <c r="A2359" s="2" t="s">
        <v>13687</v>
      </c>
      <c r="B2359" s="2" t="s">
        <v>13824</v>
      </c>
      <c r="C2359" s="2" t="s">
        <v>13689</v>
      </c>
      <c r="D2359" s="2" t="s">
        <v>13690</v>
      </c>
      <c r="E2359" s="2" t="s">
        <v>13691</v>
      </c>
      <c r="F2359" s="2" t="s">
        <v>13692</v>
      </c>
      <c r="G2359" s="2" t="s">
        <v>13692</v>
      </c>
      <c r="H2359" s="2" t="str">
        <f ca="1">IFERROR(__xludf.DUMMYFUNCTION("GOOGLETRANSLATE(A2359,""id"",""en"")"),"selling xl three byu telkomsel dimond free fire quota data packages order wa yes")</f>
        <v>selling xl three byu telkomsel dimond free fire quota data packages order wa yes</v>
      </c>
    </row>
    <row r="2360" spans="1:8" ht="15.75" customHeight="1" x14ac:dyDescent="0.25">
      <c r="A2360" s="2" t="s">
        <v>13825</v>
      </c>
      <c r="B2360" s="2" t="s">
        <v>13826</v>
      </c>
      <c r="C2360" s="2" t="s">
        <v>13825</v>
      </c>
      <c r="D2360" s="2" t="s">
        <v>13827</v>
      </c>
      <c r="E2360" s="2" t="s">
        <v>13827</v>
      </c>
      <c r="F2360" s="2" t="s">
        <v>13827</v>
      </c>
      <c r="G2360" s="2" t="s">
        <v>13827</v>
      </c>
      <c r="H2360" s="2" t="str">
        <f ca="1">IFERROR(__xludf.DUMMYFUNCTION("GOOGLETRANSLATE(A2360,""id"",""en"")"),"Telkomsel is expensive, better byu")</f>
        <v>Telkomsel is expensive, better byu</v>
      </c>
    </row>
    <row r="2361" spans="1:8" ht="15.75" customHeight="1" x14ac:dyDescent="0.25">
      <c r="A2361" s="2" t="s">
        <v>13828</v>
      </c>
      <c r="B2361" s="2" t="s">
        <v>13829</v>
      </c>
      <c r="C2361" s="2" t="s">
        <v>13830</v>
      </c>
      <c r="D2361" s="2" t="s">
        <v>13831</v>
      </c>
      <c r="E2361" s="2" t="s">
        <v>13832</v>
      </c>
      <c r="F2361" s="2" t="s">
        <v>13833</v>
      </c>
      <c r="G2361" s="2" t="s">
        <v>13834</v>
      </c>
      <c r="H2361" s="2" t="str">
        <f ca="1">IFERROR(__xludf.DUMMYFUNCTION("GOOGLETRANSLATE(A2361,""id"",""en"")"),"lot wow id")</f>
        <v>lot wow id</v>
      </c>
    </row>
    <row r="2362" spans="1:8" ht="15.75" customHeight="1" x14ac:dyDescent="0.25">
      <c r="A2362" s="2" t="s">
        <v>13687</v>
      </c>
      <c r="B2362" s="2" t="s">
        <v>13835</v>
      </c>
      <c r="C2362" s="2" t="s">
        <v>13689</v>
      </c>
      <c r="D2362" s="2" t="s">
        <v>13690</v>
      </c>
      <c r="E2362" s="2" t="s">
        <v>13691</v>
      </c>
      <c r="F2362" s="2" t="s">
        <v>13692</v>
      </c>
      <c r="G2362" s="2" t="s">
        <v>13692</v>
      </c>
      <c r="H2362" s="2" t="str">
        <f ca="1">IFERROR(__xludf.DUMMYFUNCTION("GOOGLETRANSLATE(A2362,""id"",""en"")"),"selling xl three byu telkomsel dimond free fire quota data packages order wa yes")</f>
        <v>selling xl three byu telkomsel dimond free fire quota data packages order wa yes</v>
      </c>
    </row>
    <row r="2363" spans="1:8" ht="15.75" customHeight="1" x14ac:dyDescent="0.25">
      <c r="A2363" s="2" t="s">
        <v>13836</v>
      </c>
      <c r="B2363" s="2" t="s">
        <v>13837</v>
      </c>
      <c r="C2363" s="2" t="s">
        <v>13838</v>
      </c>
      <c r="D2363" s="2" t="s">
        <v>13839</v>
      </c>
      <c r="E2363" s="2" t="s">
        <v>13840</v>
      </c>
      <c r="F2363" s="2" t="s">
        <v>13841</v>
      </c>
      <c r="G2363" s="2" t="s">
        <v>13842</v>
      </c>
      <c r="H2363" s="2" t="str">
        <f ca="1">IFERROR(__xludf.DUMMYFUNCTION("GOOGLETRANSLATE(A2363,""id"",""en"")"),"Don't worry, bro, there are problems with service. Byu, bro, immediately order an ID so we can help with signal problems. Thank you, Zidane")</f>
        <v>Don't worry, bro, there are problems with service. Byu, bro, immediately order an ID so we can help with signal problems. Thank you, Zidane</v>
      </c>
    </row>
    <row r="2364" spans="1:8" ht="15.75" customHeight="1" x14ac:dyDescent="0.25">
      <c r="A2364" s="2" t="s">
        <v>13843</v>
      </c>
      <c r="B2364" s="2" t="s">
        <v>13844</v>
      </c>
      <c r="C2364" s="2" t="s">
        <v>13845</v>
      </c>
      <c r="D2364" s="2" t="s">
        <v>13846</v>
      </c>
      <c r="E2364" s="2" t="s">
        <v>13846</v>
      </c>
      <c r="F2364" s="2" t="s">
        <v>13847</v>
      </c>
      <c r="G2364" s="2" t="s">
        <v>13847</v>
      </c>
      <c r="H2364" s="2" t="str">
        <f ca="1">IFERROR(__xludf.DUMMYFUNCTION("GOOGLETRANSLATE(A2364,""id"",""en"")"),"dienggo letters byu telkomsel letters")</f>
        <v>dienggo letters byu telkomsel letters</v>
      </c>
    </row>
    <row r="2365" spans="1:8" ht="15.75" customHeight="1" x14ac:dyDescent="0.25">
      <c r="A2365" s="2" t="s">
        <v>13848</v>
      </c>
      <c r="B2365" s="2" t="s">
        <v>13849</v>
      </c>
      <c r="C2365" s="2" t="s">
        <v>13850</v>
      </c>
      <c r="D2365" s="2" t="s">
        <v>13851</v>
      </c>
      <c r="E2365" s="2" t="s">
        <v>13852</v>
      </c>
      <c r="F2365" s="2" t="s">
        <v>13853</v>
      </c>
      <c r="G2365" s="2" t="s">
        <v>13854</v>
      </c>
      <c r="H2365" s="2" t="str">
        <f ca="1">IFERROR(__xludf.DUMMYFUNCTION("GOOGLETRANSLATE(A2365,""id"",""en"")"),"id as duuuh sorry, signal lost, try entering the date number so the location details are the problem number with Jovan's message")</f>
        <v>id as duuuh sorry, signal lost, try entering the date number so the location details are the problem number with Jovan's message</v>
      </c>
    </row>
    <row r="2366" spans="1:8" ht="15.75" customHeight="1" x14ac:dyDescent="0.25">
      <c r="A2366" s="2" t="s">
        <v>13855</v>
      </c>
      <c r="B2366" s="2" t="s">
        <v>13856</v>
      </c>
      <c r="C2366" s="2" t="s">
        <v>13857</v>
      </c>
      <c r="D2366" s="2" t="s">
        <v>13858</v>
      </c>
      <c r="E2366" s="2" t="s">
        <v>13859</v>
      </c>
      <c r="F2366" s="2" t="s">
        <v>13860</v>
      </c>
      <c r="G2366" s="2" t="s">
        <v>13861</v>
      </c>
      <c r="H2366" s="2" t="str">
        <f ca="1">IFERROR(__xludf.DUMMYFUNCTION("GOOGLETRANSLATE(A2366,""id"",""en"")"),"huhu id annoys me brother kkandaa info cell phone number location subdistrict district head telkomsel number problem with ordering bro contact a colleague ID check yes thankssabil")</f>
        <v>huhu id annoys me brother kkandaa info cell phone number location subdistrict district head telkomsel number problem with ordering bro contact a colleague ID check yes thankssabil</v>
      </c>
    </row>
    <row r="2367" spans="1:8" ht="15.75" customHeight="1" x14ac:dyDescent="0.25">
      <c r="A2367" s="2" t="s">
        <v>13862</v>
      </c>
      <c r="B2367" s="2" t="s">
        <v>13863</v>
      </c>
      <c r="C2367" s="2" t="s">
        <v>13864</v>
      </c>
      <c r="D2367" s="2" t="s">
        <v>13865</v>
      </c>
      <c r="E2367" s="2" t="s">
        <v>13866</v>
      </c>
      <c r="F2367" s="2" t="s">
        <v>13867</v>
      </c>
      <c r="G2367" s="2" t="s">
        <v>13868</v>
      </c>
      <c r="H2367" s="2" t="str">
        <f ca="1">IFERROR(__xludf.DUMMYFUNCTION("GOOGLETRANSLATE(A2367,""id"",""en"")"),"Telkomsel, wow, it's been really difficult since then after restarting, it's gone, dual SIM, using Telkomsel, one ID, signal ID.")</f>
        <v>Telkomsel, wow, it's been really difficult since then after restarting, it's gone, dual SIM, using Telkomsel, one ID, signal ID.</v>
      </c>
    </row>
    <row r="2368" spans="1:8" ht="15.75" customHeight="1" x14ac:dyDescent="0.25">
      <c r="A2368" s="2" t="s">
        <v>13687</v>
      </c>
      <c r="B2368" s="2" t="s">
        <v>13869</v>
      </c>
      <c r="C2368" s="2" t="s">
        <v>13689</v>
      </c>
      <c r="D2368" s="2" t="s">
        <v>13690</v>
      </c>
      <c r="E2368" s="2" t="s">
        <v>13691</v>
      </c>
      <c r="F2368" s="2" t="s">
        <v>13692</v>
      </c>
      <c r="G2368" s="2" t="s">
        <v>13692</v>
      </c>
      <c r="H2368" s="2" t="str">
        <f ca="1">IFERROR(__xludf.DUMMYFUNCTION("GOOGLETRANSLATE(A2368,""id"",""en"")"),"selling xl three byu telkomsel dimond free fire quota data packages order wa yes")</f>
        <v>selling xl three byu telkomsel dimond free fire quota data packages order wa yes</v>
      </c>
    </row>
    <row r="2369" spans="1:8" ht="15.75" customHeight="1" x14ac:dyDescent="0.25">
      <c r="A2369" s="2" t="s">
        <v>13870</v>
      </c>
      <c r="B2369" s="2" t="s">
        <v>13871</v>
      </c>
      <c r="C2369" s="2" t="s">
        <v>13872</v>
      </c>
      <c r="D2369" s="2" t="s">
        <v>13873</v>
      </c>
      <c r="E2369" s="2" t="s">
        <v>13874</v>
      </c>
      <c r="F2369" s="2" t="s">
        <v>13874</v>
      </c>
      <c r="G2369" s="2" t="s">
        <v>13875</v>
      </c>
      <c r="H2369" s="2" t="str">
        <f ca="1">IFERROR(__xludf.DUMMYFUNCTION("GOOGLETRANSLATE(A2369,""id"",""en"")"),"id hi smartfren friends, hopefully it will be resolved soon, brother, the problem is, thank you, Arnold")</f>
        <v>id hi smartfren friends, hopefully it will be resolved soon, brother, the problem is, thank you, Arnold</v>
      </c>
    </row>
    <row r="2370" spans="1:8" ht="15.75" customHeight="1" x14ac:dyDescent="0.25">
      <c r="A2370" s="2" t="s">
        <v>13876</v>
      </c>
      <c r="B2370" s="2" t="s">
        <v>13877</v>
      </c>
      <c r="C2370" s="2" t="s">
        <v>13878</v>
      </c>
      <c r="D2370" s="2" t="s">
        <v>13879</v>
      </c>
      <c r="E2370" s="2" t="s">
        <v>13880</v>
      </c>
      <c r="F2370" s="2" t="s">
        <v>13881</v>
      </c>
      <c r="G2370" s="2" t="s">
        <v>13881</v>
      </c>
      <c r="H2370" s="2" t="str">
        <f ca="1">IFERROR(__xludf.DUMMYFUNCTION("GOOGLETRANSLATE(A2370,""id"",""en"")"),"good cellular operator Telkomselbyu friends")</f>
        <v>good cellular operator Telkomselbyu friends</v>
      </c>
    </row>
    <row r="2371" spans="1:8" ht="15.75" customHeight="1" x14ac:dyDescent="0.25">
      <c r="A2371" s="2" t="s">
        <v>13882</v>
      </c>
      <c r="B2371" s="2" t="s">
        <v>13883</v>
      </c>
      <c r="C2371" s="2" t="s">
        <v>13884</v>
      </c>
      <c r="D2371" s="2" t="s">
        <v>13885</v>
      </c>
      <c r="E2371" s="2" t="s">
        <v>13886</v>
      </c>
      <c r="F2371" s="2" t="s">
        <v>13886</v>
      </c>
      <c r="G2371" s="2" t="s">
        <v>13887</v>
      </c>
      <c r="H2371" s="2" t="str">
        <f ca="1">IFERROR(__xludf.DUMMYFUNCTION("GOOGLETRANSLATE(A2371,""id"",""en"")"),"ready to order experiment regular credit amp transfer quota xl axis three telkomsel indosat smartfren byu tri tsel isat cheap")</f>
        <v>ready to order experiment regular credit amp transfer quota xl axis three telkomsel indosat smartfren byu tri tsel isat cheap</v>
      </c>
    </row>
    <row r="2372" spans="1:8" ht="15.75" customHeight="1" x14ac:dyDescent="0.25">
      <c r="A2372" s="2" t="s">
        <v>13687</v>
      </c>
      <c r="B2372" s="2" t="s">
        <v>13888</v>
      </c>
      <c r="C2372" s="2" t="s">
        <v>13689</v>
      </c>
      <c r="D2372" s="2" t="s">
        <v>13690</v>
      </c>
      <c r="E2372" s="2" t="s">
        <v>13691</v>
      </c>
      <c r="F2372" s="2" t="s">
        <v>13692</v>
      </c>
      <c r="G2372" s="2" t="s">
        <v>13692</v>
      </c>
      <c r="H2372" s="2" t="str">
        <f ca="1">IFERROR(__xludf.DUMMYFUNCTION("GOOGLETRANSLATE(A2372,""id"",""en"")"),"selling xl three byu telkomsel dimond free fire quota data packages order wa yes")</f>
        <v>selling xl three byu telkomsel dimond free fire quota data packages order wa yes</v>
      </c>
    </row>
    <row r="2373" spans="1:8" ht="15.75" customHeight="1" x14ac:dyDescent="0.25">
      <c r="A2373" s="2" t="s">
        <v>13889</v>
      </c>
      <c r="B2373" s="2" t="s">
        <v>13890</v>
      </c>
      <c r="C2373" s="2" t="s">
        <v>13891</v>
      </c>
      <c r="D2373" s="2" t="s">
        <v>13892</v>
      </c>
      <c r="E2373" s="2" t="s">
        <v>13893</v>
      </c>
      <c r="F2373" s="2" t="s">
        <v>13894</v>
      </c>
      <c r="G2373" s="2" t="s">
        <v>13894</v>
      </c>
      <c r="H2373" s="2" t="str">
        <f ca="1">IFERROR(__xludf.DUMMYFUNCTION("GOOGLETRANSLATE(A2373,""id"",""en"")"),"The rate is Brother Byu Indosat Smartfren Telkomsel Tri XL Amp Axis")</f>
        <v>The rate is Brother Byu Indosat Smartfren Telkomsel Tri XL Amp Axis</v>
      </c>
    </row>
    <row r="2374" spans="1:8" ht="15.75" customHeight="1" x14ac:dyDescent="0.25">
      <c r="A2374" s="2" t="s">
        <v>13895</v>
      </c>
      <c r="B2374" s="2" t="s">
        <v>13896</v>
      </c>
      <c r="C2374" s="2" t="s">
        <v>13897</v>
      </c>
      <c r="D2374" s="2" t="s">
        <v>13898</v>
      </c>
      <c r="E2374" s="2" t="s">
        <v>13899</v>
      </c>
      <c r="F2374" s="2" t="s">
        <v>13899</v>
      </c>
      <c r="G2374" s="2" t="s">
        <v>13900</v>
      </c>
      <c r="H2374" s="2" t="str">
        <f ca="1">IFERROR(__xludf.DUMMYFUNCTION("GOOGLETRANSLATE(A2374,""id"",""en"")"),"Please help, bro, ID Chika")</f>
        <v>Please help, bro, ID Chika</v>
      </c>
    </row>
    <row r="2375" spans="1:8" ht="15.75" customHeight="1" x14ac:dyDescent="0.25">
      <c r="A2375" s="2" t="s">
        <v>13901</v>
      </c>
      <c r="B2375" s="2" t="s">
        <v>13902</v>
      </c>
      <c r="C2375" s="2" t="s">
        <v>13903</v>
      </c>
      <c r="D2375" s="2" t="s">
        <v>13904</v>
      </c>
      <c r="E2375" s="2" t="s">
        <v>13905</v>
      </c>
      <c r="F2375" s="2" t="s">
        <v>13906</v>
      </c>
      <c r="G2375" s="2" t="s">
        <v>13907</v>
      </c>
      <c r="H2375" s="2" t="str">
        <f ca="1">IFERROR(__xludf.DUMMYFUNCTION("GOOGLETRANSLATE(A2375,""id"",""en"")"),"Morning ID, aretha, active information, first registration, yes, brother, add active card to buy credit, AON package is active, thank you, Ria")</f>
        <v>Morning ID, aretha, active information, first registration, yes, brother, add active card to buy credit, AON package is active, thank you, Ria</v>
      </c>
    </row>
    <row r="2376" spans="1:8" ht="15.75" customHeight="1" x14ac:dyDescent="0.25">
      <c r="A2376" s="2" t="s">
        <v>13908</v>
      </c>
      <c r="B2376" s="2" t="s">
        <v>13909</v>
      </c>
      <c r="C2376" s="2" t="s">
        <v>13910</v>
      </c>
      <c r="D2376" s="2" t="s">
        <v>13911</v>
      </c>
      <c r="E2376" s="2" t="s">
        <v>13912</v>
      </c>
      <c r="F2376" s="2" t="s">
        <v>13913</v>
      </c>
      <c r="G2376" s="2" t="s">
        <v>13914</v>
      </c>
      <c r="H2376" s="2" t="str">
        <f ca="1">IFERROR(__xludf.DUMMYFUNCTION("GOOGLETRANSLATE(A2376,""id"",""en"")"),"Open it, bro, the rate is byu Indosat Smartfren Telkomsel Tri XL Amp Axis")</f>
        <v>Open it, bro, the rate is byu Indosat Smartfren Telkomsel Tri XL Amp Axis</v>
      </c>
    </row>
    <row r="2377" spans="1:8" ht="15.75" customHeight="1" x14ac:dyDescent="0.25">
      <c r="A2377" s="2" t="s">
        <v>13915</v>
      </c>
      <c r="B2377" s="2" t="s">
        <v>13916</v>
      </c>
      <c r="C2377" s="2" t="s">
        <v>13917</v>
      </c>
      <c r="D2377" s="2" t="s">
        <v>13918</v>
      </c>
      <c r="E2377" s="2" t="s">
        <v>13919</v>
      </c>
      <c r="F2377" s="2" t="s">
        <v>13920</v>
      </c>
      <c r="G2377" s="2" t="s">
        <v>13921</v>
      </c>
      <c r="H2377" s="2" t="str">
        <f ca="1">IFERROR(__xludf.DUMMYFUNCTION("GOOGLETRANSLATE(A2377,""id"",""en"")"),"ar id huhu if the SMS offers migration, bro, thank you Nesya")</f>
        <v>ar id huhu if the SMS offers migration, bro, thank you Nesya</v>
      </c>
    </row>
    <row r="2378" spans="1:8" ht="15.75" customHeight="1" x14ac:dyDescent="0.25">
      <c r="A2378" s="2" t="s">
        <v>13922</v>
      </c>
      <c r="B2378" s="2" t="s">
        <v>13923</v>
      </c>
      <c r="C2378" s="2" t="s">
        <v>13924</v>
      </c>
      <c r="D2378" s="2" t="s">
        <v>13925</v>
      </c>
      <c r="E2378" s="2" t="s">
        <v>13925</v>
      </c>
      <c r="F2378" s="2" t="s">
        <v>13926</v>
      </c>
      <c r="G2378" s="2" t="s">
        <v>13927</v>
      </c>
      <c r="H2378" s="2" t="str">
        <f ca="1">IFERROR(__xludf.DUMMYFUNCTION("GOOGLETRANSLATE(A2378,""id"",""en"")"),"ar id if you bargain")</f>
        <v>ar id if you bargain</v>
      </c>
    </row>
    <row r="2379" spans="1:8" ht="15.75" customHeight="1" x14ac:dyDescent="0.25">
      <c r="A2379" s="2" t="s">
        <v>13687</v>
      </c>
      <c r="B2379" s="2" t="s">
        <v>13928</v>
      </c>
      <c r="C2379" s="2" t="s">
        <v>13689</v>
      </c>
      <c r="D2379" s="2" t="s">
        <v>13690</v>
      </c>
      <c r="E2379" s="2" t="s">
        <v>13691</v>
      </c>
      <c r="F2379" s="2" t="s">
        <v>13692</v>
      </c>
      <c r="G2379" s="2" t="s">
        <v>13692</v>
      </c>
      <c r="H2379" s="2" t="str">
        <f ca="1">IFERROR(__xludf.DUMMYFUNCTION("GOOGLETRANSLATE(A2379,""id"",""en"")"),"selling xl three byu telkomsel dimond free fire quota data packages order wa yes")</f>
        <v>selling xl three byu telkomsel dimond free fire quota data packages order wa yes</v>
      </c>
    </row>
    <row r="2380" spans="1:8" ht="15.75" customHeight="1" x14ac:dyDescent="0.25">
      <c r="A2380" s="2" t="s">
        <v>13929</v>
      </c>
      <c r="B2380" s="2" t="s">
        <v>13930</v>
      </c>
      <c r="C2380" s="2" t="s">
        <v>13931</v>
      </c>
      <c r="D2380" s="2" t="s">
        <v>13932</v>
      </c>
      <c r="E2380" s="2" t="s">
        <v>13933</v>
      </c>
      <c r="F2380" s="2" t="s">
        <v>13934</v>
      </c>
      <c r="G2380" s="2" t="s">
        <v>13934</v>
      </c>
      <c r="H2380" s="2" t="str">
        <f ca="1">IFERROR(__xludf.DUMMYFUNCTION("GOOGLETRANSLATE(A2380,""id"",""en"")"),"There's just no signal ID")</f>
        <v>There's just no signal ID</v>
      </c>
    </row>
    <row r="2381" spans="1:8" ht="15.75" customHeight="1" x14ac:dyDescent="0.25">
      <c r="A2381" s="2" t="s">
        <v>13935</v>
      </c>
      <c r="B2381" s="2" t="s">
        <v>13936</v>
      </c>
      <c r="C2381" s="2" t="s">
        <v>13937</v>
      </c>
      <c r="D2381" s="2" t="s">
        <v>13938</v>
      </c>
      <c r="E2381" s="2" t="s">
        <v>13939</v>
      </c>
      <c r="F2381" s="2" t="s">
        <v>13940</v>
      </c>
      <c r="G2381" s="2" t="s">
        <v>13941</v>
      </c>
      <c r="H2381" s="2" t="str">
        <f ca="1">IFERROR(__xludf.DUMMYFUNCTION("GOOGLETRANSLATE(A2381,""id"",""en"")"),"Sis, try ordering Nindy's help ID directly, Eri")</f>
        <v>Sis, try ordering Nindy's help ID directly, Eri</v>
      </c>
    </row>
    <row r="2382" spans="1:8" ht="15.75" customHeight="1" x14ac:dyDescent="0.25">
      <c r="A2382" s="2" t="s">
        <v>13942</v>
      </c>
      <c r="B2382" s="2" t="s">
        <v>13943</v>
      </c>
      <c r="C2382" s="2" t="s">
        <v>13944</v>
      </c>
      <c r="D2382" s="2" t="s">
        <v>13945</v>
      </c>
      <c r="E2382" s="2" t="s">
        <v>13946</v>
      </c>
      <c r="F2382" s="2" t="s">
        <v>13947</v>
      </c>
      <c r="G2382" s="2" t="s">
        <v>13948</v>
      </c>
      <c r="H2382" s="2" t="str">
        <f ca="1">IFERROR(__xludf.DUMMYFUNCTION("GOOGLETRANSLATE(A2382,""id"",""en"")"),"ID bro, wait for message confirmation, thank you, Zyad")</f>
        <v>ID bro, wait for message confirmation, thank you, Zyad</v>
      </c>
    </row>
    <row r="2383" spans="1:8" ht="15.75" customHeight="1" x14ac:dyDescent="0.25">
      <c r="A2383" s="2" t="s">
        <v>13949</v>
      </c>
      <c r="B2383" s="2" t="s">
        <v>13950</v>
      </c>
      <c r="C2383" s="2" t="s">
        <v>13951</v>
      </c>
      <c r="D2383" s="2" t="s">
        <v>13952</v>
      </c>
      <c r="E2383" s="2" t="s">
        <v>13953</v>
      </c>
      <c r="F2383" s="2" t="s">
        <v>13954</v>
      </c>
      <c r="G2383" s="2" t="s">
        <v>13954</v>
      </c>
      <c r="H2383" s="2" t="str">
        <f ca="1">IFERROR(__xludf.DUMMYFUNCTION("GOOGLETRANSLATE(A2383,""id"",""en"")"),"ID for the message process, bro")</f>
        <v>ID for the message process, bro</v>
      </c>
    </row>
    <row r="2384" spans="1:8" ht="15.75" customHeight="1" x14ac:dyDescent="0.25">
      <c r="A2384" s="2" t="s">
        <v>13955</v>
      </c>
      <c r="B2384" s="2" t="s">
        <v>13956</v>
      </c>
      <c r="C2384" s="2" t="s">
        <v>13957</v>
      </c>
      <c r="D2384" s="2" t="s">
        <v>13958</v>
      </c>
      <c r="E2384" s="2" t="s">
        <v>13958</v>
      </c>
      <c r="F2384" s="2" t="s">
        <v>13959</v>
      </c>
      <c r="G2384" s="2" t="s">
        <v>13960</v>
      </c>
      <c r="H2384" s="2" t="str">
        <f ca="1">IFERROR(__xludf.DUMMYFUNCTION("GOOGLETRANSLATE(A2384,""id"",""en"")"),"Bro, just confirm your ID so I can help you")</f>
        <v>Bro, just confirm your ID so I can help you</v>
      </c>
    </row>
    <row r="2385" spans="1:8" ht="15.75" customHeight="1" x14ac:dyDescent="0.25">
      <c r="A2385" s="2" t="s">
        <v>13961</v>
      </c>
      <c r="B2385" s="2" t="s">
        <v>13962</v>
      </c>
      <c r="C2385" s="2" t="s">
        <v>13963</v>
      </c>
      <c r="D2385" s="2" t="s">
        <v>13964</v>
      </c>
      <c r="E2385" s="2" t="s">
        <v>13965</v>
      </c>
      <c r="F2385" s="2" t="s">
        <v>13966</v>
      </c>
      <c r="G2385" s="2" t="s">
        <v>13966</v>
      </c>
      <c r="H2385" s="2" t="str">
        <f ca="1">IFERROR(__xludf.DUMMYFUNCTION("GOOGLETRANSLATE(A2385,""id"",""en"")"),"Byu's daughter yeah")</f>
        <v>Byu's daughter yeah</v>
      </c>
    </row>
    <row r="2386" spans="1:8" ht="15.75" customHeight="1" x14ac:dyDescent="0.25">
      <c r="A2386" s="2" t="s">
        <v>13967</v>
      </c>
      <c r="B2386" s="2" t="s">
        <v>13968</v>
      </c>
      <c r="C2386" s="2" t="s">
        <v>13969</v>
      </c>
      <c r="D2386" s="2" t="s">
        <v>13970</v>
      </c>
      <c r="E2386" s="2" t="s">
        <v>13970</v>
      </c>
      <c r="F2386" s="2" t="s">
        <v>13971</v>
      </c>
      <c r="G2386" s="2" t="s">
        <v>13971</v>
      </c>
      <c r="H2386" s="2" t="str">
        <f ca="1">IFERROR(__xludf.DUMMYFUNCTION("GOOGLETRANSLATE(A2386,""id"",""en"")"),"Indosat XL IM Telkomsel BYU")</f>
        <v>Indosat XL IM Telkomsel BYU</v>
      </c>
    </row>
    <row r="2387" spans="1:8" ht="15.75" customHeight="1" x14ac:dyDescent="0.25">
      <c r="A2387" s="2" t="s">
        <v>13687</v>
      </c>
      <c r="B2387" s="2" t="s">
        <v>13972</v>
      </c>
      <c r="C2387" s="2" t="s">
        <v>13689</v>
      </c>
      <c r="D2387" s="2" t="s">
        <v>13690</v>
      </c>
      <c r="E2387" s="2" t="s">
        <v>13691</v>
      </c>
      <c r="F2387" s="2" t="s">
        <v>13692</v>
      </c>
      <c r="G2387" s="2" t="s">
        <v>13692</v>
      </c>
      <c r="H2387" s="2" t="str">
        <f ca="1">IFERROR(__xludf.DUMMYFUNCTION("GOOGLETRANSLATE(A2387,""id"",""en"")"),"selling xl three byu telkomsel dimond free fire quota data packages order wa yes")</f>
        <v>selling xl three byu telkomsel dimond free fire quota data packages order wa yes</v>
      </c>
    </row>
    <row r="2388" spans="1:8" ht="15.75" customHeight="1" x14ac:dyDescent="0.25">
      <c r="A2388" s="2" t="s">
        <v>13973</v>
      </c>
      <c r="B2388" s="2" t="s">
        <v>13974</v>
      </c>
      <c r="C2388" s="2" t="s">
        <v>13975</v>
      </c>
      <c r="D2388" s="2" t="s">
        <v>13976</v>
      </c>
      <c r="E2388" s="2" t="s">
        <v>13977</v>
      </c>
      <c r="F2388" s="2" t="s">
        <v>13978</v>
      </c>
      <c r="G2388" s="2" t="s">
        <v>13979</v>
      </c>
      <c r="H2388" s="2" t="str">
        <f ca="1">IFERROR(__xludf.DUMMYFUNCTION("GOOGLETRANSLATE(A2388,""id"",""en"")"),"I would suggest that if Telkomsel is expensive, the Telkomsel net is the Telkomsel XL Axis net")</f>
        <v>I would suggest that if Telkomsel is expensive, the Telkomsel net is the Telkomsel XL Axis net</v>
      </c>
    </row>
    <row r="2389" spans="1:8" ht="15.75" customHeight="1" x14ac:dyDescent="0.25">
      <c r="A2389" s="2" t="s">
        <v>13980</v>
      </c>
      <c r="B2389" s="2" t="s">
        <v>13981</v>
      </c>
      <c r="C2389" s="2" t="s">
        <v>13982</v>
      </c>
      <c r="D2389" s="2" t="s">
        <v>13983</v>
      </c>
      <c r="E2389" s="2" t="s">
        <v>13984</v>
      </c>
      <c r="F2389" s="2" t="s">
        <v>13985</v>
      </c>
      <c r="G2389" s="2" t="s">
        <v>13985</v>
      </c>
      <c r="H2389" s="2" t="str">
        <f ca="1">IFERROR(__xludf.DUMMYFUNCTION("GOOGLETRANSLATE(A2389,""id"",""en"")"),"Telkomsel ID is an expensive signal package")</f>
        <v>Telkomsel ID is an expensive signal package</v>
      </c>
    </row>
    <row r="2390" spans="1:8" ht="15.75" customHeight="1" x14ac:dyDescent="0.25">
      <c r="A2390" s="2" t="s">
        <v>13986</v>
      </c>
      <c r="B2390" s="2" t="s">
        <v>13987</v>
      </c>
      <c r="C2390" s="2" t="s">
        <v>13988</v>
      </c>
      <c r="D2390" s="2" t="s">
        <v>13989</v>
      </c>
      <c r="E2390" s="2" t="s">
        <v>13990</v>
      </c>
      <c r="F2390" s="2" t="s">
        <v>13991</v>
      </c>
      <c r="G2390" s="2" t="s">
        <v>13992</v>
      </c>
      <c r="H2390" s="2" t="str">
        <f ca="1">IFERROR(__xludf.DUMMYFUNCTION("GOOGLETRANSLATE(A2390,""id"",""en"")"),"ID is bothering you bro, problem with service byu bro, confirm directly via ID message to help with follow up, thank you dero")</f>
        <v>ID is bothering you bro, problem with service byu bro, confirm directly via ID message to help with follow up, thank you dero</v>
      </c>
    </row>
    <row r="2391" spans="1:8" ht="15.75" customHeight="1" x14ac:dyDescent="0.25">
      <c r="A2391" s="2" t="s">
        <v>13993</v>
      </c>
      <c r="B2391" s="2" t="s">
        <v>13994</v>
      </c>
      <c r="C2391" s="2" t="s">
        <v>13995</v>
      </c>
      <c r="D2391" s="2" t="s">
        <v>13996</v>
      </c>
      <c r="E2391" s="2" t="s">
        <v>13997</v>
      </c>
      <c r="F2391" s="2" t="s">
        <v>13998</v>
      </c>
      <c r="G2391" s="2" t="s">
        <v>13999</v>
      </c>
      <c r="H2391" s="2" t="str">
        <f ca="1">IFERROR(__xludf.DUMMYFUNCTION("GOOGLETRANSLATE(A2391,""id"",""en"")"),"What's worse is that one ID using Telkomsel's Bayu package disrupts social media from getting along with BTS")</f>
        <v>What's worse is that one ID using Telkomsel's Bayu package disrupts social media from getting along with BTS</v>
      </c>
    </row>
    <row r="2392" spans="1:8" ht="15.75" customHeight="1" x14ac:dyDescent="0.25">
      <c r="A2392" s="2" t="s">
        <v>14000</v>
      </c>
      <c r="B2392" s="2" t="s">
        <v>14001</v>
      </c>
      <c r="C2392" s="2" t="s">
        <v>14002</v>
      </c>
      <c r="D2392" s="2" t="s">
        <v>14003</v>
      </c>
      <c r="E2392" s="2" t="s">
        <v>14004</v>
      </c>
      <c r="F2392" s="2" t="s">
        <v>14005</v>
      </c>
      <c r="G2392" s="2" t="s">
        <v>14006</v>
      </c>
      <c r="H2392" s="2" t="str">
        <f ca="1">IFERROR(__xludf.DUMMYFUNCTION("GOOGLETRANSLATE(A2392,""id"",""en"")"),"It's better to replace it with your age")</f>
        <v>It's better to replace it with your age</v>
      </c>
    </row>
    <row r="2393" spans="1:8" ht="15.75" customHeight="1" x14ac:dyDescent="0.25">
      <c r="A2393" s="2" t="s">
        <v>14007</v>
      </c>
      <c r="B2393" s="2" t="s">
        <v>14008</v>
      </c>
      <c r="C2393" s="2" t="s">
        <v>14009</v>
      </c>
      <c r="D2393" s="2" t="s">
        <v>14010</v>
      </c>
      <c r="E2393" s="2" t="s">
        <v>14010</v>
      </c>
      <c r="F2393" s="2" t="s">
        <v>14011</v>
      </c>
      <c r="G2393" s="2" t="s">
        <v>14012</v>
      </c>
      <c r="H2393" s="2" t="str">
        <f ca="1">IFERROR(__xludf.DUMMYFUNCTION("GOOGLETRANSLATE(A2393,""id"",""en"")"),"imagining the annoying data package of the work ID subsidiary")</f>
        <v>imagining the annoying data package of the work ID subsidiary</v>
      </c>
    </row>
    <row r="2394" spans="1:8" ht="15.75" customHeight="1" x14ac:dyDescent="0.25">
      <c r="A2394" s="2" t="s">
        <v>14013</v>
      </c>
      <c r="B2394" s="2" t="s">
        <v>14014</v>
      </c>
      <c r="C2394" s="2" t="s">
        <v>14015</v>
      </c>
      <c r="D2394" s="2" t="s">
        <v>14016</v>
      </c>
      <c r="E2394" s="2" t="s">
        <v>14017</v>
      </c>
      <c r="F2394" s="2" t="s">
        <v>14018</v>
      </c>
      <c r="G2394" s="2" t="s">
        <v>14019</v>
      </c>
      <c r="H2394" s="2" t="str">
        <f ca="1">IFERROR(__xludf.DUMMYFUNCTION("GOOGLETRANSLATE(A2394,""id"",""en"")"),"Miss Indomaret pick up the Byukartune application straight away, send it to Miss Omah")</f>
        <v>Miss Indomaret pick up the Byukartune application straight away, send it to Miss Omah</v>
      </c>
    </row>
    <row r="2395" spans="1:8" ht="15.75" customHeight="1" x14ac:dyDescent="0.25">
      <c r="A2395" s="2" t="s">
        <v>14020</v>
      </c>
      <c r="B2395" s="2" t="s">
        <v>14021</v>
      </c>
      <c r="C2395" s="2" t="s">
        <v>14022</v>
      </c>
      <c r="D2395" s="2" t="s">
        <v>14023</v>
      </c>
      <c r="E2395" s="2" t="s">
        <v>14023</v>
      </c>
      <c r="F2395" s="2" t="s">
        <v>14024</v>
      </c>
      <c r="G2395" s="2" t="s">
        <v>14024</v>
      </c>
      <c r="H2395" s="2" t="str">
        <f ca="1">IFERROR(__xludf.DUMMYFUNCTION("GOOGLETRANSLATE(A2395,""id"",""en"")"),"convert vincell credit update rate february telkomsel three indosat byu smartfren wa")</f>
        <v>convert vincell credit update rate february telkomsel three indosat byu smartfren wa</v>
      </c>
    </row>
    <row r="2396" spans="1:8" ht="15.75" customHeight="1" x14ac:dyDescent="0.25">
      <c r="A2396" s="2" t="s">
        <v>14025</v>
      </c>
      <c r="B2396" s="2" t="s">
        <v>14026</v>
      </c>
      <c r="C2396" s="2" t="s">
        <v>14027</v>
      </c>
      <c r="D2396" s="2" t="s">
        <v>14028</v>
      </c>
      <c r="E2396" s="2" t="s">
        <v>14029</v>
      </c>
      <c r="F2396" s="2" t="s">
        <v>14030</v>
      </c>
      <c r="G2396" s="2" t="s">
        <v>14031</v>
      </c>
      <c r="H2396" s="2" t="str">
        <f ca="1">IFERROR(__xludf.DUMMYFUNCTION("GOOGLETRANSLATE(A2396,""id"",""en"")"),"Replace byu, brother, use Telkomsel Net Package, GB Wing Tuku GB Price")</f>
        <v>Replace byu, brother, use Telkomsel Net Package, GB Wing Tuku GB Price</v>
      </c>
    </row>
    <row r="2397" spans="1:8" ht="15.75" customHeight="1" x14ac:dyDescent="0.25">
      <c r="A2397" s="2" t="s">
        <v>14032</v>
      </c>
      <c r="B2397" s="2" t="s">
        <v>14033</v>
      </c>
      <c r="C2397" s="2" t="s">
        <v>14034</v>
      </c>
      <c r="D2397" s="2" t="s">
        <v>14035</v>
      </c>
      <c r="E2397" s="2" t="s">
        <v>14036</v>
      </c>
      <c r="F2397" s="2" t="s">
        <v>14037</v>
      </c>
      <c r="G2397" s="2" t="s">
        <v>14038</v>
      </c>
      <c r="H2397" s="2" t="str">
        <f ca="1">IFERROR(__xludf.DUMMYFUNCTION("GOOGLETRANSLATE(A2397,""id"",""en"")"),"id hi bro, sorry bro, you are active, maximum tri number, bro, my suggestion is to join the hook team, bro, let's monitor social media for updated information, thank you, Albert")</f>
        <v>id hi bro, sorry bro, you are active, maximum tri number, bro, my suggestion is to join the hook team, bro, let's monitor social media for updated information, thank you, Albert</v>
      </c>
    </row>
    <row r="2398" spans="1:8" ht="15.75" customHeight="1" x14ac:dyDescent="0.25">
      <c r="A2398" s="2" t="s">
        <v>14039</v>
      </c>
      <c r="B2398" s="2" t="s">
        <v>14040</v>
      </c>
      <c r="C2398" s="2" t="s">
        <v>14041</v>
      </c>
      <c r="D2398" s="2" t="s">
        <v>14042</v>
      </c>
      <c r="E2398" s="2" t="s">
        <v>14043</v>
      </c>
      <c r="F2398" s="2" t="s">
        <v>14044</v>
      </c>
      <c r="G2398" s="2" t="s">
        <v>14045</v>
      </c>
      <c r="H2398" s="2" t="str">
        <f ca="1">IFERROR(__xludf.DUMMYFUNCTION("GOOGLETRANSLATE(A2398,""id"",""en"")"),"use Telkomsel byu says slave Telkomsel")</f>
        <v>use Telkomsel byu says slave Telkomsel</v>
      </c>
    </row>
    <row r="2399" spans="1:8" ht="15.75" customHeight="1" x14ac:dyDescent="0.25">
      <c r="A2399" s="2" t="s">
        <v>14046</v>
      </c>
      <c r="B2399" s="2" t="s">
        <v>14047</v>
      </c>
      <c r="C2399" s="2" t="s">
        <v>14048</v>
      </c>
      <c r="D2399" s="2" t="s">
        <v>14049</v>
      </c>
      <c r="E2399" s="2" t="s">
        <v>14049</v>
      </c>
      <c r="F2399" s="2" t="s">
        <v>14050</v>
      </c>
      <c r="G2399" s="2" t="s">
        <v>14050</v>
      </c>
      <c r="H2399" s="2" t="str">
        <f ca="1">IFERROR(__xludf.DUMMYFUNCTION("GOOGLETRANSLATE(A2399,""id"",""en"")"),"haiii regular credit available amp transfer xl axis tri three telkomsel tsel isat indosat sf smartfren byu")</f>
        <v>haiii regular credit available amp transfer xl axis tri three telkomsel tsel isat indosat sf smartfren byu</v>
      </c>
    </row>
    <row r="2400" spans="1:8" ht="15.75" customHeight="1" x14ac:dyDescent="0.25">
      <c r="A2400" s="2" t="s">
        <v>14051</v>
      </c>
      <c r="B2400" s="2" t="s">
        <v>14052</v>
      </c>
      <c r="C2400" s="2" t="s">
        <v>14053</v>
      </c>
      <c r="D2400" s="2" t="s">
        <v>14054</v>
      </c>
      <c r="E2400" s="2" t="s">
        <v>14055</v>
      </c>
      <c r="F2400" s="2" t="s">
        <v>14056</v>
      </c>
      <c r="G2400" s="2" t="s">
        <v>14057</v>
      </c>
      <c r="H2400" s="2" t="str">
        <f ca="1">IFERROR(__xludf.DUMMYFUNCTION("GOOGLETRANSLATE(A2400,""id"",""en"")"),"The internet signal is using the hotel's WiFi, I told you to check the speed test, it's stupid if it's an ID")</f>
        <v>The internet signal is using the hotel's WiFi, I told you to check the speed test, it's stupid if it's an ID</v>
      </c>
    </row>
    <row r="2401" spans="1:8" ht="15.75" customHeight="1" x14ac:dyDescent="0.25">
      <c r="A2401" s="2" t="s">
        <v>14058</v>
      </c>
      <c r="B2401" s="2" t="s">
        <v>14059</v>
      </c>
      <c r="C2401" s="2" t="s">
        <v>14060</v>
      </c>
      <c r="D2401" s="2" t="s">
        <v>14061</v>
      </c>
      <c r="E2401" s="2" t="s">
        <v>14062</v>
      </c>
      <c r="F2401" s="2" t="s">
        <v>14063</v>
      </c>
      <c r="G2401" s="2" t="s">
        <v>14064</v>
      </c>
      <c r="H2401" s="2" t="str">
        <f ca="1">IFERROR(__xludf.DUMMYFUNCTION("GOOGLETRANSLATE(A2401,""id"",""en"")"),"id min tsel, come on, reply to the message, I'm embarrassed to be using my neighbor's WiFi")</f>
        <v>id min tsel, come on, reply to the message, I'm embarrassed to be using my neighbor's WiFi</v>
      </c>
    </row>
    <row r="2402" spans="1:8" ht="15.75" customHeight="1" x14ac:dyDescent="0.25">
      <c r="A2402" s="2" t="s">
        <v>14065</v>
      </c>
      <c r="B2402" s="2" t="s">
        <v>14066</v>
      </c>
      <c r="C2402" s="2" t="s">
        <v>14067</v>
      </c>
      <c r="D2402" s="2" t="s">
        <v>14068</v>
      </c>
      <c r="E2402" s="2" t="s">
        <v>14069</v>
      </c>
      <c r="F2402" s="2" t="s">
        <v>14070</v>
      </c>
      <c r="G2402" s="2" t="s">
        <v>14071</v>
      </c>
      <c r="H2402" s="2" t="str">
        <f ca="1">IFERROR(__xludf.DUMMYFUNCTION("GOOGLETRANSLATE(A2402,""id"",""en"")"),"Brother's ID doesn't give a signal, if there's a problem with the cellphone number, the location of the village head, if there's a problem with the number, message Joan")</f>
        <v>Brother's ID doesn't give a signal, if there's a problem with the cellphone number, the location of the village head, if there's a problem with the number, message Joan</v>
      </c>
    </row>
    <row r="2403" spans="1:8" ht="15.75" customHeight="1" x14ac:dyDescent="0.25">
      <c r="A2403" s="2" t="s">
        <v>14072</v>
      </c>
      <c r="B2403" s="2" t="s">
        <v>14073</v>
      </c>
      <c r="C2403" s="2" t="s">
        <v>14074</v>
      </c>
      <c r="D2403" s="2" t="s">
        <v>14075</v>
      </c>
      <c r="E2403" s="2" t="s">
        <v>14076</v>
      </c>
      <c r="F2403" s="2" t="s">
        <v>14077</v>
      </c>
      <c r="G2403" s="2" t="s">
        <v>14077</v>
      </c>
      <c r="H2403" s="2" t="str">
        <f ca="1">IFERROR(__xludf.DUMMYFUNCTION("GOOGLETRANSLATE(A2403,""id"",""en"")"),"ID already, rich husband's number, huhu")</f>
        <v>ID already, rich husband's number, huhu</v>
      </c>
    </row>
    <row r="2404" spans="1:8" ht="15.75" customHeight="1" x14ac:dyDescent="0.25">
      <c r="A2404" s="2" t="s">
        <v>14078</v>
      </c>
      <c r="B2404" s="2" t="s">
        <v>14079</v>
      </c>
      <c r="C2404" s="2" t="s">
        <v>14080</v>
      </c>
      <c r="D2404" s="2" t="s">
        <v>14081</v>
      </c>
      <c r="E2404" s="2" t="s">
        <v>14082</v>
      </c>
      <c r="F2404" s="2" t="s">
        <v>14083</v>
      </c>
      <c r="G2404" s="2" t="s">
        <v>14084</v>
      </c>
      <c r="H2404" s="2" t="str">
        <f ca="1">IFERROR(__xludf.DUMMYFUNCTION("GOOGLETRANSLATE(A2404,""id"",""en"")"),"Brother Rai's ID, check your message, enter the queue, friend, message to help with problems, please wait for message interaction, Rai")</f>
        <v>Brother Rai's ID, check your message, enter the queue, friend, message to help with problems, please wait for message interaction, Rai</v>
      </c>
    </row>
    <row r="2405" spans="1:8" ht="15.75" customHeight="1" x14ac:dyDescent="0.25">
      <c r="A2405" s="2" t="s">
        <v>14085</v>
      </c>
      <c r="B2405" s="2" t="s">
        <v>14086</v>
      </c>
      <c r="C2405" s="2" t="s">
        <v>14087</v>
      </c>
      <c r="D2405" s="2" t="s">
        <v>14088</v>
      </c>
      <c r="E2405" s="2" t="s">
        <v>14089</v>
      </c>
      <c r="F2405" s="2" t="s">
        <v>14090</v>
      </c>
      <c r="G2405" s="2" t="s">
        <v>14090</v>
      </c>
      <c r="H2405" s="2" t="str">
        <f ca="1">IFERROR(__xludf.DUMMYFUNCTION("GOOGLETRANSLATE(A2405,""id"",""en"")"),"id restart please check message")</f>
        <v>id restart please check message</v>
      </c>
    </row>
    <row r="2406" spans="1:8" ht="15.75" customHeight="1" x14ac:dyDescent="0.25">
      <c r="A2406" s="2" t="s">
        <v>14091</v>
      </c>
      <c r="B2406" s="2" t="s">
        <v>14092</v>
      </c>
      <c r="C2406" s="2" t="s">
        <v>14093</v>
      </c>
      <c r="D2406" s="2" t="s">
        <v>14094</v>
      </c>
      <c r="E2406" s="2" t="s">
        <v>14095</v>
      </c>
      <c r="F2406" s="2" t="s">
        <v>14096</v>
      </c>
      <c r="G2406" s="2" t="s">
        <v>14097</v>
      </c>
      <c r="H2406" s="2" t="str">
        <f ca="1">IFERROR(__xludf.DUMMYFUNCTION("GOOGLETRANSLATE(A2406,""id"",""en"")"),"Hi, local brothers and sisters, if you know, try restarting the phone, try restarting it. If it doesn't bother you, message Nindy")</f>
        <v>Hi, local brothers and sisters, if you know, try restarting the phone, try restarting it. If it doesn't bother you, message Nindy</v>
      </c>
    </row>
    <row r="2407" spans="1:8" ht="15.75" customHeight="1" x14ac:dyDescent="0.25">
      <c r="A2407" s="2" t="s">
        <v>14091</v>
      </c>
      <c r="B2407" s="2" t="s">
        <v>14098</v>
      </c>
      <c r="C2407" s="2" t="s">
        <v>14093</v>
      </c>
      <c r="D2407" s="2" t="s">
        <v>14094</v>
      </c>
      <c r="E2407" s="2" t="s">
        <v>14095</v>
      </c>
      <c r="F2407" s="2" t="s">
        <v>14096</v>
      </c>
      <c r="G2407" s="2" t="s">
        <v>14097</v>
      </c>
      <c r="H2407" s="2" t="str">
        <f ca="1">IFERROR(__xludf.DUMMYFUNCTION("GOOGLETRANSLATE(A2407,""id"",""en"")"),"Hi, local brothers and sisters, if you know, try restarting the phone, try restarting it. If it doesn't bother you, message Nindy")</f>
        <v>Hi, local brothers and sisters, if you know, try restarting the phone, try restarting it. If it doesn't bother you, message Nindy</v>
      </c>
    </row>
    <row r="2408" spans="1:8" ht="15.75" customHeight="1" x14ac:dyDescent="0.25">
      <c r="A2408" s="2" t="s">
        <v>14099</v>
      </c>
      <c r="B2408" s="2" t="s">
        <v>14100</v>
      </c>
      <c r="C2408" s="2" t="s">
        <v>14101</v>
      </c>
      <c r="D2408" s="2" t="s">
        <v>14102</v>
      </c>
      <c r="E2408" s="2" t="s">
        <v>14103</v>
      </c>
      <c r="F2408" s="2" t="s">
        <v>14104</v>
      </c>
      <c r="G2408" s="2" t="s">
        <v>14105</v>
      </c>
      <c r="H2408" s="2" t="str">
        <f ca="1">IFERROR(__xludf.DUMMYFUNCTION("GOOGLETRANSLATE(A2408,""id"",""en"")"),"ID, bro, if you don't have a signal, check your cell phone number, location, sub-district, city, number, problem, send a message, Joan.")</f>
        <v>ID, bro, if you don't have a signal, check your cell phone number, location, sub-district, city, number, problem, send a message, Joan.</v>
      </c>
    </row>
    <row r="2409" spans="1:8" ht="15.75" customHeight="1" x14ac:dyDescent="0.25">
      <c r="A2409" s="2" t="s">
        <v>14106</v>
      </c>
      <c r="B2409" s="2" t="s">
        <v>14107</v>
      </c>
      <c r="C2409" s="2" t="s">
        <v>14108</v>
      </c>
      <c r="D2409" s="2" t="s">
        <v>14109</v>
      </c>
      <c r="E2409" s="2" t="s">
        <v>14110</v>
      </c>
      <c r="F2409" s="2" t="s">
        <v>14111</v>
      </c>
      <c r="G2409" s="2" t="s">
        <v>14112</v>
      </c>
      <c r="H2409" s="2" t="str">
        <f ca="1">IFERROR(__xludf.DUMMYFUNCTION("GOOGLETRANSLATE(A2409,""id"",""en"")"),"There's no signal ID, it's just missing two")</f>
        <v>There's no signal ID, it's just missing two</v>
      </c>
    </row>
    <row r="2410" spans="1:8" ht="15.75" customHeight="1" x14ac:dyDescent="0.25">
      <c r="A2410" s="2" t="s">
        <v>14113</v>
      </c>
      <c r="B2410" s="2" t="s">
        <v>14114</v>
      </c>
      <c r="C2410" s="2" t="s">
        <v>14115</v>
      </c>
      <c r="D2410" s="2" t="s">
        <v>14116</v>
      </c>
      <c r="E2410" s="2" t="s">
        <v>14117</v>
      </c>
      <c r="F2410" s="2" t="s">
        <v>14118</v>
      </c>
      <c r="G2410" s="2" t="s">
        <v>14119</v>
      </c>
      <c r="H2410" s="2" t="str">
        <f ca="1">IFERROR(__xludf.DUMMYFUNCTION("GOOGLETRANSLATE(A2410,""id"",""en"")"),"Risa's sister is complaining about Byu's number, confirm Twitter ID, Telkomsel number has no signal, come on, give me the message, cellphone number, date, location, kec, city, number, problem, thank you, Nesya")</f>
        <v>Risa's sister is complaining about Byu's number, confirm Twitter ID, Telkomsel number has no signal, come on, give me the message, cellphone number, date, location, kec, city, number, problem, thank you, Nesya</v>
      </c>
    </row>
    <row r="2411" spans="1:8" ht="15.75" customHeight="1" x14ac:dyDescent="0.25">
      <c r="A2411" s="2" t="s">
        <v>14120</v>
      </c>
      <c r="B2411" s="2" t="s">
        <v>14121</v>
      </c>
      <c r="C2411" s="2" t="s">
        <v>14122</v>
      </c>
      <c r="D2411" s="2" t="s">
        <v>14123</v>
      </c>
      <c r="E2411" s="2" t="s">
        <v>14123</v>
      </c>
      <c r="F2411" s="2" t="s">
        <v>14124</v>
      </c>
      <c r="G2411" s="2" t="s">
        <v>14125</v>
      </c>
      <c r="H2411" s="2" t="str">
        <f ca="1">IFERROR(__xludf.DUMMYFUNCTION("GOOGLETRANSLATE(A2411,""id"",""en"")"),"Telkomsel signal ID Bapuk Jogja high price lot signal")</f>
        <v>Telkomsel signal ID Bapuk Jogja high price lot signal</v>
      </c>
    </row>
    <row r="2412" spans="1:8" ht="15.75" customHeight="1" x14ac:dyDescent="0.25">
      <c r="A2412" s="2" t="s">
        <v>14126</v>
      </c>
      <c r="B2412" s="2" t="s">
        <v>14127</v>
      </c>
      <c r="C2412" s="2" t="s">
        <v>14128</v>
      </c>
      <c r="D2412" s="2" t="s">
        <v>14129</v>
      </c>
      <c r="E2412" s="2" t="s">
        <v>14130</v>
      </c>
      <c r="F2412" s="2" t="s">
        <v>14131</v>
      </c>
      <c r="G2412" s="2" t="s">
        <v>14131</v>
      </c>
      <c r="H2412" s="2" t="str">
        <f ca="1">IFERROR(__xludf.DUMMYFUNCTION("GOOGLETRANSLATE(A2412,""id"",""en"")"),"id use the official link yes network quality use iconnet if working on grass it's better to just use quota use telkomsel byu xl network quality")</f>
        <v>id use the official link yes network quality use iconnet if working on grass it's better to just use quota use telkomsel byu xl network quality</v>
      </c>
    </row>
    <row r="2413" spans="1:8" ht="15.75" customHeight="1" x14ac:dyDescent="0.25">
      <c r="A2413" s="2" t="s">
        <v>14132</v>
      </c>
      <c r="B2413" s="2" t="s">
        <v>14133</v>
      </c>
      <c r="C2413" s="2" t="s">
        <v>14134</v>
      </c>
      <c r="D2413" s="2" t="s">
        <v>14135</v>
      </c>
      <c r="E2413" s="2" t="s">
        <v>14136</v>
      </c>
      <c r="F2413" s="2" t="s">
        <v>14137</v>
      </c>
      <c r="G2413" s="2" t="s">
        <v>14138</v>
      </c>
      <c r="H2413" s="2" t="str">
        <f ca="1">IFERROR(__xludf.DUMMYFUNCTION("GOOGLETRANSLATE(A2413,""id"",""en"")"),"the platinum video wasn't redeemed after buying the xl package watching champions league tags poisonshopping smartfren byu telkomsel im tokopedia toped tokped discountfess voucher shopee live wts credit discount wtb war cashback blibli quota familiar pack"&amp;"age")</f>
        <v>the platinum video wasn't redeemed after buying the xl package watching champions league tags poisonshopping smartfren byu telkomsel im tokopedia toped tokped discountfess voucher shopee live wts credit discount wtb war cashback blibli quota familiar package</v>
      </c>
    </row>
    <row r="2414" spans="1:8" ht="15.75" customHeight="1" x14ac:dyDescent="0.25">
      <c r="A2414" s="2" t="s">
        <v>14139</v>
      </c>
      <c r="B2414" s="2" t="s">
        <v>14140</v>
      </c>
      <c r="C2414" s="2" t="s">
        <v>14141</v>
      </c>
      <c r="D2414" s="2" t="s">
        <v>14142</v>
      </c>
      <c r="E2414" s="2" t="s">
        <v>14143</v>
      </c>
      <c r="F2414" s="2" t="s">
        <v>14144</v>
      </c>
      <c r="G2414" s="2" t="s">
        <v>14145</v>
      </c>
      <c r="H2414" s="2" t="str">
        <f ca="1">IFERROR(__xludf.DUMMYFUNCTION("GOOGLETRANSLATE(A2414,""id"",""en"")"),"ID Rasya, help find a solution so that the net is fast, bro, Suharmanto, order in cell phone number, the date is the problem number, let's be healthy, Rasya")</f>
        <v>ID Rasya, help find a solution so that the net is fast, bro, Suharmanto, order in cell phone number, the date is the problem number, let's be healthy, Rasya</v>
      </c>
    </row>
    <row r="2415" spans="1:8" ht="15.75" customHeight="1" x14ac:dyDescent="0.25">
      <c r="A2415" s="2" t="s">
        <v>14146</v>
      </c>
      <c r="B2415" s="2" t="s">
        <v>14147</v>
      </c>
      <c r="C2415" s="2" t="s">
        <v>14148</v>
      </c>
      <c r="D2415" s="2" t="s">
        <v>14149</v>
      </c>
      <c r="E2415" s="2" t="s">
        <v>14150</v>
      </c>
      <c r="F2415" s="2" t="s">
        <v>14151</v>
      </c>
      <c r="G2415" s="2" t="s">
        <v>14152</v>
      </c>
      <c r="H2415" s="2" t="str">
        <f ca="1">IFERROR(__xludf.DUMMYFUNCTION("GOOGLETRANSLATE(A2415,""id"",""en"")"),"yeah, sorry bro, I'm having internet problems, please help me, bro, confirm the message with the official ID account, bro, help me with the problem.")</f>
        <v>yeah, sorry bro, I'm having internet problems, please help me, bro, confirm the message with the official ID account, bro, help me with the problem.</v>
      </c>
    </row>
    <row r="2416" spans="1:8" ht="15.75" customHeight="1" x14ac:dyDescent="0.25">
      <c r="A2416" s="2" t="s">
        <v>14153</v>
      </c>
      <c r="B2416" s="2" t="s">
        <v>14154</v>
      </c>
      <c r="C2416" s="2" t="s">
        <v>14155</v>
      </c>
      <c r="D2416" s="2" t="s">
        <v>14156</v>
      </c>
      <c r="E2416" s="2" t="s">
        <v>14157</v>
      </c>
      <c r="F2416" s="2" t="s">
        <v>14158</v>
      </c>
      <c r="G2416" s="2" t="s">
        <v>14158</v>
      </c>
      <c r="H2416" s="2" t="str">
        <f ca="1">IFERROR(__xludf.DUMMYFUNCTION("GOOGLETRANSLATE(A2416,""id"",""en"")"),"Telkomsel byu still can't get internet for hours")</f>
        <v>Telkomsel byu still can't get internet for hours</v>
      </c>
    </row>
    <row r="2417" spans="1:8" ht="15.75" customHeight="1" x14ac:dyDescent="0.25">
      <c r="A2417" s="2" t="s">
        <v>14159</v>
      </c>
      <c r="B2417" s="2" t="s">
        <v>14160</v>
      </c>
      <c r="C2417" s="2" t="s">
        <v>14161</v>
      </c>
      <c r="D2417" s="2" t="s">
        <v>14162</v>
      </c>
      <c r="E2417" s="2" t="s">
        <v>14163</v>
      </c>
      <c r="F2417" s="2" t="s">
        <v>14164</v>
      </c>
      <c r="G2417" s="2" t="s">
        <v>14165</v>
      </c>
      <c r="H2417" s="2" t="str">
        <f ca="1">IFERROR(__xludf.DUMMYFUNCTION("GOOGLETRANSLATE(A2417,""id"",""en"")"),"Telkomsel amp byu lot")</f>
        <v>Telkomsel amp byu lot</v>
      </c>
    </row>
    <row r="2418" spans="1:8" ht="15.75" customHeight="1" x14ac:dyDescent="0.25">
      <c r="A2418" s="2" t="s">
        <v>14166</v>
      </c>
      <c r="B2418" s="2" t="s">
        <v>14167</v>
      </c>
      <c r="C2418" s="2" t="s">
        <v>14168</v>
      </c>
      <c r="D2418" s="2" t="s">
        <v>14169</v>
      </c>
      <c r="E2418" s="2" t="s">
        <v>14170</v>
      </c>
      <c r="F2418" s="2" t="s">
        <v>14171</v>
      </c>
      <c r="G2418" s="2" t="s">
        <v>14172</v>
      </c>
      <c r="H2418" s="2" t="str">
        <f ca="1">IFERROR(__xludf.DUMMYFUNCTION("GOOGLETRANSLATE(A2418,""id"",""en"")"),"I hope Gempi's brother is as successful as Jovan")</f>
        <v>I hope Gempi's brother is as successful as Jovan</v>
      </c>
    </row>
    <row r="2419" spans="1:8" ht="15.75" customHeight="1" x14ac:dyDescent="0.25">
      <c r="A2419" s="2" t="s">
        <v>14173</v>
      </c>
      <c r="B2419" s="2" t="s">
        <v>14174</v>
      </c>
      <c r="C2419" s="2" t="s">
        <v>14175</v>
      </c>
      <c r="D2419" s="2" t="s">
        <v>14176</v>
      </c>
      <c r="E2419" s="2" t="s">
        <v>14176</v>
      </c>
      <c r="F2419" s="2" t="s">
        <v>14177</v>
      </c>
      <c r="G2419" s="2" t="s">
        <v>14177</v>
      </c>
      <c r="H2419" s="2" t="str">
        <f ca="1">IFERROR(__xludf.DUMMYFUNCTION("GOOGLETRANSLATE(A2419,""id"",""en"")"),"id aah thank you min")</f>
        <v>id aah thank you min</v>
      </c>
    </row>
    <row r="2420" spans="1:8" ht="15.75" customHeight="1" x14ac:dyDescent="0.25">
      <c r="A2420" s="2" t="s">
        <v>14178</v>
      </c>
      <c r="B2420" s="2" t="s">
        <v>14179</v>
      </c>
      <c r="C2420" s="2" t="s">
        <v>14180</v>
      </c>
      <c r="D2420" s="2" t="s">
        <v>14181</v>
      </c>
      <c r="E2420" s="2" t="s">
        <v>14182</v>
      </c>
      <c r="F2420" s="2" t="s">
        <v>14183</v>
      </c>
      <c r="G2420" s="2" t="s">
        <v>14184</v>
      </c>
      <c r="H2420" s="2" t="str">
        <f ca="1">IFERROR(__xludf.DUMMYFUNCTION("GOOGLETRANSLATE(A2420,""id"",""en"")"),"Telkomsel ID recycles the number according to the requirements, of course the Minister of Information and Communication will set a pause for recycle the subscription card, brother Jovan")</f>
        <v>Telkomsel ID recycles the number according to the requirements, of course the Minister of Information and Communication will set a pause for recycle the subscription card, brother Jovan</v>
      </c>
    </row>
    <row r="2421" spans="1:8" ht="15.75" customHeight="1" x14ac:dyDescent="0.25">
      <c r="A2421" s="2" t="s">
        <v>14185</v>
      </c>
      <c r="B2421" s="2" t="s">
        <v>14186</v>
      </c>
      <c r="C2421" s="2" t="s">
        <v>14187</v>
      </c>
      <c r="D2421" s="2" t="s">
        <v>14188</v>
      </c>
      <c r="E2421" s="2" t="s">
        <v>14189</v>
      </c>
      <c r="F2421" s="2" t="s">
        <v>14190</v>
      </c>
      <c r="G2421" s="2" t="s">
        <v>14191</v>
      </c>
      <c r="H2421" s="2" t="str">
        <f ca="1">IFERROR(__xludf.DUMMYFUNCTION("GOOGLETRANSLATE(A2421,""id"",""en"")"),"ID, please provide complete data, Micha, please send a message so the data is safe, cool, thank you, Micha")</f>
        <v>ID, please provide complete data, Micha, please send a message so the data is safe, cool, thank you, Micha</v>
      </c>
    </row>
    <row r="2422" spans="1:8" ht="15.75" customHeight="1" x14ac:dyDescent="0.25">
      <c r="A2422" s="2" t="s">
        <v>15</v>
      </c>
      <c r="B2422" s="2" t="s">
        <v>14192</v>
      </c>
      <c r="C2422" s="2" t="s">
        <v>14193</v>
      </c>
      <c r="D2422" s="2" t="s">
        <v>14194</v>
      </c>
      <c r="E2422" s="2" t="s">
        <v>14194</v>
      </c>
      <c r="F2422" s="2" t="s">
        <v>20</v>
      </c>
      <c r="G2422" s="2" t="s">
        <v>20</v>
      </c>
      <c r="H2422" s="2" t="str">
        <f ca="1">IFERROR(__xludf.DUMMYFUNCTION("GOOGLETRANSLATE(A2422,""id"",""en"")"),"id")</f>
        <v>id</v>
      </c>
    </row>
    <row r="2423" spans="1:8" ht="15.75" customHeight="1" x14ac:dyDescent="0.25">
      <c r="A2423" s="2" t="s">
        <v>14195</v>
      </c>
      <c r="B2423" s="2" t="s">
        <v>14196</v>
      </c>
      <c r="C2423" s="2" t="s">
        <v>14197</v>
      </c>
      <c r="D2423" s="2" t="s">
        <v>14198</v>
      </c>
      <c r="E2423" s="2" t="s">
        <v>14199</v>
      </c>
      <c r="F2423" s="2" t="s">
        <v>14200</v>
      </c>
      <c r="G2423" s="2" t="s">
        <v>14201</v>
      </c>
      <c r="H2423" s="2" t="str">
        <f ca="1">IFERROR(__xludf.DUMMYFUNCTION("GOOGLETRANSLATE(A2423,""id"",""en"")"),"The ID problem is that the net is not stable, bro, let me know the cellphone number, come on, the problem number is to order, check the data, it's safe, thank you, Micha")</f>
        <v>The ID problem is that the net is not stable, bro, let me know the cellphone number, come on, the problem number is to order, check the data, it's safe, thank you, Micha</v>
      </c>
    </row>
    <row r="2424" spans="1:8" ht="15.75" customHeight="1" x14ac:dyDescent="0.25">
      <c r="A2424" s="2" t="s">
        <v>14202</v>
      </c>
      <c r="B2424" s="2" t="s">
        <v>14203</v>
      </c>
      <c r="C2424" s="2" t="s">
        <v>14204</v>
      </c>
      <c r="D2424" s="2" t="s">
        <v>14205</v>
      </c>
      <c r="E2424" s="2" t="s">
        <v>14206</v>
      </c>
      <c r="F2424" s="2" t="s">
        <v>14207</v>
      </c>
      <c r="G2424" s="2" t="s">
        <v>14208</v>
      </c>
      <c r="H2424" s="2" t="str">
        <f ca="1">IFERROR(__xludf.DUMMYFUNCTION("GOOGLETRANSLATE(A2424,""id"",""en"")"),"net amp data connection Cikadu village bad signal id lost lost weak data connection appeared buy expensive expensive month ran out good data package bad net")</f>
        <v>net amp data connection Cikadu village bad signal id lost lost weak data connection appeared buy expensive expensive month ran out good data package bad net</v>
      </c>
    </row>
    <row r="2425" spans="1:8" ht="15.75" customHeight="1" x14ac:dyDescent="0.25">
      <c r="A2425" s="2" t="s">
        <v>14209</v>
      </c>
      <c r="B2425" s="2" t="s">
        <v>14210</v>
      </c>
      <c r="C2425" s="2" t="s">
        <v>14211</v>
      </c>
      <c r="D2425" s="2" t="s">
        <v>14212</v>
      </c>
      <c r="E2425" s="2" t="s">
        <v>14213</v>
      </c>
      <c r="F2425" s="2" t="s">
        <v>14214</v>
      </c>
      <c r="G2425" s="2" t="s">
        <v>14215</v>
      </c>
      <c r="H2425" s="2" t="str">
        <f ca="1">IFERROR(__xludf.DUMMYFUNCTION("GOOGLETRANSLATE(A2425,""id"",""en"")"),"If you have trouble turning the product, serve it byu, brother, the official hand confirms the ID message directly, friend, help Rai")</f>
        <v>If you have trouble turning the product, serve it byu, brother, the official hand confirms the ID message directly, friend, help Rai</v>
      </c>
    </row>
    <row r="2426" spans="1:8" ht="15.75" customHeight="1" x14ac:dyDescent="0.25">
      <c r="A2426" s="2" t="s">
        <v>14216</v>
      </c>
      <c r="B2426" s="2" t="s">
        <v>14217</v>
      </c>
      <c r="C2426" s="2" t="s">
        <v>14218</v>
      </c>
      <c r="D2426" s="2" t="s">
        <v>14219</v>
      </c>
      <c r="E2426" s="2" t="s">
        <v>14220</v>
      </c>
      <c r="F2426" s="2" t="s">
        <v>14221</v>
      </c>
      <c r="G2426" s="2" t="s">
        <v>14221</v>
      </c>
      <c r="H2426" s="2" t="str">
        <f ca="1">IFERROR(__xludf.DUMMYFUNCTION("GOOGLETRANSLATE(A2426,""id"",""en"")"),"roaming by Telkomsel yes ID")</f>
        <v>roaming by Telkomsel yes ID</v>
      </c>
    </row>
    <row r="2427" spans="1:8" ht="15.75" customHeight="1" x14ac:dyDescent="0.25">
      <c r="A2427" s="2" t="s">
        <v>14222</v>
      </c>
      <c r="B2427" s="2" t="s">
        <v>14223</v>
      </c>
      <c r="C2427" s="2" t="s">
        <v>14224</v>
      </c>
      <c r="D2427" s="2" t="s">
        <v>14225</v>
      </c>
      <c r="E2427" s="2" t="s">
        <v>14226</v>
      </c>
      <c r="F2427" s="2" t="s">
        <v>14227</v>
      </c>
      <c r="G2427" s="2" t="s">
        <v>14228</v>
      </c>
      <c r="H2427" s="2" t="str">
        <f ca="1">IFERROR(__xludf.DUMMYFUNCTION("GOOGLETRANSLATE(A2427,""id"",""en"")"),"Brother Suharmanto's ID is bothering you, spam SMS, the internet connection is unstable, come on, let me give you the message, cellphone number, date, location, kec, city, number, problem with capturing advertising SMS, let me help you check, thank you Ne"&amp;"sya")</f>
        <v>Brother Suharmanto's ID is bothering you, spam SMS, the internet connection is unstable, come on, let me give you the message, cellphone number, date, location, kec, city, number, problem with capturing advertising SMS, let me help you check, thank you Nesya</v>
      </c>
    </row>
    <row r="2428" spans="1:8" ht="15.75" customHeight="1" x14ac:dyDescent="0.25">
      <c r="A2428" s="2" t="s">
        <v>14229</v>
      </c>
      <c r="B2428" s="2" t="s">
        <v>14230</v>
      </c>
      <c r="C2428" s="2" t="s">
        <v>14231</v>
      </c>
      <c r="D2428" s="2" t="s">
        <v>14232</v>
      </c>
      <c r="E2428" s="2" t="s">
        <v>14233</v>
      </c>
      <c r="F2428" s="2" t="s">
        <v>14234</v>
      </c>
      <c r="G2428" s="2" t="s">
        <v>14234</v>
      </c>
      <c r="H2428" s="2" t="str">
        <f ca="1">IFERROR(__xludf.DUMMYFUNCTION("GOOGLETRANSLATE(A2428,""id"",""en"")"),"advertising model id ba id let me see the zayyan tv advertisement")</f>
        <v>advertising model id ba id let me see the zayyan tv advertisement</v>
      </c>
    </row>
    <row r="2429" spans="1:8" ht="15.75" customHeight="1" x14ac:dyDescent="0.25">
      <c r="A2429" s="2" t="s">
        <v>14235</v>
      </c>
      <c r="B2429" s="2" t="s">
        <v>14236</v>
      </c>
      <c r="C2429" s="2" t="s">
        <v>14237</v>
      </c>
      <c r="D2429" s="2" t="s">
        <v>14238</v>
      </c>
      <c r="E2429" s="2" t="s">
        <v>14239</v>
      </c>
      <c r="F2429" s="2" t="s">
        <v>14240</v>
      </c>
      <c r="G2429" s="2" t="s">
        <v>14241</v>
      </c>
      <c r="H2429" s="2" t="str">
        <f ca="1">IFERROR(__xludf.DUMMYFUNCTION("GOOGLETRANSLATE(A2429,""id"",""en"")"),"ID, brother, talk to me, message ID, let me help you with Telkomsel signal problems, immediately confirm the message, DiDM, help me check Darlan")</f>
        <v>ID, brother, talk to me, message ID, let me help you with Telkomsel signal problems, immediately confirm the message, DiDM, help me check Darlan</v>
      </c>
    </row>
    <row r="2430" spans="1:8" ht="15.75" customHeight="1" x14ac:dyDescent="0.25">
      <c r="A2430" s="2" t="s">
        <v>14242</v>
      </c>
      <c r="B2430" s="2" t="s">
        <v>14243</v>
      </c>
      <c r="C2430" s="2" t="s">
        <v>14244</v>
      </c>
      <c r="D2430" s="2" t="s">
        <v>14245</v>
      </c>
      <c r="E2430" s="2" t="s">
        <v>14246</v>
      </c>
      <c r="F2430" s="2" t="s">
        <v>14247</v>
      </c>
      <c r="G2430" s="2" t="s">
        <v>14248</v>
      </c>
      <c r="H2430" s="2" t="str">
        <f ca="1">IFERROR(__xludf.DUMMYFUNCTION("GOOGLETRANSLATE(A2430,""id"",""en"")"),"Id a friend using sympathy to complain about a good signal")</f>
        <v>Id a friend using sympathy to complain about a good signal</v>
      </c>
    </row>
    <row r="2431" spans="1:8" ht="15.75" customHeight="1" x14ac:dyDescent="0.25">
      <c r="A2431" s="2" t="s">
        <v>14249</v>
      </c>
      <c r="B2431" s="2" t="s">
        <v>14250</v>
      </c>
      <c r="C2431" s="2" t="s">
        <v>14251</v>
      </c>
      <c r="D2431" s="2" t="s">
        <v>14252</v>
      </c>
      <c r="E2431" s="2" t="s">
        <v>14253</v>
      </c>
      <c r="F2431" s="2" t="s">
        <v>14254</v>
      </c>
      <c r="G2431" s="2" t="s">
        <v>14255</v>
      </c>
      <c r="H2431" s="2" t="str">
        <f ca="1">IFERROR(__xludf.DUMMYFUNCTION("GOOGLETRANSLATE(A2431,""id"",""en"")"),"Try talking to Nindy, the message is your sister's ID")</f>
        <v>Try talking to Nindy, the message is your sister's ID</v>
      </c>
    </row>
    <row r="2432" spans="1:8" ht="15.75" customHeight="1" x14ac:dyDescent="0.25">
      <c r="A2432" s="2" t="s">
        <v>14256</v>
      </c>
      <c r="B2432" s="2" t="s">
        <v>14257</v>
      </c>
      <c r="C2432" s="2" t="s">
        <v>14258</v>
      </c>
      <c r="D2432" s="2" t="s">
        <v>14259</v>
      </c>
      <c r="E2432" s="2" t="s">
        <v>14260</v>
      </c>
      <c r="F2432" s="2" t="s">
        <v>14261</v>
      </c>
      <c r="G2432" s="2" t="s">
        <v>14262</v>
      </c>
      <c r="H2432" s="2" t="str">
        <f ca="1">IFERROR(__xludf.DUMMYFUNCTION("GOOGLETRANSLATE(A2432,""id"",""en"")"),"Try using Telkomsel's son, byu, really")</f>
        <v>Try using Telkomsel's son, byu, really</v>
      </c>
    </row>
    <row r="2433" spans="1:8" ht="15.75" customHeight="1" x14ac:dyDescent="0.25">
      <c r="A2433" s="2" t="s">
        <v>14263</v>
      </c>
      <c r="B2433" s="2" t="s">
        <v>14264</v>
      </c>
      <c r="C2433" s="2" t="s">
        <v>14265</v>
      </c>
      <c r="D2433" s="2" t="s">
        <v>14266</v>
      </c>
      <c r="E2433" s="2" t="s">
        <v>14267</v>
      </c>
      <c r="F2433" s="2" t="s">
        <v>14268</v>
      </c>
      <c r="G2433" s="2" t="s">
        <v>14269</v>
      </c>
      <c r="H2433" s="2" t="str">
        <f ca="1">IFERROR(__xludf.DUMMYFUNCTION("GOOGLETRANSLATE(A2433,""id"",""en"")"),"Try ordering an ID to help you, btw, you're using a Telkomsel number, it doesn't work")</f>
        <v>Try ordering an ID to help you, btw, you're using a Telkomsel number, it doesn't work</v>
      </c>
    </row>
    <row r="2434" spans="1:8" ht="15.75" customHeight="1" x14ac:dyDescent="0.25">
      <c r="A2434" s="2" t="s">
        <v>14270</v>
      </c>
      <c r="B2434" s="2" t="s">
        <v>14271</v>
      </c>
      <c r="C2434" s="2" t="s">
        <v>14272</v>
      </c>
      <c r="D2434" s="2" t="s">
        <v>14273</v>
      </c>
      <c r="E2434" s="2" t="s">
        <v>14274</v>
      </c>
      <c r="F2434" s="2" t="s">
        <v>14275</v>
      </c>
      <c r="G2434" s="2" t="s">
        <v>14275</v>
      </c>
      <c r="H2434" s="2" t="str">
        <f ca="1">IFERROR(__xludf.DUMMYFUNCTION("GOOGLETRANSLATE(A2434,""id"",""en"")"),"Bad ID")</f>
        <v>Bad ID</v>
      </c>
    </row>
    <row r="2435" spans="1:8" ht="15.75" customHeight="1" x14ac:dyDescent="0.25">
      <c r="A2435" s="2" t="s">
        <v>14276</v>
      </c>
      <c r="B2435" s="2" t="s">
        <v>14277</v>
      </c>
      <c r="C2435" s="2" t="s">
        <v>14278</v>
      </c>
      <c r="D2435" s="2" t="s">
        <v>14279</v>
      </c>
      <c r="E2435" s="2" t="s">
        <v>14280</v>
      </c>
      <c r="F2435" s="2" t="s">
        <v>14281</v>
      </c>
      <c r="G2435" s="2" t="s">
        <v>14282</v>
      </c>
      <c r="H2435" s="2" t="str">
        <f ca="1">IFERROR(__xludf.DUMMYFUNCTION("GOOGLETRANSLATE(A2435,""id"",""en"")"),"Telkomsel net by missing, Sanden Bantul fuck ID")</f>
        <v>Telkomsel net by missing, Sanden Bantul fuck ID</v>
      </c>
    </row>
    <row r="2436" spans="1:8" ht="15.75" customHeight="1" x14ac:dyDescent="0.25">
      <c r="A2436" s="2" t="s">
        <v>14283</v>
      </c>
      <c r="B2436" s="2" t="s">
        <v>14284</v>
      </c>
      <c r="C2436" s="2" t="s">
        <v>14285</v>
      </c>
      <c r="D2436" s="2" t="s">
        <v>14286</v>
      </c>
      <c r="E2436" s="2" t="s">
        <v>14287</v>
      </c>
      <c r="F2436" s="2" t="s">
        <v>14288</v>
      </c>
      <c r="G2436" s="2" t="s">
        <v>14288</v>
      </c>
      <c r="H2436" s="2" t="str">
        <f ca="1">IFERROR(__xludf.DUMMYFUNCTION("GOOGLETRANSLATE(A2436,""id"",""en"")"),"garut signal is not clearssssssssss using wifi using data is irritating telkomsel influence byu irritating tired")</f>
        <v>garut signal is not clearssssssssss using wifi using data is irritating telkomsel influence byu irritating tired</v>
      </c>
    </row>
    <row r="2437" spans="1:8" ht="15.75" customHeight="1" x14ac:dyDescent="0.25">
      <c r="A2437" s="2" t="s">
        <v>14289</v>
      </c>
      <c r="B2437" s="2" t="s">
        <v>14290</v>
      </c>
      <c r="C2437" s="2" t="s">
        <v>14290</v>
      </c>
      <c r="D2437" s="2" t="s">
        <v>14291</v>
      </c>
      <c r="E2437" s="2" t="s">
        <v>14292</v>
      </c>
      <c r="F2437" s="2" t="s">
        <v>14293</v>
      </c>
      <c r="G2437" s="2" t="s">
        <v>14294</v>
      </c>
      <c r="H2437" s="2" t="str">
        <f ca="1">IFERROR(__xludf.DUMMYFUNCTION("GOOGLETRANSLATE(A2437,""id"",""en"")"),"Telkomsel byu, if the power goes out, there's no way to fight")</f>
        <v>Telkomsel byu, if the power goes out, there's no way to fight</v>
      </c>
    </row>
    <row r="2438" spans="1:8" ht="15.75" customHeight="1" x14ac:dyDescent="0.25">
      <c r="A2438" s="2" t="s">
        <v>14295</v>
      </c>
      <c r="B2438" s="2" t="s">
        <v>14296</v>
      </c>
      <c r="C2438" s="2" t="s">
        <v>14297</v>
      </c>
      <c r="D2438" s="2" t="s">
        <v>14298</v>
      </c>
      <c r="E2438" s="2" t="s">
        <v>14299</v>
      </c>
      <c r="F2438" s="2" t="s">
        <v>14299</v>
      </c>
      <c r="G2438" s="2" t="s">
        <v>14300</v>
      </c>
      <c r="H2438" s="2" t="str">
        <f ca="1">IFERROR(__xludf.DUMMYFUNCTION("GOOGLETRANSLATE(A2438,""id"",""en"")"),"try to help Chika's sister ID")</f>
        <v>try to help Chika's sister ID</v>
      </c>
    </row>
    <row r="2439" spans="1:8" ht="15.75" customHeight="1" x14ac:dyDescent="0.25">
      <c r="A2439" s="2" t="s">
        <v>14301</v>
      </c>
      <c r="B2439" s="2" t="s">
        <v>14302</v>
      </c>
      <c r="C2439" s="2" t="s">
        <v>14303</v>
      </c>
      <c r="D2439" s="2" t="s">
        <v>14304</v>
      </c>
      <c r="E2439" s="2" t="s">
        <v>14305</v>
      </c>
      <c r="F2439" s="2" t="s">
        <v>14306</v>
      </c>
      <c r="G2439" s="2" t="s">
        <v>14307</v>
      </c>
      <c r="H2439" s="2" t="str">
        <f ca="1">IFERROR(__xludf.DUMMYFUNCTION("GOOGLETRANSLATE(A2439,""id"",""en"")"),"id hi please refresh wifi network turn off on modem remove sim card modem install modem definitely place modem on table near window forget network wifi connect manual thank you")</f>
        <v>id hi please refresh wifi network turn off on modem remove sim card modem install modem definitely place modem on table near window forget network wifi connect manual thank you</v>
      </c>
    </row>
    <row r="2440" spans="1:8" ht="15.75" customHeight="1" x14ac:dyDescent="0.25">
      <c r="A2440" s="2" t="s">
        <v>14308</v>
      </c>
      <c r="B2440" s="2" t="s">
        <v>14309</v>
      </c>
      <c r="C2440" s="2" t="s">
        <v>14310</v>
      </c>
      <c r="D2440" s="2" t="s">
        <v>14311</v>
      </c>
      <c r="E2440" s="2" t="s">
        <v>14312</v>
      </c>
      <c r="F2440" s="2" t="s">
        <v>14313</v>
      </c>
      <c r="G2440" s="2" t="s">
        <v>14313</v>
      </c>
      <c r="H2440" s="2" t="str">
        <f ca="1">IFERROR(__xludf.DUMMYFUNCTION("GOOGLETRANSLATE(A2440,""id"",""en"")"),"Try ID first so it's slow")</f>
        <v>Try ID first so it's slow</v>
      </c>
    </row>
    <row r="2441" spans="1:8" ht="15.75" customHeight="1" x14ac:dyDescent="0.25">
      <c r="A2441" s="2" t="s">
        <v>14314</v>
      </c>
      <c r="B2441" s="2" t="s">
        <v>14315</v>
      </c>
      <c r="C2441" s="2" t="s">
        <v>14316</v>
      </c>
      <c r="D2441" s="2" t="s">
        <v>14317</v>
      </c>
      <c r="E2441" s="2" t="s">
        <v>14318</v>
      </c>
      <c r="F2441" s="2" t="s">
        <v>14319</v>
      </c>
      <c r="G2441" s="2" t="s">
        <v>14320</v>
      </c>
      <c r="H2441" s="2" t="str">
        <f ca="1">IFERROR(__xludf.DUMMYFUNCTION("GOOGLETRANSLATE(A2441,""id"",""en"")"),"id please wait, brother, colleague, Zyad, reply to your message, thank you, Zyad")</f>
        <v>id please wait, brother, colleague, Zyad, reply to your message, thank you, Zyad</v>
      </c>
    </row>
    <row r="2442" spans="1:8" ht="15.75" customHeight="1" x14ac:dyDescent="0.25">
      <c r="A2442" s="2" t="s">
        <v>14321</v>
      </c>
      <c r="B2442" s="2" t="s">
        <v>14322</v>
      </c>
      <c r="C2442" s="2" t="s">
        <v>14323</v>
      </c>
      <c r="D2442" s="2" t="s">
        <v>14324</v>
      </c>
      <c r="E2442" s="2" t="s">
        <v>14325</v>
      </c>
      <c r="F2442" s="2" t="s">
        <v>14326</v>
      </c>
      <c r="G2442" s="2" t="s">
        <v>14326</v>
      </c>
      <c r="H2442" s="2" t="str">
        <f ca="1">IFERROR(__xludf.DUMMYFUNCTION("GOOGLETRANSLATE(A2442,""id"",""en"")"),"Ardhan's ID, check your message, here's a message, Brother Ardhan")</f>
        <v>Ardhan's ID, check your message, here's a message, Brother Ardhan</v>
      </c>
    </row>
    <row r="2443" spans="1:8" ht="15.75" customHeight="1" x14ac:dyDescent="0.25">
      <c r="A2443" s="2" t="s">
        <v>13721</v>
      </c>
      <c r="B2443" s="2" t="s">
        <v>14327</v>
      </c>
      <c r="C2443" s="2" t="s">
        <v>13723</v>
      </c>
      <c r="D2443" s="2" t="s">
        <v>13724</v>
      </c>
      <c r="E2443" s="2" t="s">
        <v>13725</v>
      </c>
      <c r="F2443" s="2" t="s">
        <v>13726</v>
      </c>
      <c r="G2443" s="2" t="s">
        <v>13727</v>
      </c>
      <c r="H2443" s="2" t="str">
        <f ca="1">IFERROR(__xludf.DUMMYFUNCTION("GOOGLETRANSLATE(A2443,""id"",""en"")"),"Hi bro, sorry for making you uncomfortable, I'm complaining bro, Dmin Nindy, OK, Nindy, try to help check the team, thank you, bro.")</f>
        <v>Hi bro, sorry for making you uncomfortable, I'm complaining bro, Dmin Nindy, OK, Nindy, try to help check the team, thank you, bro.</v>
      </c>
    </row>
    <row r="2444" spans="1:8" ht="15.75" customHeight="1" x14ac:dyDescent="0.25">
      <c r="A2444" s="2" t="s">
        <v>14328</v>
      </c>
      <c r="B2444" s="2" t="s">
        <v>14329</v>
      </c>
      <c r="C2444" s="2" t="s">
        <v>14330</v>
      </c>
      <c r="D2444" s="2" t="s">
        <v>14331</v>
      </c>
      <c r="E2444" s="2" t="s">
        <v>14332</v>
      </c>
      <c r="F2444" s="2" t="s">
        <v>14333</v>
      </c>
      <c r="G2444" s="2" t="s">
        <v>14334</v>
      </c>
      <c r="H2444" s="2" t="str">
        <f ca="1">IFERROR(__xludf.DUMMYFUNCTION("GOOGLETRANSLATE(A2444,""id"",""en"")"),"Sis Zizi's message ID is in the queue, waiting for a reply to your message, thank you Zidane")</f>
        <v>Sis Zizi's message ID is in the queue, waiting for a reply to your message, thank you Zidane</v>
      </c>
    </row>
    <row r="2445" spans="1:8" ht="15.75" customHeight="1" x14ac:dyDescent="0.25">
      <c r="A2445" s="2" t="s">
        <v>14335</v>
      </c>
      <c r="B2445" s="2" t="s">
        <v>14336</v>
      </c>
      <c r="C2445" s="2" t="s">
        <v>14337</v>
      </c>
      <c r="D2445" s="2" t="s">
        <v>14338</v>
      </c>
      <c r="E2445" s="2" t="s">
        <v>14339</v>
      </c>
      <c r="F2445" s="2" t="s">
        <v>14340</v>
      </c>
      <c r="G2445" s="2" t="s">
        <v>14341</v>
      </c>
      <c r="H2445" s="2" t="str">
        <f ca="1">IFERROR(__xludf.DUMMYFUNCTION("GOOGLETRANSLATE(A2445,""id"",""en"")"),"ID okay brother Zizi meet message Frey")</f>
        <v>ID okay brother Zizi meet message Frey</v>
      </c>
    </row>
    <row r="2446" spans="1:8" ht="15.75" customHeight="1" x14ac:dyDescent="0.25">
      <c r="A2446" s="2" t="s">
        <v>14342</v>
      </c>
      <c r="B2446" s="2" t="s">
        <v>14343</v>
      </c>
      <c r="C2446" s="2" t="s">
        <v>14344</v>
      </c>
      <c r="D2446" s="2" t="s">
        <v>14345</v>
      </c>
      <c r="E2446" s="2" t="s">
        <v>14346</v>
      </c>
      <c r="F2446" s="2" t="s">
        <v>14347</v>
      </c>
      <c r="G2446" s="2" t="s">
        <v>14348</v>
      </c>
      <c r="H2446" s="2" t="str">
        <f ca="1">IFERROR(__xludf.DUMMYFUNCTION("GOOGLETRANSLATE(A2446,""id"",""en"")"),"Zizi's sister's ID, try to provide the location number, detailed number, problem with Jovan's message")</f>
        <v>Zizi's sister's ID, try to provide the location number, detailed number, problem with Jovan's message</v>
      </c>
    </row>
    <row r="2447" spans="1:8" ht="15.75" customHeight="1" x14ac:dyDescent="0.25">
      <c r="A2447" s="2" t="s">
        <v>14349</v>
      </c>
      <c r="B2447" s="2" t="s">
        <v>14350</v>
      </c>
      <c r="C2447" s="2" t="s">
        <v>14351</v>
      </c>
      <c r="D2447" s="2" t="s">
        <v>14352</v>
      </c>
      <c r="E2447" s="2" t="s">
        <v>14353</v>
      </c>
      <c r="F2447" s="2" t="s">
        <v>14354</v>
      </c>
      <c r="G2447" s="2" t="s">
        <v>14355</v>
      </c>
      <c r="H2447" s="2" t="str">
        <f ca="1">IFERROR(__xludf.DUMMYFUNCTION("GOOGLETRANSLATE(A2447,""id"",""en"")"),"Zidane's ID is poked by a work friend so that Brother Zizi's message will be answered quickly, wait for the message, thank you Zidane")</f>
        <v>Zidane's ID is poked by a work friend so that Brother Zizi's message will be answered quickly, wait for the message, thank you Zidane</v>
      </c>
    </row>
    <row r="2448" spans="1:8" ht="15.75" customHeight="1" x14ac:dyDescent="0.25">
      <c r="A2448" s="2" t="s">
        <v>14356</v>
      </c>
      <c r="B2448" s="2" t="s">
        <v>14357</v>
      </c>
      <c r="C2448" s="2" t="s">
        <v>14358</v>
      </c>
      <c r="D2448" s="2" t="s">
        <v>14359</v>
      </c>
      <c r="E2448" s="2" t="s">
        <v>14360</v>
      </c>
      <c r="F2448" s="2" t="s">
        <v>14361</v>
      </c>
      <c r="G2448" s="2" t="s">
        <v>14362</v>
      </c>
      <c r="H2448" s="2" t="str">
        <f ca="1">IFERROR(__xludf.DUMMYFUNCTION("GOOGLETRANSLATE(A2448,""id"",""en"")"),"ID, stable signal, Sis Satria, come on, let me know your cellphone number, location, details of sub-district head, date, Telkomsel number, problem via message, let me help you, Zidane")</f>
        <v>ID, stable signal, Sis Satria, come on, let me know your cellphone number, location, details of sub-district head, date, Telkomsel number, problem via message, let me help you, Zidane</v>
      </c>
    </row>
    <row r="2449" spans="1:8" ht="15.75" customHeight="1" x14ac:dyDescent="0.25">
      <c r="A2449" s="2" t="s">
        <v>14363</v>
      </c>
      <c r="B2449" s="2" t="s">
        <v>14364</v>
      </c>
      <c r="C2449" s="2" t="s">
        <v>14365</v>
      </c>
      <c r="D2449" s="2" t="s">
        <v>14366</v>
      </c>
      <c r="E2449" s="2" t="s">
        <v>14366</v>
      </c>
      <c r="F2449" s="2" t="s">
        <v>14367</v>
      </c>
      <c r="G2449" s="2" t="s">
        <v>14367</v>
      </c>
      <c r="H2449" s="2" t="str">
        <f ca="1">IFERROR(__xludf.DUMMYFUNCTION("GOOGLETRANSLATE(A2449,""id"",""en"")"),"please ID Wamena the signal is really bad")</f>
        <v>please ID Wamena the signal is really bad</v>
      </c>
    </row>
    <row r="2450" spans="1:8" ht="15.75" customHeight="1" x14ac:dyDescent="0.25">
      <c r="A2450" s="2" t="s">
        <v>14368</v>
      </c>
      <c r="B2450" s="2" t="s">
        <v>14369</v>
      </c>
      <c r="C2450" s="2" t="s">
        <v>14370</v>
      </c>
      <c r="D2450" s="2" t="s">
        <v>14371</v>
      </c>
      <c r="E2450" s="2" t="s">
        <v>14372</v>
      </c>
      <c r="F2450" s="2" t="s">
        <v>14373</v>
      </c>
      <c r="G2450" s="2" t="s">
        <v>14374</v>
      </c>
      <c r="H2450" s="2" t="str">
        <f ca="1">IFERROR(__xludf.DUMMYFUNCTION("GOOGLETRANSLATE(A2450,""id"",""en"")"),"It's really idk, changing Telkomsel providers is really expensive, the signal is really unclean")</f>
        <v>It's really idk, changing Telkomsel providers is really expensive, the signal is really unclean</v>
      </c>
    </row>
    <row r="2451" spans="1:8" ht="15.75" customHeight="1" x14ac:dyDescent="0.25">
      <c r="A2451" s="2" t="s">
        <v>14375</v>
      </c>
      <c r="B2451" s="2" t="s">
        <v>14376</v>
      </c>
      <c r="C2451" s="2" t="s">
        <v>14377</v>
      </c>
      <c r="D2451" s="2" t="s">
        <v>14378</v>
      </c>
      <c r="E2451" s="2" t="s">
        <v>14379</v>
      </c>
      <c r="F2451" s="2" t="s">
        <v>14380</v>
      </c>
      <c r="G2451" s="2" t="s">
        <v>14380</v>
      </c>
      <c r="H2451" s="2" t="str">
        <f ca="1">IFERROR(__xludf.DUMMYFUNCTION("GOOGLETRANSLATE(A2451,""id"",""en"")"),"Nurfs Zidane's brother's ID")</f>
        <v>Nurfs Zidane's brother's ID</v>
      </c>
    </row>
    <row r="2452" spans="1:8" ht="15.75" customHeight="1" x14ac:dyDescent="0.25">
      <c r="A2452" s="2" t="s">
        <v>14381</v>
      </c>
      <c r="B2452" s="2" t="s">
        <v>14382</v>
      </c>
      <c r="C2452" s="2" t="s">
        <v>14383</v>
      </c>
      <c r="D2452" s="2" t="s">
        <v>14384</v>
      </c>
      <c r="E2452" s="2" t="s">
        <v>14385</v>
      </c>
      <c r="F2452" s="2" t="s">
        <v>14386</v>
      </c>
      <c r="G2452" s="2" t="s">
        <v>14387</v>
      </c>
      <c r="H2452" s="2" t="str">
        <f ca="1">IFERROR(__xludf.DUMMYFUNCTION("GOOGLETRANSLATE(A2452,""id"",""en"")"),"problems with rotating the product, service byu, brother Nurfs, just order the ID so I can help you, thank you Zidane")</f>
        <v>problems with rotating the product, service byu, brother Nurfs, just order the ID so I can help you, thank you Zidane</v>
      </c>
    </row>
    <row r="2453" spans="1:8" ht="15.75" customHeight="1" x14ac:dyDescent="0.25">
      <c r="A2453" s="2" t="s">
        <v>14388</v>
      </c>
      <c r="B2453" s="2" t="s">
        <v>14389</v>
      </c>
      <c r="C2453" s="2" t="s">
        <v>14390</v>
      </c>
      <c r="D2453" s="2" t="s">
        <v>14391</v>
      </c>
      <c r="E2453" s="2" t="s">
        <v>14391</v>
      </c>
      <c r="F2453" s="2" t="s">
        <v>14392</v>
      </c>
      <c r="G2453" s="2" t="s">
        <v>14392</v>
      </c>
      <c r="H2453" s="2" t="str">
        <f ca="1">IFERROR(__xludf.DUMMYFUNCTION("GOOGLETRANSLATE(A2453,""id"",""en"")"),"convert vincell credit update rate january telkomsel three indosat byu smartfren wa")</f>
        <v>convert vincell credit update rate january telkomsel three indosat byu smartfren wa</v>
      </c>
    </row>
    <row r="2454" spans="1:8" ht="15.75" customHeight="1" x14ac:dyDescent="0.25">
      <c r="A2454" s="2" t="s">
        <v>14393</v>
      </c>
      <c r="B2454" s="2" t="s">
        <v>14394</v>
      </c>
      <c r="C2454" s="2" t="s">
        <v>14395</v>
      </c>
      <c r="D2454" s="2" t="s">
        <v>14396</v>
      </c>
      <c r="E2454" s="2" t="s">
        <v>14396</v>
      </c>
      <c r="F2454" s="2" t="s">
        <v>14397</v>
      </c>
      <c r="G2454" s="2" t="s">
        <v>14398</v>
      </c>
      <c r="H2454" s="2" t="str">
        <f ca="1">IFERROR(__xludf.DUMMYFUNCTION("GOOGLETRANSLATE(A2454,""id"",""en"")"),"It's safe for your cellphone to follow Telkomsel")</f>
        <v>It's safe for your cellphone to follow Telkomsel</v>
      </c>
    </row>
    <row r="2455" spans="1:8" ht="15.75" customHeight="1" x14ac:dyDescent="0.25">
      <c r="A2455" s="2" t="s">
        <v>14399</v>
      </c>
      <c r="B2455" s="2" t="s">
        <v>14400</v>
      </c>
      <c r="C2455" s="2" t="s">
        <v>14401</v>
      </c>
      <c r="D2455" s="2" t="s">
        <v>14402</v>
      </c>
      <c r="E2455" s="2" t="s">
        <v>14403</v>
      </c>
      <c r="F2455" s="2" t="s">
        <v>14404</v>
      </c>
      <c r="G2455" s="2" t="s">
        <v>14405</v>
      </c>
      <c r="H2455" s="2" t="str">
        <f ca="1">IFERROR(__xludf.DUMMYFUNCTION("GOOGLETRANSLATE(A2455,""id"",""en"")"),"Quota prices like Smartfren's personal nature Smartfren's rainmatlis okay if you use Telkomsel it's better to just use Byu cheap price along with Gban quota promo if Smartfren GB signal is okay")</f>
        <v>Quota prices like Smartfren's personal nature Smartfren's rainmatlis okay if you use Telkomsel it's better to just use Byu cheap price along with Gban quota promo if Smartfren GB signal is okay</v>
      </c>
    </row>
    <row r="2456" spans="1:8" ht="15.75" customHeight="1" x14ac:dyDescent="0.25">
      <c r="A2456" s="2" t="s">
        <v>14406</v>
      </c>
      <c r="B2456" s="2" t="s">
        <v>14407</v>
      </c>
      <c r="C2456" s="2" t="s">
        <v>14408</v>
      </c>
      <c r="D2456" s="2" t="s">
        <v>14409</v>
      </c>
      <c r="E2456" s="2" t="s">
        <v>14410</v>
      </c>
      <c r="F2456" s="2" t="s">
        <v>14411</v>
      </c>
      <c r="G2456" s="2" t="s">
        <v>14412</v>
      </c>
      <c r="H2456" s="2" t="str">
        <f ca="1">IFERROR(__xludf.DUMMYFUNCTION("GOOGLETRANSLATE(A2456,""id"",""en"")"),"I'm sorry, the signal is bad, try providing the location number, details of the problem number, Jovan's message")</f>
        <v>I'm sorry, the signal is bad, try providing the location number, details of the problem number, Jovan's message</v>
      </c>
    </row>
    <row r="2457" spans="1:8" ht="15.75" customHeight="1" x14ac:dyDescent="0.25">
      <c r="A2457" s="2" t="s">
        <v>14413</v>
      </c>
      <c r="B2457" s="2" t="s">
        <v>14414</v>
      </c>
      <c r="C2457" s="2" t="s">
        <v>14415</v>
      </c>
      <c r="D2457" s="2" t="s">
        <v>14416</v>
      </c>
      <c r="E2457" s="2" t="s">
        <v>14417</v>
      </c>
      <c r="F2457" s="2" t="s">
        <v>14418</v>
      </c>
      <c r="G2457" s="2" t="s">
        <v>14419</v>
      </c>
      <c r="H2457" s="2" t="str">
        <f ca="1">IFERROR(__xludf.DUMMYFUNCTION("GOOGLETRANSLATE(A2457,""id"",""en"")"),"I'm disappointed that the daytime signal hasn't changed any better")</f>
        <v>I'm disappointed that the daytime signal hasn't changed any better</v>
      </c>
    </row>
    <row r="2458" spans="1:8" ht="15.75" customHeight="1" x14ac:dyDescent="0.25">
      <c r="A2458" s="2" t="s">
        <v>14420</v>
      </c>
      <c r="B2458" s="2" t="s">
        <v>14421</v>
      </c>
      <c r="C2458" s="2" t="s">
        <v>14422</v>
      </c>
      <c r="D2458" s="2" t="s">
        <v>14423</v>
      </c>
      <c r="E2458" s="2" t="s">
        <v>14424</v>
      </c>
      <c r="F2458" s="2" t="s">
        <v>14425</v>
      </c>
      <c r="G2458" s="2" t="s">
        <v>14426</v>
      </c>
      <c r="H2458" s="2" t="str">
        <f ca="1">IFERROR(__xludf.DUMMYFUNCTION("GOOGLETRANSLATE(A2458,""id"",""en"")"),"ID afternoon bro Aru, sorry for the inconvenience with the Indosat Ooredoo Hutchison data service, it's completely normal, please try it when, thank you, loyal service, Tri, thank you, ane.")</f>
        <v>ID afternoon bro Aru, sorry for the inconvenience with the Indosat Ooredoo Hutchison data service, it's completely normal, please try it when, thank you, loyal service, Tri, thank you, ane.</v>
      </c>
    </row>
    <row r="2459" spans="1:8" ht="15.75" customHeight="1" x14ac:dyDescent="0.25">
      <c r="A2459" s="2" t="s">
        <v>14427</v>
      </c>
      <c r="B2459" s="2" t="s">
        <v>14428</v>
      </c>
      <c r="C2459" s="2" t="s">
        <v>14429</v>
      </c>
      <c r="D2459" s="2" t="s">
        <v>14430</v>
      </c>
      <c r="E2459" s="2" t="s">
        <v>14431</v>
      </c>
      <c r="F2459" s="2" t="s">
        <v>14432</v>
      </c>
      <c r="G2459" s="2" t="s">
        <v>14433</v>
      </c>
      <c r="H2459" s="2" t="str">
        <f ca="1">IFERROR(__xludf.DUMMYFUNCTION("GOOGLETRANSLATE(A2459,""id"",""en"")"),"provider don't use it")</f>
        <v>provider don't use it</v>
      </c>
    </row>
    <row r="2460" spans="1:8" ht="15.75" customHeight="1" x14ac:dyDescent="0.25">
      <c r="A2460" s="2" t="s">
        <v>14434</v>
      </c>
      <c r="B2460" s="2" t="s">
        <v>14435</v>
      </c>
      <c r="C2460" s="2" t="s">
        <v>14436</v>
      </c>
      <c r="D2460" s="2" t="s">
        <v>14437</v>
      </c>
      <c r="E2460" s="2" t="s">
        <v>14438</v>
      </c>
      <c r="F2460" s="2" t="s">
        <v>14439</v>
      </c>
      <c r="G2460" s="2" t="s">
        <v>14440</v>
      </c>
      <c r="H2460" s="2" t="str">
        <f ca="1">IFERROR(__xludf.DUMMYFUNCTION("GOOGLETRANSLATE(A2460,""id"",""en"")"),"check your buy quota, the Telkomsel quota has run out")</f>
        <v>check your buy quota, the Telkomsel quota has run out</v>
      </c>
    </row>
    <row r="2461" spans="1:8" ht="15.75" customHeight="1" x14ac:dyDescent="0.25">
      <c r="A2461" s="2" t="s">
        <v>5233</v>
      </c>
      <c r="B2461" s="2" t="s">
        <v>14441</v>
      </c>
      <c r="C2461" s="2" t="s">
        <v>14442</v>
      </c>
      <c r="D2461" s="2" t="s">
        <v>14443</v>
      </c>
      <c r="E2461" s="2" t="s">
        <v>14443</v>
      </c>
      <c r="F2461" s="2" t="s">
        <v>5237</v>
      </c>
      <c r="G2461" s="2" t="s">
        <v>5237</v>
      </c>
      <c r="H2461" s="2" t="str">
        <f ca="1">IFERROR(__xludf.DUMMYFUNCTION("GOOGLETRANSLATE(A2461,""id"",""en"")"),"Byu Telkomsel")</f>
        <v>Byu Telkomsel</v>
      </c>
    </row>
    <row r="2462" spans="1:8" ht="15.75" customHeight="1" x14ac:dyDescent="0.25">
      <c r="A2462" s="2" t="s">
        <v>14444</v>
      </c>
      <c r="B2462" s="2" t="s">
        <v>14445</v>
      </c>
      <c r="C2462" s="2" t="s">
        <v>14446</v>
      </c>
      <c r="D2462" s="2" t="s">
        <v>14447</v>
      </c>
      <c r="E2462" s="2" t="s">
        <v>14448</v>
      </c>
      <c r="F2462" s="2" t="s">
        <v>14449</v>
      </c>
      <c r="G2462" s="2" t="s">
        <v>14450</v>
      </c>
      <c r="H2462" s="2" t="str">
        <f ca="1">IFERROR(__xludf.DUMMYFUNCTION("GOOGLETRANSLATE(A2462,""id"",""en"")"),"Byu bro Telkomsel cheap prices GB month")</f>
        <v>Byu bro Telkomsel cheap prices GB month</v>
      </c>
    </row>
    <row r="2463" spans="1:8" ht="15.75" customHeight="1" x14ac:dyDescent="0.25">
      <c r="A2463" s="2" t="s">
        <v>14451</v>
      </c>
      <c r="B2463" s="2" t="s">
        <v>14452</v>
      </c>
      <c r="C2463" s="2" t="s">
        <v>14453</v>
      </c>
      <c r="D2463" s="2" t="s">
        <v>14454</v>
      </c>
      <c r="E2463" s="2" t="s">
        <v>14455</v>
      </c>
      <c r="F2463" s="2" t="s">
        <v>14456</v>
      </c>
      <c r="G2463" s="2" t="s">
        <v>14457</v>
      </c>
      <c r="H2463" s="2" t="str">
        <f ca="1">IFERROR(__xludf.DUMMYFUNCTION("GOOGLETRANSLATE(A2463,""id"",""en"")"),"fess hoo leh nganggo byu telkomsel gb wulan ewu counter sak kertune")</f>
        <v>fess hoo leh nganggo byu telkomsel gb wulan ewu counter sak kertune</v>
      </c>
    </row>
    <row r="2464" spans="1:8" ht="15.75" customHeight="1" x14ac:dyDescent="0.25">
      <c r="A2464" s="2" t="s">
        <v>14458</v>
      </c>
      <c r="B2464" s="2" t="s">
        <v>14459</v>
      </c>
      <c r="C2464" s="2" t="s">
        <v>14460</v>
      </c>
      <c r="D2464" s="2" t="s">
        <v>14461</v>
      </c>
      <c r="E2464" s="2" t="s">
        <v>14462</v>
      </c>
      <c r="F2464" s="2" t="s">
        <v>14463</v>
      </c>
      <c r="G2464" s="2" t="s">
        <v>14464</v>
      </c>
      <c r="H2464" s="2" t="str">
        <f ca="1">IFERROR(__xludf.DUMMYFUNCTION("GOOGLETRANSLATE(A2464,""id"",""en"")"),"ID huhu, sorry for disturbing your activities, bro, let's give you your cellphone number, date, location, details, Telkomsel number, problem with ordering, let me help you with internet connection problems, thank you, Frey")</f>
        <v>ID huhu, sorry for disturbing your activities, bro, let's give you your cellphone number, date, location, details, Telkomsel number, problem with ordering, let me help you with internet connection problems, thank you, Frey</v>
      </c>
    </row>
    <row r="2465" spans="1:8" ht="15.75" customHeight="1" x14ac:dyDescent="0.25">
      <c r="A2465" s="2" t="s">
        <v>14465</v>
      </c>
      <c r="B2465" s="2" t="s">
        <v>14466</v>
      </c>
      <c r="C2465" s="2" t="s">
        <v>14467</v>
      </c>
      <c r="D2465" s="2" t="s">
        <v>14468</v>
      </c>
      <c r="E2465" s="2" t="s">
        <v>14469</v>
      </c>
      <c r="F2465" s="2" t="s">
        <v>14470</v>
      </c>
      <c r="G2465" s="2" t="s">
        <v>14470</v>
      </c>
      <c r="H2465" s="2" t="str">
        <f ca="1">IFERROR(__xludf.DUMMYFUNCTION("GOOGLETRANSLATE(A2465,""id"",""en"")"),"full signal ID used by the provider")</f>
        <v>full signal ID used by the provider</v>
      </c>
    </row>
    <row r="2466" spans="1:8" ht="15.75" customHeight="1" x14ac:dyDescent="0.25">
      <c r="A2466" s="2" t="s">
        <v>14471</v>
      </c>
      <c r="B2466" s="2" t="s">
        <v>14472</v>
      </c>
      <c r="C2466" s="2" t="s">
        <v>14473</v>
      </c>
      <c r="D2466" s="2" t="s">
        <v>14474</v>
      </c>
      <c r="E2466" s="2" t="s">
        <v>14475</v>
      </c>
      <c r="F2466" s="2" t="s">
        <v>14476</v>
      </c>
      <c r="G2466" s="2" t="s">
        <v>14477</v>
      </c>
      <c r="H2466" s="2" t="str">
        <f ca="1">IFERROR(__xludf.DUMMYFUNCTION("GOOGLETRANSLATE(A2466,""id"",""en"")"),"open the Telkomseltsel Indosatisat threetri xlaxis byubyu credit conversion, complete rate, check the channel")</f>
        <v>open the Telkomseltsel Indosatisat threetri xlaxis byubyu credit conversion, complete rate, check the channel</v>
      </c>
    </row>
    <row r="2467" spans="1:8" ht="15.75" customHeight="1" x14ac:dyDescent="0.25">
      <c r="A2467" s="2" t="s">
        <v>2116</v>
      </c>
      <c r="B2467" s="2" t="s">
        <v>14478</v>
      </c>
      <c r="C2467" s="2" t="s">
        <v>14479</v>
      </c>
      <c r="D2467" s="2" t="s">
        <v>14480</v>
      </c>
      <c r="E2467" s="2" t="s">
        <v>14480</v>
      </c>
      <c r="F2467" s="2" t="s">
        <v>2118</v>
      </c>
      <c r="G2467" s="2" t="s">
        <v>2118</v>
      </c>
      <c r="H2467" s="2" t="str">
        <f ca="1">IFERROR(__xludf.DUMMYFUNCTION("GOOGLETRANSLATE(A2467,""id"",""en"")"),"byu")</f>
        <v>byu</v>
      </c>
    </row>
    <row r="2468" spans="1:8" ht="15.75" customHeight="1" x14ac:dyDescent="0.25">
      <c r="A2468" s="2" t="s">
        <v>13721</v>
      </c>
      <c r="B2468" s="2" t="s">
        <v>14481</v>
      </c>
      <c r="C2468" s="2" t="s">
        <v>13723</v>
      </c>
      <c r="D2468" s="2" t="s">
        <v>13724</v>
      </c>
      <c r="E2468" s="2" t="s">
        <v>13725</v>
      </c>
      <c r="F2468" s="2" t="s">
        <v>13726</v>
      </c>
      <c r="G2468" s="2" t="s">
        <v>13727</v>
      </c>
      <c r="H2468" s="2" t="str">
        <f ca="1">IFERROR(__xludf.DUMMYFUNCTION("GOOGLETRANSLATE(A2468,""id"",""en"")"),"Hi bro, sorry for making you uncomfortable, I'm complaining bro, Dmin Nindy, OK, Nindy, try to help check the team, thank you, bro.")</f>
        <v>Hi bro, sorry for making you uncomfortable, I'm complaining bro, Dmin Nindy, OK, Nindy, try to help check the team, thank you, bro.</v>
      </c>
    </row>
    <row r="2469" spans="1:8" ht="15.75" customHeight="1" x14ac:dyDescent="0.25">
      <c r="A2469" s="2" t="s">
        <v>14482</v>
      </c>
      <c r="B2469" s="2" t="s">
        <v>14483</v>
      </c>
      <c r="C2469" s="2" t="s">
        <v>14484</v>
      </c>
      <c r="D2469" s="2" t="s">
        <v>14485</v>
      </c>
      <c r="E2469" s="2" t="s">
        <v>14486</v>
      </c>
      <c r="F2469" s="2" t="s">
        <v>14487</v>
      </c>
      <c r="G2469" s="2" t="s">
        <v>14488</v>
      </c>
      <c r="H2469" s="2" t="str">
        <f ca="1">IFERROR(__xludf.DUMMYFUNCTION("GOOGLETRANSLATE(A2469,""id"",""en"")"),"Sorry bro, ID lot is bad, hello, just be safe")</f>
        <v>Sorry bro, ID lot is bad, hello, just be safe</v>
      </c>
    </row>
    <row r="2470" spans="1:8" ht="15.75" customHeight="1" x14ac:dyDescent="0.25">
      <c r="A2470" s="2" t="s">
        <v>14471</v>
      </c>
      <c r="B2470" s="2" t="s">
        <v>14489</v>
      </c>
      <c r="C2470" s="2" t="s">
        <v>14473</v>
      </c>
      <c r="D2470" s="2" t="s">
        <v>14474</v>
      </c>
      <c r="E2470" s="2" t="s">
        <v>14475</v>
      </c>
      <c r="F2470" s="2" t="s">
        <v>14476</v>
      </c>
      <c r="G2470" s="2" t="s">
        <v>14477</v>
      </c>
      <c r="H2470" s="2" t="str">
        <f ca="1">IFERROR(__xludf.DUMMYFUNCTION("GOOGLETRANSLATE(A2470,""id"",""en"")"),"open the Telkomseltsel Indosatisat threetri xlaxis byubyu credit conversion, complete rate, check the channel")</f>
        <v>open the Telkomseltsel Indosatisat threetri xlaxis byubyu credit conversion, complete rate, check the channel</v>
      </c>
    </row>
    <row r="2471" spans="1:8" ht="15.75" customHeight="1" x14ac:dyDescent="0.25">
      <c r="A2471" s="2" t="s">
        <v>14490</v>
      </c>
      <c r="B2471" s="2" t="s">
        <v>14491</v>
      </c>
      <c r="C2471" s="2" t="s">
        <v>14492</v>
      </c>
      <c r="D2471" s="2" t="s">
        <v>14493</v>
      </c>
      <c r="E2471" s="2" t="s">
        <v>14494</v>
      </c>
      <c r="F2471" s="2" t="s">
        <v>14495</v>
      </c>
      <c r="G2471" s="2" t="s">
        <v>14495</v>
      </c>
      <c r="H2471" s="2" t="str">
        <f ca="1">IFERROR(__xludf.DUMMYFUNCTION("GOOGLETRANSLATE(A2471,""id"",""en"")"),"mutualku info using Telkomsel migration byu")</f>
        <v>mutualku info using Telkomsel migration byu</v>
      </c>
    </row>
    <row r="2472" spans="1:8" ht="15.75" customHeight="1" x14ac:dyDescent="0.25">
      <c r="A2472" s="2" t="s">
        <v>14496</v>
      </c>
      <c r="B2472" s="2" t="s">
        <v>14497</v>
      </c>
      <c r="C2472" s="2" t="s">
        <v>14498</v>
      </c>
      <c r="D2472" s="2" t="s">
        <v>14499</v>
      </c>
      <c r="E2472" s="2" t="s">
        <v>14500</v>
      </c>
      <c r="F2472" s="2" t="s">
        <v>14501</v>
      </c>
      <c r="G2472" s="2" t="s">
        <v>14502</v>
      </c>
      <c r="H2472" s="2" t="str">
        <f ca="1">IFERROR(__xludf.DUMMYFUNCTION("GOOGLETRANSLATE(A2472,""id"",""en"")"),"ID, package rates according to benefits, you can get mytelkomsel package variants, choose according to your needs, thank you, loyal Telkomsel, healthy, happy, rasya")</f>
        <v>ID, package rates according to benefits, you can get mytelkomsel package variants, choose according to your needs, thank you, loyal Telkomsel, healthy, happy, rasya</v>
      </c>
    </row>
    <row r="2473" spans="1:8" ht="15.75" customHeight="1" x14ac:dyDescent="0.25">
      <c r="A2473" s="2" t="s">
        <v>14503</v>
      </c>
      <c r="B2473" s="2" t="s">
        <v>14504</v>
      </c>
      <c r="C2473" s="2" t="s">
        <v>14505</v>
      </c>
      <c r="D2473" s="2" t="s">
        <v>14506</v>
      </c>
      <c r="E2473" s="2" t="s">
        <v>14507</v>
      </c>
      <c r="F2473" s="2" t="s">
        <v>14508</v>
      </c>
      <c r="G2473" s="2" t="s">
        <v>14508</v>
      </c>
      <c r="H2473" s="2" t="str">
        <f ca="1">IFERROR(__xludf.DUMMYFUNCTION("GOOGLETRANSLATE(A2473,""id"",""en"")"),"I'm using Byu Telkomsel hihi")</f>
        <v>I'm using Byu Telkomsel hihi</v>
      </c>
    </row>
    <row r="2474" spans="1:8" ht="15.75" customHeight="1" x14ac:dyDescent="0.25">
      <c r="A2474" s="2" t="s">
        <v>14509</v>
      </c>
      <c r="B2474" s="2" t="s">
        <v>14510</v>
      </c>
      <c r="C2474" s="2" t="s">
        <v>14511</v>
      </c>
      <c r="D2474" s="2" t="s">
        <v>14512</v>
      </c>
      <c r="E2474" s="2" t="s">
        <v>14513</v>
      </c>
      <c r="F2474" s="2" t="s">
        <v>14514</v>
      </c>
      <c r="G2474" s="2" t="s">
        <v>14515</v>
      </c>
      <c r="H2474" s="2" t="str">
        <f ca="1">IFERROR(__xludf.DUMMYFUNCTION("GOOGLETRANSLATE(A2474,""id"",""en"")"),"Yes, it's wise to use it if Telkomsel's helo card is number one byu because it's an active signal, the blocking number is used.")</f>
        <v>Yes, it's wise to use it if Telkomsel's helo card is number one byu because it's an active signal, the blocking number is used.</v>
      </c>
    </row>
    <row r="2475" spans="1:8" ht="15.75" customHeight="1" x14ac:dyDescent="0.25">
      <c r="A2475" s="2" t="s">
        <v>14516</v>
      </c>
      <c r="B2475" s="2" t="s">
        <v>14517</v>
      </c>
      <c r="C2475" s="2" t="s">
        <v>14518</v>
      </c>
      <c r="D2475" s="2" t="s">
        <v>14519</v>
      </c>
      <c r="E2475" s="2" t="s">
        <v>14520</v>
      </c>
      <c r="F2475" s="2" t="s">
        <v>14521</v>
      </c>
      <c r="G2475" s="2" t="s">
        <v>14521</v>
      </c>
      <c r="H2475" s="2" t="str">
        <f ca="1">IFERROR(__xludf.DUMMYFUNCTION("GOOGLETRANSLATE(A2475,""id"",""en"")"),"If you're a GB, you're using Telkomselbyu, choose the Zoom Thousand package")</f>
        <v>If you're a GB, you're using Telkomselbyu, choose the Zoom Thousand package</v>
      </c>
    </row>
    <row r="2476" spans="1:8" ht="15.75" customHeight="1" x14ac:dyDescent="0.25">
      <c r="A2476" s="2" t="s">
        <v>14522</v>
      </c>
      <c r="B2476" s="2" t="s">
        <v>14523</v>
      </c>
      <c r="C2476" s="2" t="s">
        <v>14524</v>
      </c>
      <c r="D2476" s="2" t="s">
        <v>14525</v>
      </c>
      <c r="E2476" s="2" t="s">
        <v>14526</v>
      </c>
      <c r="F2476" s="2" t="s">
        <v>14527</v>
      </c>
      <c r="G2476" s="2" t="s">
        <v>14528</v>
      </c>
      <c r="H2476" s="2" t="str">
        <f ca="1">IFERROR(__xludf.DUMMYFUNCTION("GOOGLETRANSLATE(A2476,""id"",""en"")"),"ID, hello, min, buy a roaming package, choose to use the Telkomsel network, that's okay")</f>
        <v>ID, hello, min, buy a roaming package, choose to use the Telkomsel network, that's okay</v>
      </c>
    </row>
    <row r="2477" spans="1:8" ht="15.75" customHeight="1" x14ac:dyDescent="0.25">
      <c r="A2477" s="2" t="s">
        <v>14529</v>
      </c>
      <c r="B2477" s="2" t="s">
        <v>14530</v>
      </c>
      <c r="C2477" s="2" t="s">
        <v>14531</v>
      </c>
      <c r="D2477" s="2" t="s">
        <v>14532</v>
      </c>
      <c r="E2477" s="2" t="s">
        <v>14533</v>
      </c>
      <c r="F2477" s="2" t="s">
        <v>14534</v>
      </c>
      <c r="G2477" s="2" t="s">
        <v>14534</v>
      </c>
      <c r="H2477" s="2" t="str">
        <f ca="1">IFERROR(__xludf.DUMMYFUNCTION("GOOGLETRANSLATE(A2477,""id"",""en"")"),"Byu, if you order the Telkomsel code, ID")</f>
        <v>Byu, if you order the Telkomsel code, ID</v>
      </c>
    </row>
    <row r="2478" spans="1:8" ht="15.75" customHeight="1" x14ac:dyDescent="0.25">
      <c r="A2478" s="2" t="s">
        <v>14535</v>
      </c>
      <c r="B2478" s="2" t="s">
        <v>14536</v>
      </c>
      <c r="C2478" s="2" t="s">
        <v>14537</v>
      </c>
      <c r="D2478" s="2" t="s">
        <v>14538</v>
      </c>
      <c r="E2478" s="2" t="s">
        <v>14539</v>
      </c>
      <c r="F2478" s="2" t="s">
        <v>14540</v>
      </c>
      <c r="G2478" s="2" t="s">
        <v>14541</v>
      </c>
      <c r="H2478" s="2" t="str">
        <f ca="1">IFERROR(__xludf.DUMMYFUNCTION("GOOGLETRANSLATE(A2478,""id"",""en"")"),"ID hello bro, help me, please attach your name, internet number, message address, thank you, Harif")</f>
        <v>ID hello bro, help me, please attach your name, internet number, message address, thank you, Harif</v>
      </c>
    </row>
    <row r="2479" spans="1:8" ht="15.75" customHeight="1" x14ac:dyDescent="0.25">
      <c r="A2479" s="2" t="s">
        <v>14542</v>
      </c>
      <c r="B2479" s="2" t="s">
        <v>14543</v>
      </c>
      <c r="C2479" s="2" t="s">
        <v>14542</v>
      </c>
      <c r="D2479" s="2" t="s">
        <v>14544</v>
      </c>
      <c r="E2479" s="2" t="s">
        <v>14544</v>
      </c>
      <c r="F2479" s="2" t="s">
        <v>14544</v>
      </c>
      <c r="G2479" s="2" t="s">
        <v>14544</v>
      </c>
      <c r="H2479" s="2" t="str">
        <f ca="1">IFERROR(__xludf.DUMMYFUNCTION("GOOGLETRANSLATE(A2479,""id"",""en"")"),"Axis Pulse Quota Byu CV Telkomsel Pulse CV QRIS to Gopay")</f>
        <v>Axis Pulse Quota Byu CV Telkomsel Pulse CV QRIS to Gopay</v>
      </c>
    </row>
    <row r="2480" spans="1:8" ht="15.75" customHeight="1" x14ac:dyDescent="0.25">
      <c r="A2480" s="2" t="s">
        <v>14545</v>
      </c>
      <c r="B2480" s="2" t="s">
        <v>14546</v>
      </c>
      <c r="C2480" s="2" t="s">
        <v>14547</v>
      </c>
      <c r="D2480" s="2" t="s">
        <v>14548</v>
      </c>
      <c r="E2480" s="2" t="s">
        <v>14549</v>
      </c>
      <c r="F2480" s="2" t="s">
        <v>14550</v>
      </c>
      <c r="G2480" s="2" t="s">
        <v>14550</v>
      </c>
      <c r="H2480" s="2" t="str">
        <f ca="1">IFERROR(__xludf.DUMMYFUNCTION("GOOGLETRANSLATE(A2480,""id"",""en"")"),"ID Jember, East Java Telkomsel signal is normal, so it's normal to move to XL")</f>
        <v>ID Jember, East Java Telkomsel signal is normal, so it's normal to move to XL</v>
      </c>
    </row>
    <row r="2481" spans="1:8" ht="15.75" customHeight="1" x14ac:dyDescent="0.25">
      <c r="A2481" s="2" t="s">
        <v>14551</v>
      </c>
      <c r="B2481" s="2" t="s">
        <v>14552</v>
      </c>
      <c r="C2481" s="2" t="s">
        <v>14553</v>
      </c>
      <c r="D2481" s="2" t="s">
        <v>14554</v>
      </c>
      <c r="E2481" s="2" t="s">
        <v>14555</v>
      </c>
      <c r="F2481" s="2" t="s">
        <v>14556</v>
      </c>
      <c r="G2481" s="2" t="s">
        <v>14556</v>
      </c>
      <c r="H2481" s="2" t="str">
        <f ca="1">IFERROR(__xludf.DUMMYFUNCTION("GOOGLETRANSLATE(A2481,""id"",""en"")"),"id yes brother byu stepdaughter tsel")</f>
        <v>id yes brother byu stepdaughter tsel</v>
      </c>
    </row>
    <row r="2482" spans="1:8" ht="15.75" customHeight="1" x14ac:dyDescent="0.25">
      <c r="A2482" s="2" t="s">
        <v>14557</v>
      </c>
      <c r="B2482" s="2" t="s">
        <v>14558</v>
      </c>
      <c r="C2482" s="2" t="s">
        <v>14559</v>
      </c>
      <c r="D2482" s="2" t="s">
        <v>14560</v>
      </c>
      <c r="E2482" s="2" t="s">
        <v>14560</v>
      </c>
      <c r="F2482" s="2" t="s">
        <v>14561</v>
      </c>
      <c r="G2482" s="2" t="s">
        <v>14562</v>
      </c>
      <c r="H2482" s="2" t="str">
        <f ca="1">IFERROR(__xludf.DUMMYFUNCTION("GOOGLETRANSLATE(A2482,""id"",""en"")"),"Bro, confirm your ID, Jovan's signal problem")</f>
        <v>Bro, confirm your ID, Jovan's signal problem</v>
      </c>
    </row>
    <row r="2483" spans="1:8" ht="15.75" customHeight="1" x14ac:dyDescent="0.25">
      <c r="A2483" s="2" t="s">
        <v>14563</v>
      </c>
      <c r="B2483" s="2" t="s">
        <v>14564</v>
      </c>
      <c r="C2483" s="2" t="s">
        <v>14565</v>
      </c>
      <c r="D2483" s="2" t="s">
        <v>14566</v>
      </c>
      <c r="E2483" s="2" t="s">
        <v>14567</v>
      </c>
      <c r="F2483" s="2" t="s">
        <v>14568</v>
      </c>
      <c r="G2483" s="2" t="s">
        <v>14568</v>
      </c>
      <c r="H2483" s="2" t="str">
        <f ca="1">IFERROR(__xludf.DUMMYFUNCTION("GOOGLETRANSLATE(A2483,""id"",""en"")"),"Min Tsel, is it byu or not?")</f>
        <v>Min Tsel, is it byu or not?</v>
      </c>
    </row>
    <row r="2484" spans="1:8" ht="15.75" customHeight="1" x14ac:dyDescent="0.25">
      <c r="A2484" s="2" t="s">
        <v>14569</v>
      </c>
      <c r="B2484" s="2" t="s">
        <v>14570</v>
      </c>
      <c r="C2484" s="2" t="s">
        <v>14571</v>
      </c>
      <c r="D2484" s="2" t="s">
        <v>14572</v>
      </c>
      <c r="E2484" s="2" t="s">
        <v>14573</v>
      </c>
      <c r="F2484" s="2" t="s">
        <v>14574</v>
      </c>
      <c r="G2484" s="2" t="s">
        <v>14575</v>
      </c>
      <c r="H2484" s="2" t="str">
        <f ca="1">IFERROR(__xludf.DUMMYFUNCTION("GOOGLETRANSLATE(A2484,""id"",""en"")"),"orca id morning brother loyal subscriber Tri had different attractive promos, I'm worried, wait for Tri's shock SMS, access check attractive promos, thank you, Elsa")</f>
        <v>orca id morning brother loyal subscriber Tri had different attractive promos, I'm worried, wait for Tri's shock SMS, access check attractive promos, thank you, Elsa</v>
      </c>
    </row>
    <row r="2485" spans="1:8" ht="15.75" customHeight="1" x14ac:dyDescent="0.25">
      <c r="A2485" s="2" t="s">
        <v>14576</v>
      </c>
      <c r="B2485" s="2" t="s">
        <v>14577</v>
      </c>
      <c r="C2485" s="2" t="s">
        <v>14578</v>
      </c>
      <c r="D2485" s="2" t="s">
        <v>14579</v>
      </c>
      <c r="E2485" s="2" t="s">
        <v>14580</v>
      </c>
      <c r="F2485" s="2" t="s">
        <v>14581</v>
      </c>
      <c r="G2485" s="2" t="s">
        <v>14582</v>
      </c>
      <c r="H2485" s="2" t="str">
        <f ca="1">IFERROR(__xludf.DUMMYFUNCTION("GOOGLETRANSLATE(A2485,""id"",""en"")"),"ID number Halo is available for special purposes so people don't spread out, just love Telkomsel supports EIM")</f>
        <v>ID number Halo is available for special purposes so people don't spread out, just love Telkomsel supports EIM</v>
      </c>
    </row>
    <row r="2486" spans="1:8" ht="15.75" customHeight="1" x14ac:dyDescent="0.25">
      <c r="A2486" s="2" t="s">
        <v>14583</v>
      </c>
      <c r="B2486" s="2" t="s">
        <v>14584</v>
      </c>
      <c r="C2486" s="2" t="s">
        <v>14585</v>
      </c>
      <c r="D2486" s="2" t="s">
        <v>14586</v>
      </c>
      <c r="E2486" s="2" t="s">
        <v>14587</v>
      </c>
      <c r="F2486" s="2" t="s">
        <v>14588</v>
      </c>
      <c r="G2486" s="2" t="s">
        <v>14589</v>
      </c>
      <c r="H2486" s="2" t="str">
        <f ca="1">IFERROR(__xludf.DUMMYFUNCTION("GOOGLETRANSLATE(A2486,""id"",""en"")"),"orca id orca thank you for being loyal to Telkomsel, bro, try your best to be satisfied with using Telkomsel, Telkomsel, so that you don't have to stay, info on promotions attract health, bro, Sakia")</f>
        <v>orca id orca thank you for being loyal to Telkomsel, bro, try your best to be satisfied with using Telkomsel, Telkomsel, so that you don't have to stay, info on promotions attract health, bro, Sakia</v>
      </c>
    </row>
    <row r="2487" spans="1:8" ht="15.75" customHeight="1" x14ac:dyDescent="0.25">
      <c r="A2487" s="2" t="s">
        <v>14590</v>
      </c>
      <c r="B2487" s="2" t="s">
        <v>14591</v>
      </c>
      <c r="C2487" s="2" t="s">
        <v>14592</v>
      </c>
      <c r="D2487" s="2" t="s">
        <v>14593</v>
      </c>
      <c r="E2487" s="2" t="s">
        <v>14594</v>
      </c>
      <c r="F2487" s="2" t="s">
        <v>14595</v>
      </c>
      <c r="G2487" s="2" t="s">
        <v>14596</v>
      </c>
      <c r="H2487" s="2" t="str">
        <f ca="1">IFERROR(__xludf.DUMMYFUNCTION("GOOGLETRANSLATE(A2487,""id"",""en"")"),"use plus young people, this ID will give you a GB quota bonus if you are a loyal subscriber")</f>
        <v>use plus young people, this ID will give you a GB quota bonus if you are a loyal subscriber</v>
      </c>
    </row>
    <row r="2488" spans="1:8" ht="15.75" customHeight="1" x14ac:dyDescent="0.25">
      <c r="A2488" s="2" t="s">
        <v>14597</v>
      </c>
      <c r="B2488" s="2" t="s">
        <v>14598</v>
      </c>
      <c r="C2488" s="2" t="s">
        <v>14599</v>
      </c>
      <c r="D2488" s="2" t="s">
        <v>14600</v>
      </c>
      <c r="E2488" s="2" t="s">
        <v>14600</v>
      </c>
      <c r="F2488" s="2" t="s">
        <v>14601</v>
      </c>
      <c r="G2488" s="2" t="s">
        <v>14601</v>
      </c>
      <c r="H2488" s="2" t="str">
        <f ca="1">IFERROR(__xludf.DUMMYFUNCTION("GOOGLETRANSLATE(A2488,""id"",""en"")"),"convert vincell credit update rate january telkomsel three indosat byu xl axis smartfren wa")</f>
        <v>convert vincell credit update rate january telkomsel three indosat byu xl axis smartfren wa</v>
      </c>
    </row>
    <row r="2489" spans="1:8" ht="15.75" customHeight="1" x14ac:dyDescent="0.25">
      <c r="A2489" s="2" t="s">
        <v>14602</v>
      </c>
      <c r="B2489" s="2" t="s">
        <v>14603</v>
      </c>
      <c r="C2489" s="2" t="s">
        <v>14604</v>
      </c>
      <c r="D2489" s="2" t="s">
        <v>14605</v>
      </c>
      <c r="E2489" s="2" t="s">
        <v>14606</v>
      </c>
      <c r="F2489" s="2" t="s">
        <v>14607</v>
      </c>
      <c r="G2489" s="2" t="s">
        <v>14607</v>
      </c>
      <c r="H2489" s="2" t="str">
        <f ca="1">IFERROR(__xludf.DUMMYFUNCTION("GOOGLETRANSLATE(A2489,""id"",""en"")"),"Just use the Telkomsel internet package byu")</f>
        <v>Just use the Telkomsel internet package byu</v>
      </c>
    </row>
    <row r="2490" spans="1:8" ht="15.75" customHeight="1" x14ac:dyDescent="0.25">
      <c r="A2490" s="2" t="s">
        <v>13721</v>
      </c>
      <c r="B2490" s="2" t="s">
        <v>14608</v>
      </c>
      <c r="C2490" s="2" t="s">
        <v>13723</v>
      </c>
      <c r="D2490" s="2" t="s">
        <v>13724</v>
      </c>
      <c r="E2490" s="2" t="s">
        <v>13725</v>
      </c>
      <c r="F2490" s="2" t="s">
        <v>13726</v>
      </c>
      <c r="G2490" s="2" t="s">
        <v>13727</v>
      </c>
      <c r="H2490" s="2" t="str">
        <f ca="1">IFERROR(__xludf.DUMMYFUNCTION("GOOGLETRANSLATE(A2490,""id"",""en"")"),"Hi bro, sorry for making you uncomfortable, I'm complaining bro, Dmin Nindy, OK, Nindy, try to help check the team, thank you, bro.")</f>
        <v>Hi bro, sorry for making you uncomfortable, I'm complaining bro, Dmin Nindy, OK, Nindy, try to help check the team, thank you, bro.</v>
      </c>
    </row>
    <row r="2491" spans="1:8" ht="15.75" customHeight="1" x14ac:dyDescent="0.25">
      <c r="A2491" s="2" t="s">
        <v>14609</v>
      </c>
      <c r="B2491" s="2" t="s">
        <v>14610</v>
      </c>
      <c r="C2491" s="2" t="s">
        <v>14611</v>
      </c>
      <c r="D2491" s="2" t="s">
        <v>14612</v>
      </c>
      <c r="E2491" s="2" t="s">
        <v>14613</v>
      </c>
      <c r="F2491" s="2" t="s">
        <v>14614</v>
      </c>
      <c r="G2491" s="2" t="s">
        <v>14615</v>
      </c>
      <c r="H2491" s="2" t="str">
        <f ca="1">IFERROR(__xludf.DUMMYFUNCTION("GOOGLETRANSLATE(A2491,""id"",""en"")"),"Nindy Net Byu Telkomsel ID is so bad I swear Sunday won't be rich in help")</f>
        <v>Nindy Net Byu Telkomsel ID is so bad I swear Sunday won't be rich in help</v>
      </c>
    </row>
    <row r="2492" spans="1:8" ht="15.75" customHeight="1" x14ac:dyDescent="0.25">
      <c r="A2492" s="2" t="s">
        <v>14616</v>
      </c>
      <c r="B2492" s="2" t="s">
        <v>14617</v>
      </c>
      <c r="C2492" s="2" t="s">
        <v>14618</v>
      </c>
      <c r="D2492" s="2" t="s">
        <v>14619</v>
      </c>
      <c r="E2492" s="2" t="s">
        <v>14620</v>
      </c>
      <c r="F2492" s="2" t="s">
        <v>14621</v>
      </c>
      <c r="G2492" s="2" t="s">
        <v>14622</v>
      </c>
      <c r="H2492" s="2" t="str">
        <f ca="1">IFERROR(__xludf.DUMMYFUNCTION("GOOGLETRANSLATE(A2492,""id"",""en"")"),"ID, yes, it's bothering you, bro, settings, set your cell phone, call block from unknown number, from stranger, it's active, so that in front of the nali number, contact you, call brother, thank you, Zidane")</f>
        <v>ID, yes, it's bothering you, bro, settings, set your cell phone, call block from unknown number, from stranger, it's active, so that in front of the nali number, contact you, call brother, thank you, Zidane</v>
      </c>
    </row>
    <row r="2493" spans="1:8" ht="15.75" customHeight="1" x14ac:dyDescent="0.25">
      <c r="A2493" s="2" t="s">
        <v>14623</v>
      </c>
      <c r="B2493" s="2" t="s">
        <v>14624</v>
      </c>
      <c r="C2493" s="2" t="s">
        <v>14625</v>
      </c>
      <c r="D2493" s="2" t="s">
        <v>14626</v>
      </c>
      <c r="E2493" s="2" t="s">
        <v>14627</v>
      </c>
      <c r="F2493" s="2" t="s">
        <v>14628</v>
      </c>
      <c r="G2493" s="2" t="s">
        <v>14629</v>
      </c>
      <c r="H2493" s="2" t="str">
        <f ca="1">IFERROR(__xludf.DUMMYFUNCTION("GOOGLETRANSLATE(A2493,""id"",""en"")"),"It's really a spam call day, what year number is used on a list or does spam call use an ID")</f>
        <v>It's really a spam call day, what year number is used on a list or does spam call use an ID</v>
      </c>
    </row>
    <row r="2494" spans="1:8" ht="15.75" customHeight="1" x14ac:dyDescent="0.25">
      <c r="A2494" s="2" t="s">
        <v>14630</v>
      </c>
      <c r="B2494" s="2" t="s">
        <v>14631</v>
      </c>
      <c r="C2494" s="2" t="s">
        <v>14632</v>
      </c>
      <c r="D2494" s="2" t="s">
        <v>14633</v>
      </c>
      <c r="E2494" s="2" t="s">
        <v>14633</v>
      </c>
      <c r="F2494" s="2" t="s">
        <v>14634</v>
      </c>
      <c r="G2494" s="2" t="s">
        <v>14635</v>
      </c>
      <c r="H2494" s="2" t="str">
        <f ca="1">IFERROR(__xludf.DUMMYFUNCTION("GOOGLETRANSLATE(A2494,""id"",""en"")"),"hard work good net stable id")</f>
        <v>hard work good net stable id</v>
      </c>
    </row>
    <row r="2495" spans="1:8" ht="15.75" customHeight="1" x14ac:dyDescent="0.25">
      <c r="A2495" s="2" t="s">
        <v>14636</v>
      </c>
      <c r="B2495" s="2" t="s">
        <v>14637</v>
      </c>
      <c r="C2495" s="2" t="s">
        <v>14638</v>
      </c>
      <c r="D2495" s="2" t="s">
        <v>14639</v>
      </c>
      <c r="E2495" s="2" t="s">
        <v>14639</v>
      </c>
      <c r="F2495" s="2" t="s">
        <v>14640</v>
      </c>
      <c r="G2495" s="2" t="s">
        <v>14640</v>
      </c>
      <c r="H2495" s="2" t="str">
        <f ca="1">IFERROR(__xludf.DUMMYFUNCTION("GOOGLETRANSLATE(A2495,""id"",""en"")"),"Telkomsel byu credit transfer")</f>
        <v>Telkomsel byu credit transfer</v>
      </c>
    </row>
    <row r="2496" spans="1:8" ht="15.75" customHeight="1" x14ac:dyDescent="0.25">
      <c r="A2496" s="2" t="s">
        <v>14641</v>
      </c>
      <c r="B2496" s="2" t="s">
        <v>14642</v>
      </c>
      <c r="C2496" s="2" t="s">
        <v>14643</v>
      </c>
      <c r="D2496" s="2" t="s">
        <v>14644</v>
      </c>
      <c r="E2496" s="2" t="s">
        <v>14645</v>
      </c>
      <c r="F2496" s="2" t="s">
        <v>14646</v>
      </c>
      <c r="G2496" s="2" t="s">
        <v>14647</v>
      </c>
      <c r="H2496" s="2" t="str">
        <f ca="1">IFERROR(__xludf.DUMMYFUNCTION("GOOGLETRANSLATE(A2496,""id"",""en"")"),"Brother, information, complain, Brother, immediately order the ID, Brother Dita")</f>
        <v>Brother, information, complain, Brother, immediately order the ID, Brother Dita</v>
      </c>
    </row>
    <row r="2497" spans="1:8" ht="15.75" customHeight="1" x14ac:dyDescent="0.25">
      <c r="A2497" s="2" t="s">
        <v>14648</v>
      </c>
      <c r="B2497" s="2" t="s">
        <v>14649</v>
      </c>
      <c r="C2497" s="2" t="s">
        <v>14650</v>
      </c>
      <c r="D2497" s="2" t="s">
        <v>14651</v>
      </c>
      <c r="E2497" s="2" t="s">
        <v>14652</v>
      </c>
      <c r="F2497" s="2" t="s">
        <v>14653</v>
      </c>
      <c r="G2497" s="2" t="s">
        <v>14653</v>
      </c>
      <c r="H2497" s="2" t="str">
        <f ca="1">IFERROR(__xludf.DUMMYFUNCTION("GOOGLETRANSLATE(A2497,""id"",""en"")"),"don't call byu")</f>
        <v>don't call byu</v>
      </c>
    </row>
    <row r="2498" spans="1:8" ht="15.75" customHeight="1" x14ac:dyDescent="0.25">
      <c r="A2498" s="2" t="s">
        <v>14654</v>
      </c>
      <c r="B2498" s="2" t="s">
        <v>14655</v>
      </c>
      <c r="C2498" s="2" t="s">
        <v>14656</v>
      </c>
      <c r="D2498" s="2" t="s">
        <v>14657</v>
      </c>
      <c r="E2498" s="2" t="s">
        <v>14658</v>
      </c>
      <c r="F2498" s="2" t="s">
        <v>14659</v>
      </c>
      <c r="G2498" s="2" t="s">
        <v>14660</v>
      </c>
      <c r="H2498" s="2" t="str">
        <f ca="1">IFERROR(__xludf.DUMMYFUNCTION("GOOGLETRANSLATE(A2498,""id"",""en"")"),"Really selling online, worried about selling XL provider Telkomsel Indosat Smartfren Tri Byu pay monthly Omah credit")</f>
        <v>Really selling online, worried about selling XL provider Telkomsel Indosat Smartfren Tri Byu pay monthly Omah credit</v>
      </c>
    </row>
    <row r="2499" spans="1:8" ht="15.75" customHeight="1" x14ac:dyDescent="0.25">
      <c r="A2499" s="2" t="s">
        <v>14661</v>
      </c>
      <c r="B2499" s="2" t="s">
        <v>14662</v>
      </c>
      <c r="C2499" s="2" t="s">
        <v>14663</v>
      </c>
      <c r="D2499" s="2" t="s">
        <v>14664</v>
      </c>
      <c r="E2499" s="2" t="s">
        <v>14665</v>
      </c>
      <c r="F2499" s="2" t="s">
        <v>14666</v>
      </c>
      <c r="G2499" s="2" t="s">
        <v>14666</v>
      </c>
      <c r="H2499" s="2" t="str">
        <f ca="1">IFERROR(__xludf.DUMMYFUNCTION("GOOGLETRANSLATE(A2499,""id"",""en"")"),"Bro, I didn't transfer Mytelkomsel credit, it's a loop number")</f>
        <v>Bro, I didn't transfer Mytelkomsel credit, it's a loop number</v>
      </c>
    </row>
    <row r="2500" spans="1:8" ht="15.75" customHeight="1" x14ac:dyDescent="0.25">
      <c r="A2500" s="2" t="s">
        <v>14667</v>
      </c>
      <c r="B2500" s="2" t="s">
        <v>14668</v>
      </c>
      <c r="C2500" s="2" t="s">
        <v>14669</v>
      </c>
      <c r="D2500" s="2" t="s">
        <v>14670</v>
      </c>
      <c r="E2500" s="2" t="s">
        <v>14671</v>
      </c>
      <c r="F2500" s="2" t="s">
        <v>14672</v>
      </c>
      <c r="G2500" s="2" t="s">
        <v>14672</v>
      </c>
      <c r="H2500" s="2" t="str">
        <f ca="1">IFERROR(__xludf.DUMMYFUNCTION("GOOGLETRANSLATE(A2500,""id"",""en"")"),"byu cheap Telkomsel there is Telkomsel")</f>
        <v>byu cheap Telkomsel there is Telkomsel</v>
      </c>
    </row>
    <row r="2501" spans="1:8" ht="15.75" customHeight="1" x14ac:dyDescent="0.25">
      <c r="A2501" s="2" t="s">
        <v>14673</v>
      </c>
      <c r="B2501" s="2" t="s">
        <v>14674</v>
      </c>
      <c r="C2501" s="2" t="s">
        <v>14673</v>
      </c>
      <c r="D2501" s="2" t="s">
        <v>14675</v>
      </c>
      <c r="E2501" s="2" t="s">
        <v>14675</v>
      </c>
      <c r="F2501" s="2" t="s">
        <v>14675</v>
      </c>
      <c r="G2501" s="2" t="s">
        <v>14675</v>
      </c>
      <c r="H2501" s="2" t="str">
        <f ca="1">IFERROR(__xludf.DUMMYFUNCTION("GOOGLETRANSLATE(A2501,""id"",""en"")"),"jw id hahahhahha miss my ex")</f>
        <v>jw id hahahhahha miss my ex</v>
      </c>
    </row>
    <row r="2502" spans="1:8" ht="15.75" customHeight="1" x14ac:dyDescent="0.25">
      <c r="A2502" s="2" t="s">
        <v>13721</v>
      </c>
      <c r="B2502" s="2" t="s">
        <v>14676</v>
      </c>
      <c r="C2502" s="2" t="s">
        <v>13723</v>
      </c>
      <c r="D2502" s="2" t="s">
        <v>13724</v>
      </c>
      <c r="E2502" s="2" t="s">
        <v>13725</v>
      </c>
      <c r="F2502" s="2" t="s">
        <v>13726</v>
      </c>
      <c r="G2502" s="2" t="s">
        <v>13727</v>
      </c>
      <c r="H2502" s="2" t="str">
        <f ca="1">IFERROR(__xludf.DUMMYFUNCTION("GOOGLETRANSLATE(A2502,""id"",""en"")"),"Hi bro, sorry for making you uncomfortable, I'm complaining bro, Dmin Nindy, OK, Nindy, try to help check the team, thank you, bro.")</f>
        <v>Hi bro, sorry for making you uncomfortable, I'm complaining bro, Dmin Nindy, OK, Nindy, try to help check the team, thank you, bro.</v>
      </c>
    </row>
    <row r="2503" spans="1:8" ht="15.75" customHeight="1" x14ac:dyDescent="0.25">
      <c r="A2503" s="2" t="s">
        <v>14471</v>
      </c>
      <c r="B2503" s="2" t="s">
        <v>14677</v>
      </c>
      <c r="C2503" s="2" t="s">
        <v>14473</v>
      </c>
      <c r="D2503" s="2" t="s">
        <v>14474</v>
      </c>
      <c r="E2503" s="2" t="s">
        <v>14475</v>
      </c>
      <c r="F2503" s="2" t="s">
        <v>14476</v>
      </c>
      <c r="G2503" s="2" t="s">
        <v>14477</v>
      </c>
      <c r="H2503" s="2" t="str">
        <f ca="1">IFERROR(__xludf.DUMMYFUNCTION("GOOGLETRANSLATE(A2503,""id"",""en"")"),"open the Telkomseltsel Indosatisat threetri xlaxis byubyu credit conversion, complete rate, check the channel")</f>
        <v>open the Telkomseltsel Indosatisat threetri xlaxis byubyu credit conversion, complete rate, check the channel</v>
      </c>
    </row>
    <row r="2504" spans="1:8" ht="15.75" customHeight="1" x14ac:dyDescent="0.25">
      <c r="A2504" s="2" t="s">
        <v>14678</v>
      </c>
      <c r="B2504" s="2" t="s">
        <v>14679</v>
      </c>
      <c r="C2504" s="2" t="s">
        <v>14680</v>
      </c>
      <c r="D2504" s="2" t="s">
        <v>14681</v>
      </c>
      <c r="E2504" s="2" t="s">
        <v>14682</v>
      </c>
      <c r="F2504" s="2" t="s">
        <v>14683</v>
      </c>
      <c r="G2504" s="2" t="s">
        <v>14684</v>
      </c>
      <c r="H2504" s="2" t="str">
        <f ca="1">IFERROR(__xludf.DUMMYFUNCTION("GOOGLETRANSLATE(A2504,""id"",""en"")"),"ID okay, sister Mi, please wait for the interaction, I'm happy to respond to the message, healthy, Brother Sakia")</f>
        <v>ID okay, sister Mi, please wait for the interaction, I'm happy to respond to the message, healthy, Brother Sakia</v>
      </c>
    </row>
    <row r="2505" spans="1:8" ht="15.75" customHeight="1" x14ac:dyDescent="0.25">
      <c r="A2505" s="2" t="s">
        <v>14685</v>
      </c>
      <c r="B2505" s="2" t="s">
        <v>14686</v>
      </c>
      <c r="C2505" s="2" t="s">
        <v>14687</v>
      </c>
      <c r="D2505" s="2" t="s">
        <v>14688</v>
      </c>
      <c r="E2505" s="2" t="s">
        <v>14689</v>
      </c>
      <c r="F2505" s="2" t="s">
        <v>14690</v>
      </c>
      <c r="G2505" s="2" t="s">
        <v>14691</v>
      </c>
      <c r="H2505" s="2" t="str">
        <f ca="1">IFERROR(__xludf.DUMMYFUNCTION("GOOGLETRANSLATE(A2505,""id"",""en"")"),"I'm panicking, bro, I'll order the number so that Emmy can help me check the transaction, thank you, Emmy")</f>
        <v>I'm panicking, bro, I'll order the number so that Emmy can help me check the transaction, thank you, Emmy</v>
      </c>
    </row>
    <row r="2506" spans="1:8" ht="15.75" customHeight="1" x14ac:dyDescent="0.25">
      <c r="A2506" s="2" t="s">
        <v>14692</v>
      </c>
      <c r="B2506" s="2" t="s">
        <v>14693</v>
      </c>
      <c r="C2506" s="2" t="s">
        <v>14694</v>
      </c>
      <c r="D2506" s="2" t="s">
        <v>14695</v>
      </c>
      <c r="E2506" s="2" t="s">
        <v>14696</v>
      </c>
      <c r="F2506" s="2" t="s">
        <v>14697</v>
      </c>
      <c r="G2506" s="2" t="s">
        <v>14698</v>
      </c>
      <c r="H2506" s="2" t="str">
        <f ca="1">IFERROR(__xludf.DUMMYFUNCTION("GOOGLETRANSLATE(A2506,""id"",""en"")"),"id good morning please help buy the zoom topping package byu but activation entered the wrong email address when activation was carried out using email")</f>
        <v>id good morning please help buy the zoom topping package byu but activation entered the wrong email address when activation was carried out using email</v>
      </c>
    </row>
    <row r="2507" spans="1:8" ht="15.75" customHeight="1" x14ac:dyDescent="0.25">
      <c r="A2507" s="2" t="s">
        <v>14699</v>
      </c>
      <c r="B2507" s="2" t="s">
        <v>14700</v>
      </c>
      <c r="C2507" s="2" t="s">
        <v>14701</v>
      </c>
      <c r="D2507" s="2" t="s">
        <v>14702</v>
      </c>
      <c r="E2507" s="2" t="s">
        <v>14703</v>
      </c>
      <c r="F2507" s="2" t="s">
        <v>14704</v>
      </c>
      <c r="G2507" s="2" t="s">
        <v>14704</v>
      </c>
      <c r="H2507" s="2" t="str">
        <f ca="1">IFERROR(__xludf.DUMMYFUNCTION("GOOGLETRANSLATE(A2507,""id"",""en"")"),"use Telkomsel byu disconnect")</f>
        <v>use Telkomsel byu disconnect</v>
      </c>
    </row>
    <row r="2508" spans="1:8" ht="15.75" customHeight="1" x14ac:dyDescent="0.25">
      <c r="A2508" s="2" t="s">
        <v>14705</v>
      </c>
      <c r="B2508" s="2" t="s">
        <v>14706</v>
      </c>
      <c r="C2508" s="2" t="s">
        <v>14707</v>
      </c>
      <c r="D2508" s="2" t="s">
        <v>14708</v>
      </c>
      <c r="E2508" s="2" t="s">
        <v>14709</v>
      </c>
      <c r="F2508" s="2" t="s">
        <v>14710</v>
      </c>
      <c r="G2508" s="2" t="s">
        <v>14711</v>
      </c>
      <c r="H2508" s="2" t="str">
        <f ca="1">IFERROR(__xludf.DUMMYFUNCTION("GOOGLETRANSLATE(A2508,""id"",""en"")"),"I've heard minus Byu, Telkomsel net caste, I don't know if I use Byu of the time, just be safe")</f>
        <v>I've heard minus Byu, Telkomsel net caste, I don't know if I use Byu of the time, just be safe</v>
      </c>
    </row>
    <row r="2509" spans="1:8" ht="15.75" customHeight="1" x14ac:dyDescent="0.25">
      <c r="A2509" s="2" t="s">
        <v>14712</v>
      </c>
      <c r="B2509" s="2" t="s">
        <v>14713</v>
      </c>
      <c r="C2509" s="2" t="s">
        <v>14714</v>
      </c>
      <c r="D2509" s="2" t="s">
        <v>14715</v>
      </c>
      <c r="E2509" s="2" t="s">
        <v>14715</v>
      </c>
      <c r="F2509" s="2" t="s">
        <v>14716</v>
      </c>
      <c r="G2509" s="2" t="s">
        <v>14716</v>
      </c>
      <c r="H2509" s="2" t="str">
        <f ca="1">IFERROR(__xludf.DUMMYFUNCTION("GOOGLETRANSLATE(A2509,""id"",""en"")"),"Telkomsel byu is safe, rain, lights out")</f>
        <v>Telkomsel byu is safe, rain, lights out</v>
      </c>
    </row>
    <row r="2510" spans="1:8" ht="15.75" customHeight="1" x14ac:dyDescent="0.25">
      <c r="A2510" s="2" t="s">
        <v>14717</v>
      </c>
      <c r="B2510" s="2" t="s">
        <v>14718</v>
      </c>
      <c r="C2510" s="2" t="s">
        <v>14719</v>
      </c>
      <c r="D2510" s="2" t="s">
        <v>14720</v>
      </c>
      <c r="E2510" s="2" t="s">
        <v>14721</v>
      </c>
      <c r="F2510" s="2" t="s">
        <v>14722</v>
      </c>
      <c r="G2510" s="2" t="s">
        <v>14723</v>
      </c>
      <c r="H2510" s="2" t="str">
        <f ca="1">IFERROR(__xludf.DUMMYFUNCTION("GOOGLETRANSLATE(A2510,""id"",""en"")"),"Open Telkomsel Indosat Tri XL Axis credit CV byu exchange bank credit ewallet fee start")</f>
        <v>Open Telkomsel Indosat Tri XL Axis credit CV byu exchange bank credit ewallet fee start</v>
      </c>
    </row>
    <row r="2511" spans="1:8" ht="15.75" customHeight="1" x14ac:dyDescent="0.25">
      <c r="A2511" s="2" t="s">
        <v>14724</v>
      </c>
      <c r="B2511" s="2" t="s">
        <v>14725</v>
      </c>
      <c r="C2511" s="2" t="s">
        <v>14726</v>
      </c>
      <c r="D2511" s="2" t="s">
        <v>14727</v>
      </c>
      <c r="E2511" s="2" t="s">
        <v>14728</v>
      </c>
      <c r="F2511" s="2" t="s">
        <v>14729</v>
      </c>
      <c r="G2511" s="2" t="s">
        <v>14729</v>
      </c>
      <c r="H2511" s="2" t="str">
        <f ca="1">IFERROR(__xludf.DUMMYFUNCTION("GOOGLETRANSLATE(A2511,""id"",""en"")"),"Just Byutelkomsel responds to Instagram using VPN ID")</f>
        <v>Just Byutelkomsel responds to Instagram using VPN ID</v>
      </c>
    </row>
    <row r="2512" spans="1:8" ht="15.75" customHeight="1" x14ac:dyDescent="0.25">
      <c r="A2512" s="2" t="s">
        <v>14730</v>
      </c>
      <c r="B2512" s="2" t="s">
        <v>14731</v>
      </c>
      <c r="C2512" s="2" t="s">
        <v>14732</v>
      </c>
      <c r="D2512" s="2" t="s">
        <v>14733</v>
      </c>
      <c r="E2512" s="2" t="s">
        <v>14734</v>
      </c>
      <c r="F2512" s="2" t="s">
        <v>14734</v>
      </c>
      <c r="G2512" s="2" t="s">
        <v>14735</v>
      </c>
      <c r="H2512" s="2" t="str">
        <f ca="1">IFERROR(__xludf.DUMMYFUNCTION("GOOGLETRANSLATE(A2512,""id"",""en"")"),"ID okay defender")</f>
        <v>ID okay defender</v>
      </c>
    </row>
    <row r="2513" spans="1:8" ht="15.75" customHeight="1" x14ac:dyDescent="0.25">
      <c r="A2513" s="2" t="s">
        <v>14736</v>
      </c>
      <c r="B2513" s="2" t="s">
        <v>14737</v>
      </c>
      <c r="C2513" s="2" t="s">
        <v>14738</v>
      </c>
      <c r="D2513" s="2" t="s">
        <v>14739</v>
      </c>
      <c r="E2513" s="2" t="s">
        <v>14740</v>
      </c>
      <c r="F2513" s="2" t="s">
        <v>14741</v>
      </c>
      <c r="G2513" s="2" t="s">
        <v>14742</v>
      </c>
      <c r="H2513" s="2" t="str">
        <f ca="1">IFERROR(__xludf.DUMMYFUNCTION("GOOGLETRANSLATE(A2513,""id"",""en"")"),"Huhu, calm down, bro, confirm your ID check, thank you Sabil")</f>
        <v>Huhu, calm down, bro, confirm your ID check, thank you Sabil</v>
      </c>
    </row>
    <row r="2514" spans="1:8" ht="15.75" customHeight="1" x14ac:dyDescent="0.25">
      <c r="A2514" s="2" t="s">
        <v>14743</v>
      </c>
      <c r="B2514" s="2" t="s">
        <v>14744</v>
      </c>
      <c r="C2514" s="2" t="s">
        <v>14745</v>
      </c>
      <c r="D2514" s="2" t="s">
        <v>14746</v>
      </c>
      <c r="E2514" s="2" t="s">
        <v>14747</v>
      </c>
      <c r="F2514" s="2" t="s">
        <v>14748</v>
      </c>
      <c r="G2514" s="2" t="s">
        <v>14749</v>
      </c>
      <c r="H2514" s="2" t="str">
        <f ca="1">IFERROR(__xludf.DUMMYFUNCTION("GOOGLETRANSLATE(A2514,""id"",""en"")"),"Nindy ID, Telkomsel net is not stable, week, the net sometimes appears, sometimes the name of the provider appears, mutually changing the area, pencil, Tsel net, wide in remote areas")</f>
        <v>Nindy ID, Telkomsel net is not stable, week, the net sometimes appears, sometimes the name of the provider appears, mutually changing the area, pencil, Tsel net, wide in remote areas</v>
      </c>
    </row>
    <row r="2515" spans="1:8" ht="15.75" customHeight="1" x14ac:dyDescent="0.25">
      <c r="A2515" s="2" t="s">
        <v>14750</v>
      </c>
      <c r="B2515" s="2" t="s">
        <v>14751</v>
      </c>
      <c r="C2515" s="2" t="s">
        <v>14752</v>
      </c>
      <c r="D2515" s="2" t="s">
        <v>14753</v>
      </c>
      <c r="E2515" s="2" t="s">
        <v>14754</v>
      </c>
      <c r="F2515" s="2" t="s">
        <v>14755</v>
      </c>
      <c r="G2515" s="2" t="s">
        <v>14756</v>
      </c>
      <c r="H2515" s="2" t="str">
        <f ca="1">IFERROR(__xludf.DUMMYFUNCTION("GOOGLETRANSLATE(A2515,""id"",""en"")"),"byu fuck package I swear I just play dropping lag war, Telkomsel's brother plays breaking nets cheap unlimited providers byu replace")</f>
        <v>byu fuck package I swear I just play dropping lag war, Telkomsel's brother plays breaking nets cheap unlimited providers byu replace</v>
      </c>
    </row>
    <row r="2516" spans="1:8" ht="15.75" customHeight="1" x14ac:dyDescent="0.25">
      <c r="A2516" s="2" t="s">
        <v>14757</v>
      </c>
      <c r="B2516" s="2" t="s">
        <v>14758</v>
      </c>
      <c r="C2516" s="2" t="s">
        <v>14759</v>
      </c>
      <c r="D2516" s="2" t="s">
        <v>14760</v>
      </c>
      <c r="E2516" s="2" t="s">
        <v>14761</v>
      </c>
      <c r="F2516" s="2" t="s">
        <v>14762</v>
      </c>
      <c r="G2516" s="2" t="s">
        <v>14763</v>
      </c>
      <c r="H2516" s="2" t="str">
        <f ca="1">IFERROR(__xludf.DUMMYFUNCTION("GOOGLETRANSLATE(A2516,""id"",""en"")"),"Telkomsel package, bro, yes, the problem is byu, bro, just try ordering it directly, ID helps Nindy Eri")</f>
        <v>Telkomsel package, bro, yes, the problem is byu, bro, just try ordering it directly, ID helps Nindy Eri</v>
      </c>
    </row>
    <row r="2517" spans="1:8" ht="15.75" customHeight="1" x14ac:dyDescent="0.25">
      <c r="A2517" s="2" t="s">
        <v>14764</v>
      </c>
      <c r="B2517" s="2" t="s">
        <v>14765</v>
      </c>
      <c r="C2517" s="2" t="s">
        <v>14766</v>
      </c>
      <c r="D2517" s="2" t="s">
        <v>14767</v>
      </c>
      <c r="E2517" s="2" t="s">
        <v>14768</v>
      </c>
      <c r="F2517" s="2" t="s">
        <v>14769</v>
      </c>
      <c r="G2517" s="2" t="s">
        <v>14770</v>
      </c>
      <c r="H2517" s="2" t="str">
        <f ca="1">IFERROR(__xludf.DUMMYFUNCTION("GOOGLETRANSLATE(A2517,""id"",""en"")"),"Saf ID Saf Brother Grace is a nuisance, if the signal is not stable, give me your cellphone number, date, location, kel, kec, city, if there's a problem with the number, order, let me check, Joan.")</f>
        <v>Saf ID Saf Brother Grace is a nuisance, if the signal is not stable, give me your cellphone number, date, location, kel, kec, city, if there's a problem with the number, order, let me check, Joan.</v>
      </c>
    </row>
    <row r="2518" spans="1:8" ht="15.75" customHeight="1" x14ac:dyDescent="0.25">
      <c r="A2518" s="2" t="s">
        <v>14771</v>
      </c>
      <c r="B2518" s="2" t="s">
        <v>14772</v>
      </c>
      <c r="C2518" s="2" t="s">
        <v>14773</v>
      </c>
      <c r="D2518" s="2" t="s">
        <v>14774</v>
      </c>
      <c r="E2518" s="2" t="s">
        <v>14775</v>
      </c>
      <c r="F2518" s="2" t="s">
        <v>14776</v>
      </c>
      <c r="G2518" s="2" t="s">
        <v>14777</v>
      </c>
      <c r="H2518" s="2" t="str">
        <f ca="1">IFERROR(__xludf.DUMMYFUNCTION("GOOGLETRANSLATE(A2518,""id"",""en"")"),"Ardhan info, bro, information, complain, turn around, bro, contact a colleague straight away, ID. For problems with unstable orbital networks, make sure the location of the router avoids obstructions, unplug it, plug in the router adapter")</f>
        <v>Ardhan info, bro, information, complain, turn around, bro, contact a colleague straight away, ID. For problems with unstable orbital networks, make sure the location of the router avoids obstructions, unplug it, plug in the router adapter</v>
      </c>
    </row>
    <row r="2519" spans="1:8" ht="15.75" customHeight="1" x14ac:dyDescent="0.25">
      <c r="A2519" s="2" t="s">
        <v>14778</v>
      </c>
      <c r="B2519" s="2" t="s">
        <v>14779</v>
      </c>
      <c r="C2519" s="2" t="s">
        <v>14780</v>
      </c>
      <c r="D2519" s="2" t="s">
        <v>14781</v>
      </c>
      <c r="E2519" s="2" t="s">
        <v>14781</v>
      </c>
      <c r="F2519" s="2" t="s">
        <v>14782</v>
      </c>
      <c r="G2519" s="2" t="s">
        <v>14782</v>
      </c>
      <c r="H2519" s="2" t="str">
        <f ca="1">IFERROR(__xludf.DUMMYFUNCTION("GOOGLETRANSLATE(A2519,""id"",""en"")"),"byu orbit has no plans to recover the power outage hadewh")</f>
        <v>byu orbit has no plans to recover the power outage hadewh</v>
      </c>
    </row>
    <row r="2520" spans="1:8" ht="15.75" customHeight="1" x14ac:dyDescent="0.25">
      <c r="A2520" s="2" t="s">
        <v>14783</v>
      </c>
      <c r="B2520" s="2" t="s">
        <v>14784</v>
      </c>
      <c r="C2520" s="2" t="s">
        <v>14785</v>
      </c>
      <c r="D2520" s="2" t="s">
        <v>14786</v>
      </c>
      <c r="E2520" s="2" t="s">
        <v>14787</v>
      </c>
      <c r="F2520" s="2" t="s">
        <v>14788</v>
      </c>
      <c r="G2520" s="2" t="s">
        <v>14789</v>
      </c>
      <c r="H2520" s="2" t="str">
        <f ca="1">IFERROR(__xludf.DUMMYFUNCTION("GOOGLETRANSLATE(A2520,""id"",""en"")"),"ID, calm down, brother Prasetyo, wait for your reply, colleague, check ID, thank you, Sabil")</f>
        <v>ID, calm down, brother Prasetyo, wait for your reply, colleague, check ID, thank you, Sabil</v>
      </c>
    </row>
    <row r="2521" spans="1:8" ht="15.75" customHeight="1" x14ac:dyDescent="0.25">
      <c r="A2521" s="2" t="s">
        <v>14790</v>
      </c>
      <c r="B2521" s="2" t="s">
        <v>14791</v>
      </c>
      <c r="C2521" s="2" t="s">
        <v>14792</v>
      </c>
      <c r="D2521" s="2" t="s">
        <v>14793</v>
      </c>
      <c r="E2521" s="2" t="s">
        <v>14794</v>
      </c>
      <c r="F2521" s="2" t="s">
        <v>14795</v>
      </c>
      <c r="G2521" s="2" t="s">
        <v>14796</v>
      </c>
      <c r="H2521" s="2" t="str">
        <f ca="1">IFERROR(__xludf.DUMMYFUNCTION("GOOGLETRANSLATE(A2521,""id"",""en"")"),"ID calm down bro Tyo, continue the message interaction, thank you Sabil")</f>
        <v>ID calm down bro Tyo, continue the message interaction, thank you Sabil</v>
      </c>
    </row>
    <row r="2522" spans="1:8" ht="15.75" customHeight="1" x14ac:dyDescent="0.25">
      <c r="A2522" s="2" t="s">
        <v>14797</v>
      </c>
      <c r="B2522" s="2" t="s">
        <v>14798</v>
      </c>
      <c r="C2522" s="2" t="s">
        <v>14799</v>
      </c>
      <c r="D2522" s="2" t="s">
        <v>14800</v>
      </c>
      <c r="E2522" s="2" t="s">
        <v>14801</v>
      </c>
      <c r="F2522" s="2" t="s">
        <v>14802</v>
      </c>
      <c r="G2522" s="2" t="s">
        <v>14803</v>
      </c>
      <c r="H2522" s="2" t="str">
        <f ca="1">IFERROR(__xludf.DUMMYFUNCTION("GOOGLETRANSLATE(A2522,""id"",""en"")"),"Sakia's ID, don't you advise me to provide data, please avoid misuse of people's data, brother Prasetyo, let's provide data via message, let's help check data safely, thanks Sakia")</f>
        <v>Sakia's ID, don't you advise me to provide data, please avoid misuse of people's data, brother Prasetyo, let's provide data via message, let's help check data safely, thanks Sakia</v>
      </c>
    </row>
    <row r="2523" spans="1:8" ht="15.75" customHeight="1" x14ac:dyDescent="0.25">
      <c r="A2523" s="2" t="s">
        <v>14804</v>
      </c>
      <c r="B2523" s="2" t="s">
        <v>14805</v>
      </c>
      <c r="C2523" s="2" t="s">
        <v>14806</v>
      </c>
      <c r="D2523" s="2" t="s">
        <v>14807</v>
      </c>
      <c r="E2523" s="2" t="s">
        <v>14808</v>
      </c>
      <c r="F2523" s="2" t="s">
        <v>14809</v>
      </c>
      <c r="G2523" s="2" t="s">
        <v>14810</v>
      </c>
      <c r="H2523" s="2" t="str">
        <f ca="1">IFERROR(__xludf.DUMMYFUNCTION("GOOGLETRANSLATE(A2523,""id"",""en"")"),"ID is interfering with your activities, brother Prasetyo, if your internet connection is having problems, let's give your cellphone number, location, details, elementary school, village head, date, be the problem number via message, let me help you check "&amp;"your privacy, take care, thank you, Sakia")</f>
        <v>ID is interfering with your activities, brother Prasetyo, if your internet connection is having problems, let's give your cellphone number, location, details, elementary school, village head, date, be the problem number via message, let me help you check your privacy, take care, thank you, Sakia</v>
      </c>
    </row>
    <row r="2524" spans="1:8" ht="15.75" customHeight="1" x14ac:dyDescent="0.25">
      <c r="A2524" s="2" t="s">
        <v>14811</v>
      </c>
      <c r="B2524" s="2" t="s">
        <v>14812</v>
      </c>
      <c r="C2524" s="2" t="s">
        <v>14813</v>
      </c>
      <c r="D2524" s="2" t="s">
        <v>14814</v>
      </c>
      <c r="E2524" s="2" t="s">
        <v>14815</v>
      </c>
      <c r="F2524" s="2" t="s">
        <v>14816</v>
      </c>
      <c r="G2524" s="2" t="s">
        <v>14816</v>
      </c>
      <c r="H2524" s="2" t="str">
        <f ca="1">IFERROR(__xludf.DUMMYFUNCTION("GOOGLETRANSLATE(A2524,""id"",""en"")"),"ID yes brother")</f>
        <v>ID yes brother</v>
      </c>
    </row>
    <row r="2525" spans="1:8" ht="15.75" customHeight="1" x14ac:dyDescent="0.25">
      <c r="A2525" s="2" t="s">
        <v>14817</v>
      </c>
      <c r="B2525" s="2" t="s">
        <v>14818</v>
      </c>
      <c r="C2525" s="2" t="s">
        <v>14819</v>
      </c>
      <c r="D2525" s="2" t="s">
        <v>14820</v>
      </c>
      <c r="E2525" s="2" t="s">
        <v>14821</v>
      </c>
      <c r="F2525" s="2" t="s">
        <v>14822</v>
      </c>
      <c r="G2525" s="2" t="s">
        <v>14822</v>
      </c>
      <c r="H2525" s="2" t="str">
        <f ca="1">IFERROR(__xludf.DUMMYFUNCTION("GOOGLETRANSLATE(A2525,""id"",""en"")"),"Indonesian ID hack")</f>
        <v>Indonesian ID hack</v>
      </c>
    </row>
    <row r="2526" spans="1:8" ht="15.75" customHeight="1" x14ac:dyDescent="0.25">
      <c r="A2526" s="2" t="s">
        <v>14823</v>
      </c>
      <c r="B2526" s="2" t="s">
        <v>14824</v>
      </c>
      <c r="C2526" s="2" t="s">
        <v>14825</v>
      </c>
      <c r="D2526" s="2" t="s">
        <v>14826</v>
      </c>
      <c r="E2526" s="2" t="s">
        <v>14827</v>
      </c>
      <c r="F2526" s="2" t="s">
        <v>14828</v>
      </c>
      <c r="G2526" s="2" t="s">
        <v>14828</v>
      </c>
      <c r="H2526" s="2" t="str">
        <f ca="1">IFERROR(__xludf.DUMMYFUNCTION("GOOGLETRANSLATE(A2526,""id"",""en"")"),"ID, yes, it's really safe to connect to the internet, Samsekk Indihome Telkomsel, just use IM and it's safe")</f>
        <v>ID, yes, it's really safe to connect to the internet, Samsekk Indihome Telkomsel, just use IM and it's safe</v>
      </c>
    </row>
    <row r="2527" spans="1:8" ht="15.75" customHeight="1" x14ac:dyDescent="0.25">
      <c r="A2527" s="2" t="s">
        <v>14829</v>
      </c>
      <c r="B2527" s="2" t="s">
        <v>14830</v>
      </c>
      <c r="C2527" s="2" t="s">
        <v>14831</v>
      </c>
      <c r="D2527" s="2" t="s">
        <v>14832</v>
      </c>
      <c r="E2527" s="2" t="s">
        <v>14833</v>
      </c>
      <c r="F2527" s="2" t="s">
        <v>14834</v>
      </c>
      <c r="G2527" s="2" t="s">
        <v>14835</v>
      </c>
      <c r="H2527" s="2" t="str">
        <f ca="1">IFERROR(__xludf.DUMMYFUNCTION("GOOGLETRANSLATE(A2527,""id"",""en"")"),"I'm sorry, bro, try to enter your cellphone number, Indihome number, date of location, sub-district head, Telkomsel number, problem with ordering, let me help with network problems, thank you, Frey")</f>
        <v>I'm sorry, bro, try to enter your cellphone number, Indihome number, date of location, sub-district head, Telkomsel number, problem with ordering, let me help with network problems, thank you, Frey</v>
      </c>
    </row>
    <row r="2528" spans="1:8" ht="15.75" customHeight="1" x14ac:dyDescent="0.25">
      <c r="A2528" s="2" t="s">
        <v>14836</v>
      </c>
      <c r="B2528" s="2" t="s">
        <v>14837</v>
      </c>
      <c r="C2528" s="2" t="s">
        <v>14836</v>
      </c>
      <c r="D2528" s="2" t="s">
        <v>14838</v>
      </c>
      <c r="E2528" s="2" t="s">
        <v>14838</v>
      </c>
      <c r="F2528" s="2" t="s">
        <v>14838</v>
      </c>
      <c r="G2528" s="2" t="s">
        <v>14838</v>
      </c>
      <c r="H2528" s="2" t="str">
        <f ca="1">IFERROR(__xludf.DUMMYFUNCTION("GOOGLETRANSLATE(A2528,""id"",""en"")"),"ID yes North Jakarta disconnect")</f>
        <v>ID yes North Jakarta disconnect</v>
      </c>
    </row>
    <row r="2529" spans="1:8" ht="15.75" customHeight="1" x14ac:dyDescent="0.25">
      <c r="A2529" s="2" t="s">
        <v>14839</v>
      </c>
      <c r="B2529" s="2" t="s">
        <v>14840</v>
      </c>
      <c r="C2529" s="2" t="s">
        <v>14841</v>
      </c>
      <c r="D2529" s="2" t="s">
        <v>14842</v>
      </c>
      <c r="E2529" s="2" t="s">
        <v>14842</v>
      </c>
      <c r="F2529" s="2" t="s">
        <v>14843</v>
      </c>
      <c r="G2529" s="2" t="s">
        <v>14844</v>
      </c>
      <c r="H2529" s="2" t="str">
        <f ca="1">IFERROR(__xludf.DUMMYFUNCTION("GOOGLETRANSLATE(A2529,""id"",""en"")"),"ID Breath Net Indihome Telkom North Jakarta area")</f>
        <v>ID Breath Net Indihome Telkom North Jakarta area</v>
      </c>
    </row>
    <row r="2530" spans="1:8" ht="15.75" customHeight="1" x14ac:dyDescent="0.25">
      <c r="A2530" s="2" t="s">
        <v>14845</v>
      </c>
      <c r="B2530" s="2" t="s">
        <v>14846</v>
      </c>
      <c r="C2530" s="2" t="s">
        <v>14847</v>
      </c>
      <c r="D2530" s="2" t="s">
        <v>14848</v>
      </c>
      <c r="E2530" s="2" t="s">
        <v>14849</v>
      </c>
      <c r="F2530" s="2" t="s">
        <v>14850</v>
      </c>
      <c r="G2530" s="2" t="s">
        <v>14851</v>
      </c>
      <c r="H2530" s="2" t="str">
        <f ca="1">IFERROR(__xludf.DUMMYFUNCTION("GOOGLETRANSLATE(A2530,""id"",""en"")"),"the ID is lost, bro, try to tell me the cellphone number, location, details of the city sub-district head, Telkomsel number, problem with ordering, let me help, problem with signal, thank you, Frey")</f>
        <v>the ID is lost, bro, try to tell me the cellphone number, location, details of the city sub-district head, Telkomsel number, problem with ordering, let me help, problem with signal, thank you, Frey</v>
      </c>
    </row>
    <row r="2531" spans="1:8" ht="15.75" customHeight="1" x14ac:dyDescent="0.25">
      <c r="A2531" s="2" t="s">
        <v>14852</v>
      </c>
      <c r="B2531" s="2" t="s">
        <v>14853</v>
      </c>
      <c r="C2531" s="2" t="s">
        <v>14854</v>
      </c>
      <c r="D2531" s="2" t="s">
        <v>14855</v>
      </c>
      <c r="E2531" s="2" t="s">
        <v>14855</v>
      </c>
      <c r="F2531" s="2" t="s">
        <v>14856</v>
      </c>
      <c r="G2531" s="2" t="s">
        <v>14857</v>
      </c>
      <c r="H2531" s="2" t="str">
        <f ca="1">IFERROR(__xludf.DUMMYFUNCTION("GOOGLETRANSLATE(A2531,""id"",""en"")"),"ID signal lost")</f>
        <v>ID signal lost</v>
      </c>
    </row>
    <row r="2532" spans="1:8" ht="15.75" customHeight="1" x14ac:dyDescent="0.25">
      <c r="A2532" s="2" t="s">
        <v>14858</v>
      </c>
      <c r="B2532" s="2" t="s">
        <v>14859</v>
      </c>
      <c r="C2532" s="2" t="s">
        <v>14860</v>
      </c>
      <c r="D2532" s="2" t="s">
        <v>14861</v>
      </c>
      <c r="E2532" s="2" t="s">
        <v>14862</v>
      </c>
      <c r="F2532" s="2" t="s">
        <v>14863</v>
      </c>
      <c r="G2532" s="2" t="s">
        <v>14864</v>
      </c>
      <c r="H2532" s="2" t="str">
        <f ca="1">IFERROR(__xludf.DUMMYFUNCTION("GOOGLETRANSLATE(A2532,""id"",""en"")"),"byu number, confirm ID straight away, bro, let me know the Telkomsel number, there are problems, thank you, Emmy")</f>
        <v>byu number, confirm ID straight away, bro, let me know the Telkomsel number, there are problems, thank you, Emmy</v>
      </c>
    </row>
    <row r="2533" spans="1:8" ht="15.75" customHeight="1" x14ac:dyDescent="0.25">
      <c r="A2533" s="2" t="s">
        <v>14865</v>
      </c>
      <c r="B2533" s="2" t="s">
        <v>14866</v>
      </c>
      <c r="C2533" s="2" t="s">
        <v>14867</v>
      </c>
      <c r="D2533" s="2" t="s">
        <v>14868</v>
      </c>
      <c r="E2533" s="2" t="s">
        <v>14868</v>
      </c>
      <c r="F2533" s="2" t="s">
        <v>14869</v>
      </c>
      <c r="G2533" s="2" t="s">
        <v>14869</v>
      </c>
      <c r="H2533" s="2" t="str">
        <f ca="1">IFERROR(__xludf.DUMMYFUNCTION("GOOGLETRANSLATE(A2533,""id"",""en"")"),"Telkomsel byu is so expensive")</f>
        <v>Telkomsel byu is so expensive</v>
      </c>
    </row>
    <row r="2534" spans="1:8" ht="15.75" customHeight="1" x14ac:dyDescent="0.25">
      <c r="A2534" s="2" t="s">
        <v>14870</v>
      </c>
      <c r="B2534" s="2" t="s">
        <v>14871</v>
      </c>
      <c r="C2534" s="2" t="s">
        <v>14872</v>
      </c>
      <c r="D2534" s="2" t="s">
        <v>14873</v>
      </c>
      <c r="E2534" s="2" t="s">
        <v>14873</v>
      </c>
      <c r="F2534" s="2" t="s">
        <v>14874</v>
      </c>
      <c r="G2534" s="2" t="s">
        <v>14874</v>
      </c>
      <c r="H2534" s="2" t="str">
        <f ca="1">IFERROR(__xludf.DUMMYFUNCTION("GOOGLETRANSLATE(A2534,""id"",""en"")"),"byu card tri backup data card id")</f>
        <v>byu card tri backup data card id</v>
      </c>
    </row>
    <row r="2535" spans="1:8" ht="15.75" customHeight="1" x14ac:dyDescent="0.25">
      <c r="A2535" s="2" t="s">
        <v>14875</v>
      </c>
      <c r="B2535" s="2" t="s">
        <v>14876</v>
      </c>
      <c r="C2535" s="2" t="s">
        <v>14877</v>
      </c>
      <c r="D2535" s="2" t="s">
        <v>14878</v>
      </c>
      <c r="E2535" s="2" t="s">
        <v>14879</v>
      </c>
      <c r="F2535" s="2" t="s">
        <v>14880</v>
      </c>
      <c r="G2535" s="2" t="s">
        <v>14881</v>
      </c>
      <c r="H2535" s="2" t="str">
        <f ca="1">IFERROR(__xludf.DUMMYFUNCTION("GOOGLETRANSLATE(A2535,""id"",""en"")"),"bro, btw, if you capture the Byu number application, bro, if it's Byu, bro, try directly ordering Nindy's ID, help me, if you have problems with your Telkomsel number, try ordering, come on, bro, order it, bro, Eri.")</f>
        <v>bro, btw, if you capture the Byu number application, bro, if it's Byu, bro, try directly ordering Nindy's ID, help me, if you have problems with your Telkomsel number, try ordering, come on, bro, order it, bro, Eri.</v>
      </c>
    </row>
    <row r="2536" spans="1:8" ht="15.75" customHeight="1" x14ac:dyDescent="0.25">
      <c r="A2536" s="2" t="s">
        <v>14882</v>
      </c>
      <c r="B2536" s="2" t="s">
        <v>14883</v>
      </c>
      <c r="C2536" s="2" t="s">
        <v>14884</v>
      </c>
      <c r="D2536" s="2" t="s">
        <v>14885</v>
      </c>
      <c r="E2536" s="2" t="s">
        <v>14886</v>
      </c>
      <c r="F2536" s="2" t="s">
        <v>14887</v>
      </c>
      <c r="G2536" s="2" t="s">
        <v>14888</v>
      </c>
      <c r="H2536" s="2" t="str">
        <f ca="1">IFERROR(__xludf.DUMMYFUNCTION("GOOGLETRANSLATE(A2536,""id"",""en"")"),"For true Telkomsel use Byu Net Tsel, just answer yes, just fill in the bar")</f>
        <v>For true Telkomsel use Byu Net Tsel, just answer yes, just fill in the bar</v>
      </c>
    </row>
    <row r="2537" spans="1:8" ht="15.75" customHeight="1" x14ac:dyDescent="0.25">
      <c r="A2537" s="2" t="s">
        <v>14889</v>
      </c>
      <c r="B2537" s="2" t="s">
        <v>14890</v>
      </c>
      <c r="C2537" s="2" t="s">
        <v>14891</v>
      </c>
      <c r="D2537" s="2" t="s">
        <v>14892</v>
      </c>
      <c r="E2537" s="2" t="s">
        <v>14893</v>
      </c>
      <c r="F2537" s="2" t="s">
        <v>14894</v>
      </c>
      <c r="G2537" s="2" t="s">
        <v>14895</v>
      </c>
      <c r="H2537" s="2" t="str">
        <f ca="1">IFERROR(__xludf.DUMMYFUNCTION("GOOGLETRANSLATE(A2537,""id"",""en"")"),"Just activate the Mytelkomsel application package, bro, oh yes, bro, I'm complaining about the service product, bro, contact your ID partner, Kiano")</f>
        <v>Just activate the Mytelkomsel application package, bro, oh yes, bro, I'm complaining about the service product, bro, contact your ID partner, Kiano</v>
      </c>
    </row>
    <row r="2538" spans="1:8" ht="15.75" customHeight="1" x14ac:dyDescent="0.25">
      <c r="A2538" s="2" t="s">
        <v>14471</v>
      </c>
      <c r="B2538" s="2" t="s">
        <v>14896</v>
      </c>
      <c r="C2538" s="2" t="s">
        <v>14473</v>
      </c>
      <c r="D2538" s="2" t="s">
        <v>14474</v>
      </c>
      <c r="E2538" s="2" t="s">
        <v>14475</v>
      </c>
      <c r="F2538" s="2" t="s">
        <v>14476</v>
      </c>
      <c r="G2538" s="2" t="s">
        <v>14477</v>
      </c>
      <c r="H2538" s="2" t="str">
        <f ca="1">IFERROR(__xludf.DUMMYFUNCTION("GOOGLETRANSLATE(A2538,""id"",""en"")"),"open the Telkomseltsel Indosatisat threetri xlaxis byubyu credit conversion, complete rate, check the channel")</f>
        <v>open the Telkomseltsel Indosatisat threetri xlaxis byubyu credit conversion, complete rate, check the channel</v>
      </c>
    </row>
    <row r="2539" spans="1:8" ht="15.75" customHeight="1" x14ac:dyDescent="0.25">
      <c r="A2539" s="2" t="s">
        <v>14897</v>
      </c>
      <c r="B2539" s="2" t="s">
        <v>14898</v>
      </c>
      <c r="C2539" s="2" t="s">
        <v>14899</v>
      </c>
      <c r="D2539" s="2" t="s">
        <v>14900</v>
      </c>
      <c r="E2539" s="2" t="s">
        <v>14901</v>
      </c>
      <c r="F2539" s="2" t="s">
        <v>14902</v>
      </c>
      <c r="G2539" s="2" t="s">
        <v>14903</v>
      </c>
      <c r="H2539" s="2" t="str">
        <f ca="1">IFERROR(__xludf.DUMMYFUNCTION("GOOGLETRANSLATE(A2539,""id"",""en"")"),"Please just use Indihome, the regional signal is good for the majority of the distance from your house to the Telkomsel tower")</f>
        <v>Please just use Indihome, the regional signal is good for the majority of the distance from your house to the Telkomsel tower</v>
      </c>
    </row>
    <row r="2540" spans="1:8" ht="15.75" customHeight="1" x14ac:dyDescent="0.25">
      <c r="A2540" s="2" t="s">
        <v>14904</v>
      </c>
      <c r="B2540" s="2" t="s">
        <v>14905</v>
      </c>
      <c r="C2540" s="2" t="s">
        <v>14906</v>
      </c>
      <c r="D2540" s="2" t="s">
        <v>14907</v>
      </c>
      <c r="E2540" s="2" t="s">
        <v>14908</v>
      </c>
      <c r="F2540" s="2" t="s">
        <v>14909</v>
      </c>
      <c r="G2540" s="2" t="s">
        <v>14910</v>
      </c>
      <c r="H2540" s="2" t="str">
        <f ca="1">IFERROR(__xludf.DUMMYFUNCTION("GOOGLETRANSLATE(A2540,""id"",""en"")"),"take care of it online by Grapari Telkomsel says the card is active, please be patient, tell me to replace the card, check Google, if the treatment is done directly by you")</f>
        <v>take care of it online by Grapari Telkomsel says the card is active, please be patient, tell me to replace the card, check Google, if the treatment is done directly by you</v>
      </c>
    </row>
    <row r="2541" spans="1:8" ht="15.75" customHeight="1" x14ac:dyDescent="0.25">
      <c r="A2541" s="2" t="s">
        <v>14911</v>
      </c>
      <c r="B2541" s="2" t="s">
        <v>14912</v>
      </c>
      <c r="C2541" s="2" t="s">
        <v>14913</v>
      </c>
      <c r="D2541" s="2" t="s">
        <v>14914</v>
      </c>
      <c r="E2541" s="2" t="s">
        <v>14915</v>
      </c>
      <c r="F2541" s="2" t="s">
        <v>14916</v>
      </c>
      <c r="G2541" s="2" t="s">
        <v>14917</v>
      </c>
      <c r="H2541" s="2" t="str">
        <f ca="1">IFERROR(__xludf.DUMMYFUNCTION("GOOGLETRANSLATE(A2541,""id"",""en"")"),"ID evening sister amalia thank you appreciation service yes experiencing problems contact whatsapp type talk click agent care select tri card yes thank you hani")</f>
        <v>ID evening sister amalia thank you appreciation service yes experiencing problems contact whatsapp type talk click agent care select tri card yes thank you hani</v>
      </c>
    </row>
    <row r="2542" spans="1:8" ht="15.75" customHeight="1" x14ac:dyDescent="0.25">
      <c r="A2542" s="2" t="s">
        <v>14918</v>
      </c>
      <c r="B2542" s="2" t="s">
        <v>14919</v>
      </c>
      <c r="C2542" s="2" t="s">
        <v>14920</v>
      </c>
      <c r="D2542" s="2" t="s">
        <v>14921</v>
      </c>
      <c r="E2542" s="2" t="s">
        <v>14922</v>
      </c>
      <c r="F2542" s="2" t="s">
        <v>14923</v>
      </c>
      <c r="G2542" s="2" t="s">
        <v>14924</v>
      </c>
      <c r="H2542" s="2" t="str">
        <f ca="1">IFERROR(__xludf.DUMMYFUNCTION("GOOGLETRANSLATE(A2542,""id"",""en"")"),"use cheap backup with ID, reach signal in wide areas, use Tsel, domicile, use Tsel when you get home from work, lot tri night signal, husband's tethering")</f>
        <v>use cheap backup with ID, reach signal in wide areas, use Tsel, domicile, use Tsel when you get home from work, lot tri night signal, husband's tethering</v>
      </c>
    </row>
    <row r="2543" spans="1:8" ht="15.75" customHeight="1" x14ac:dyDescent="0.25">
      <c r="A2543" s="2" t="s">
        <v>13721</v>
      </c>
      <c r="B2543" s="2" t="s">
        <v>14925</v>
      </c>
      <c r="C2543" s="2" t="s">
        <v>13723</v>
      </c>
      <c r="D2543" s="2" t="s">
        <v>13724</v>
      </c>
      <c r="E2543" s="2" t="s">
        <v>13725</v>
      </c>
      <c r="F2543" s="2" t="s">
        <v>13726</v>
      </c>
      <c r="G2543" s="2" t="s">
        <v>13727</v>
      </c>
      <c r="H2543" s="2" t="str">
        <f ca="1">IFERROR(__xludf.DUMMYFUNCTION("GOOGLETRANSLATE(A2543,""id"",""en"")"),"Hi bro, sorry for making you uncomfortable, I'm complaining bro, Dmin Nindy, OK, Nindy, try to help check the team, thank you, bro.")</f>
        <v>Hi bro, sorry for making you uncomfortable, I'm complaining bro, Dmin Nindy, OK, Nindy, try to help check the team, thank you, bro.</v>
      </c>
    </row>
    <row r="2544" spans="1:8" ht="15.75" customHeight="1" x14ac:dyDescent="0.25">
      <c r="A2544" s="2" t="s">
        <v>14926</v>
      </c>
      <c r="B2544" s="2" t="s">
        <v>14927</v>
      </c>
      <c r="C2544" s="2" t="s">
        <v>14928</v>
      </c>
      <c r="D2544" s="2" t="s">
        <v>14929</v>
      </c>
      <c r="E2544" s="2" t="s">
        <v>14930</v>
      </c>
      <c r="F2544" s="2" t="s">
        <v>14931</v>
      </c>
      <c r="G2544" s="2" t="s">
        <v>14932</v>
      </c>
      <c r="H2544" s="2" t="str">
        <f ca="1">IFERROR(__xludf.DUMMYFUNCTION("GOOGLETRANSLATE(A2544,""id"",""en"")"),"brother, raw information, complain, turn byu, brother, contact your colleague directly, thank you, Zyad")</f>
        <v>brother, raw information, complain, turn byu, brother, contact your colleague directly, thank you, Zyad</v>
      </c>
    </row>
    <row r="2545" spans="1:8" ht="15.75" customHeight="1" x14ac:dyDescent="0.25">
      <c r="A2545" s="2" t="s">
        <v>14933</v>
      </c>
      <c r="B2545" s="2" t="s">
        <v>14934</v>
      </c>
      <c r="C2545" s="2" t="s">
        <v>14935</v>
      </c>
      <c r="D2545" s="2" t="s">
        <v>14936</v>
      </c>
      <c r="E2545" s="2" t="s">
        <v>14937</v>
      </c>
      <c r="F2545" s="2" t="s">
        <v>14938</v>
      </c>
      <c r="G2545" s="2" t="s">
        <v>14939</v>
      </c>
      <c r="H2545" s="2" t="str">
        <f ca="1">IFERROR(__xludf.DUMMYFUNCTION("GOOGLETRANSLATE(A2545,""id"",""en"")"),"susanto id susanto sorry bro if there are problems playing byu bro confirm directly direct message twitter id yes bro official hand the byu application is installed on ardhan's cell phone")</f>
        <v>susanto id susanto sorry bro if there are problems playing byu bro confirm directly direct message twitter id yes bro official hand the byu application is installed on ardhan's cell phone</v>
      </c>
    </row>
    <row r="2546" spans="1:8" ht="15.75" customHeight="1" x14ac:dyDescent="0.25">
      <c r="A2546" s="2" t="s">
        <v>14940</v>
      </c>
      <c r="B2546" s="2" t="s">
        <v>14941</v>
      </c>
      <c r="C2546" s="2" t="s">
        <v>14942</v>
      </c>
      <c r="D2546" s="2" t="s">
        <v>14943</v>
      </c>
      <c r="E2546" s="2" t="s">
        <v>14944</v>
      </c>
      <c r="F2546" s="2" t="s">
        <v>14945</v>
      </c>
      <c r="G2546" s="2" t="s">
        <v>14946</v>
      </c>
      <c r="H2546" s="2" t="str">
        <f ca="1">IFERROR(__xludf.DUMMYFUNCTION("GOOGLETRANSLATE(A2546,""id"",""en"")"),"The operator is not difficult to use, it doesn't connect, the FCK market ID has a bad signal")</f>
        <v>The operator is not difficult to use, it doesn't connect, the FCK market ID has a bad signal</v>
      </c>
    </row>
    <row r="2547" spans="1:8" ht="15.75" customHeight="1" x14ac:dyDescent="0.25">
      <c r="A2547" s="2" t="s">
        <v>14947</v>
      </c>
      <c r="B2547" s="2" t="s">
        <v>14948</v>
      </c>
      <c r="C2547" s="2" t="s">
        <v>14949</v>
      </c>
      <c r="D2547" s="2" t="s">
        <v>14950</v>
      </c>
      <c r="E2547" s="2" t="s">
        <v>14951</v>
      </c>
      <c r="F2547" s="2" t="s">
        <v>14952</v>
      </c>
      <c r="G2547" s="2" t="s">
        <v>14953</v>
      </c>
      <c r="H2547" s="2" t="str">
        <f ca="1">IFERROR(__xludf.DUMMYFUNCTION("GOOGLETRANSLATE(A2547,""id"",""en"")"),"Information about playing byu, sis, just order the ID, thank you Zidane")</f>
        <v>Information about playing byu, sis, just order the ID, thank you Zidane</v>
      </c>
    </row>
    <row r="2548" spans="1:8" ht="15.75" customHeight="1" x14ac:dyDescent="0.25">
      <c r="A2548" s="2" t="s">
        <v>14954</v>
      </c>
      <c r="B2548" s="2" t="s">
        <v>14955</v>
      </c>
      <c r="C2548" s="2" t="s">
        <v>14956</v>
      </c>
      <c r="D2548" s="2" t="s">
        <v>14957</v>
      </c>
      <c r="E2548" s="2" t="s">
        <v>14958</v>
      </c>
      <c r="F2548" s="2" t="s">
        <v>14959</v>
      </c>
      <c r="G2548" s="2" t="s">
        <v>14959</v>
      </c>
      <c r="H2548" s="2" t="str">
        <f ca="1">IFERROR(__xludf.DUMMYFUNCTION("GOOGLETRANSLATE(A2548,""id"",""en"")"),"damn byu Telkomsel is really bad, wow, buy an expensive package, damn it")</f>
        <v>damn byu Telkomsel is really bad, wow, buy an expensive package, damn it</v>
      </c>
    </row>
    <row r="2549" spans="1:8" ht="15.75" customHeight="1" x14ac:dyDescent="0.25">
      <c r="A2549" s="2" t="s">
        <v>14960</v>
      </c>
      <c r="B2549" s="2" t="s">
        <v>14961</v>
      </c>
      <c r="C2549" s="2" t="s">
        <v>14962</v>
      </c>
      <c r="D2549" s="2" t="s">
        <v>14963</v>
      </c>
      <c r="E2549" s="2" t="s">
        <v>14964</v>
      </c>
      <c r="F2549" s="2" t="s">
        <v>14965</v>
      </c>
      <c r="G2549" s="2" t="s">
        <v>14966</v>
      </c>
      <c r="H2549" s="2" t="str">
        <f ca="1">IFERROR(__xludf.DUMMYFUNCTION("GOOGLETRANSLATE(A2549,""id"",""en"")"),"ID, if you're having trouble with no signal, Joan's cell phone number, location, sub-city, city, if there's a problem with your number, send a message to let me check, Joan.")</f>
        <v>ID, if you're having trouble with no signal, Joan's cell phone number, location, sub-city, city, if there's a problem with your number, send a message to let me check, Joan.</v>
      </c>
    </row>
    <row r="2550" spans="1:8" ht="15.75" customHeight="1" x14ac:dyDescent="0.25">
      <c r="A2550" s="2" t="s">
        <v>14967</v>
      </c>
      <c r="B2550" s="2" t="s">
        <v>14968</v>
      </c>
      <c r="C2550" s="2" t="s">
        <v>14969</v>
      </c>
      <c r="D2550" s="2" t="s">
        <v>14970</v>
      </c>
      <c r="E2550" s="2" t="s">
        <v>14971</v>
      </c>
      <c r="F2550" s="2" t="s">
        <v>14972</v>
      </c>
      <c r="G2550" s="2" t="s">
        <v>14972</v>
      </c>
      <c r="H2550" s="2" t="str">
        <f ca="1">IFERROR(__xludf.DUMMYFUNCTION("GOOGLETRANSLATE(A2550,""id"",""en"")"),"signal id morning brother")</f>
        <v>signal id morning brother</v>
      </c>
    </row>
    <row r="2551" spans="1:8" ht="15.75" customHeight="1" x14ac:dyDescent="0.25">
      <c r="A2551" s="2" t="s">
        <v>14973</v>
      </c>
      <c r="B2551" s="2" t="s">
        <v>14974</v>
      </c>
      <c r="C2551" s="2" t="s">
        <v>14975</v>
      </c>
      <c r="D2551" s="2" t="s">
        <v>14976</v>
      </c>
      <c r="E2551" s="2" t="s">
        <v>14977</v>
      </c>
      <c r="F2551" s="2" t="s">
        <v>14978</v>
      </c>
      <c r="G2551" s="2" t="s">
        <v>14978</v>
      </c>
      <c r="H2551" s="2" t="str">
        <f ca="1">IFERROR(__xludf.DUMMYFUNCTION("GOOGLETRANSLATE(A2551,""id"",""en"")"),"Complain about TF quota byu, TF credit, my friend, Telkomsel, my friend")</f>
        <v>Complain about TF quota byu, TF credit, my friend, Telkomsel, my friend</v>
      </c>
    </row>
    <row r="2552" spans="1:8" ht="15.75" customHeight="1" x14ac:dyDescent="0.25">
      <c r="A2552" s="2" t="s">
        <v>14979</v>
      </c>
      <c r="B2552" s="2" t="s">
        <v>14980</v>
      </c>
      <c r="C2552" s="2" t="s">
        <v>14981</v>
      </c>
      <c r="D2552" s="2" t="s">
        <v>14982</v>
      </c>
      <c r="E2552" s="2" t="s">
        <v>14983</v>
      </c>
      <c r="F2552" s="2" t="s">
        <v>14984</v>
      </c>
      <c r="G2552" s="2" t="s">
        <v>14985</v>
      </c>
      <c r="H2552" s="2" t="str">
        <f ca="1">IFERROR(__xludf.DUMMYFUNCTION("GOOGLETRANSLATE(A2552,""id"",""en"")"),"id min quota entered min people at work are bothering you id your tweeting is finished min id try to help")</f>
        <v>id min quota entered min people at work are bothering you id your tweeting is finished min id try to help</v>
      </c>
    </row>
    <row r="2553" spans="1:8" ht="15.75" customHeight="1" x14ac:dyDescent="0.25">
      <c r="A2553" s="2" t="s">
        <v>14986</v>
      </c>
      <c r="B2553" s="2" t="s">
        <v>14987</v>
      </c>
      <c r="C2553" s="2" t="s">
        <v>14988</v>
      </c>
      <c r="D2553" s="2" t="s">
        <v>14989</v>
      </c>
      <c r="E2553" s="2" t="s">
        <v>14990</v>
      </c>
      <c r="F2553" s="2" t="s">
        <v>14991</v>
      </c>
      <c r="G2553" s="2" t="s">
        <v>14992</v>
      </c>
      <c r="H2553" s="2" t="str">
        <f ca="1">IFERROR(__xludf.DUMMYFUNCTION("GOOGLETRANSLATE(A2553,""id"",""en"")"),"Stable internet signal ID, speed is really bad, the rest of the GB ID can't even open social media, it's playing badly, contact CS, answer template, the end of the team is field, it's good, just try it")</f>
        <v>Stable internet signal ID, speed is really bad, the rest of the GB ID can't even open social media, it's playing badly, contact CS, answer template, the end of the team is field, it's good, just try it</v>
      </c>
    </row>
    <row r="2554" spans="1:8" ht="15.75" customHeight="1" x14ac:dyDescent="0.25">
      <c r="A2554" s="2" t="s">
        <v>14993</v>
      </c>
      <c r="B2554" s="2" t="s">
        <v>14994</v>
      </c>
      <c r="C2554" s="2" t="s">
        <v>14995</v>
      </c>
      <c r="D2554" s="2" t="s">
        <v>14996</v>
      </c>
      <c r="E2554" s="2" t="s">
        <v>14997</v>
      </c>
      <c r="F2554" s="2" t="s">
        <v>14998</v>
      </c>
      <c r="G2554" s="2" t="s">
        <v>14999</v>
      </c>
      <c r="H2554" s="2" t="str">
        <f ca="1">IFERROR(__xludf.DUMMYFUNCTION("GOOGLETRANSLATE(A2554,""id"",""en"")"),"amp ID, min check it doesn't disturb the signal in the Ciracas area of ​​East Jakarta")</f>
        <v>amp ID, min check it doesn't disturb the signal in the Ciracas area of ​​East Jakarta</v>
      </c>
    </row>
    <row r="2555" spans="1:8" ht="15.75" customHeight="1" x14ac:dyDescent="0.25">
      <c r="A2555" s="2" t="s">
        <v>15000</v>
      </c>
      <c r="B2555" s="2" t="s">
        <v>15001</v>
      </c>
      <c r="C2555" s="2" t="s">
        <v>15002</v>
      </c>
      <c r="D2555" s="2" t="s">
        <v>15003</v>
      </c>
      <c r="E2555" s="2" t="s">
        <v>15004</v>
      </c>
      <c r="F2555" s="2" t="s">
        <v>15005</v>
      </c>
      <c r="G2555" s="2" t="s">
        <v>15006</v>
      </c>
      <c r="H2555" s="2" t="str">
        <f ca="1">IFERROR(__xludf.DUMMYFUNCTION("GOOGLETRANSLATE(A2555,""id"",""en"")"),"io io sorry bro Andi if you have trouble playing byu bro confirm directly direct message your twitter id yes bro official hand the byu application is installed on bro rai's cell phone")</f>
        <v>io io sorry bro Andi if you have trouble playing byu bro confirm directly direct message your twitter id yes bro official hand the byu application is installed on bro rai's cell phone</v>
      </c>
    </row>
    <row r="2556" spans="1:8" ht="15.75" customHeight="1" x14ac:dyDescent="0.25">
      <c r="A2556" s="2" t="s">
        <v>15007</v>
      </c>
      <c r="B2556" s="2" t="s">
        <v>15008</v>
      </c>
      <c r="C2556" s="2" t="s">
        <v>15009</v>
      </c>
      <c r="D2556" s="2" t="s">
        <v>15010</v>
      </c>
      <c r="E2556" s="2" t="s">
        <v>15011</v>
      </c>
      <c r="F2556" s="2" t="s">
        <v>15012</v>
      </c>
      <c r="G2556" s="2" t="s">
        <v>15013</v>
      </c>
      <c r="H2556" s="2" t="str">
        <f ca="1">IFERROR(__xludf.DUMMYFUNCTION("GOOGLETRANSLATE(A2556,""id"",""en"")"),"bro, use byu, if you have trouble playing byu, bro, confirm directly via direct message on Twitter ID, bro, the official hand of the byu application is installed on bro's cellphone, Rai")</f>
        <v>bro, use byu, if you have trouble playing byu, bro, confirm directly via direct message on Twitter ID, bro, the official hand of the byu application is installed on bro's cellphone, Rai</v>
      </c>
    </row>
    <row r="2557" spans="1:8" ht="15.75" customHeight="1" x14ac:dyDescent="0.25">
      <c r="A2557" s="2" t="s">
        <v>15014</v>
      </c>
      <c r="B2557" s="2" t="s">
        <v>15015</v>
      </c>
      <c r="C2557" s="2" t="s">
        <v>15016</v>
      </c>
      <c r="D2557" s="2" t="s">
        <v>15017</v>
      </c>
      <c r="E2557" s="2" t="s">
        <v>15018</v>
      </c>
      <c r="F2557" s="2" t="s">
        <v>15019</v>
      </c>
      <c r="G2557" s="2" t="s">
        <v>15020</v>
      </c>
      <c r="H2557" s="2" t="str">
        <f ca="1">IFERROR(__xludf.DUMMYFUNCTION("GOOGLETRANSLATE(A2557,""id"",""en"")"),"id id please min kouta enter the CS said clear clearly entered pending warning min id please use")</f>
        <v>id id please min kouta enter the CS said clear clearly entered pending warning min id please use</v>
      </c>
    </row>
    <row r="2558" spans="1:8" ht="15.75" customHeight="1" x14ac:dyDescent="0.25">
      <c r="A2558" s="2" t="s">
        <v>15021</v>
      </c>
      <c r="B2558" s="2" t="s">
        <v>15022</v>
      </c>
      <c r="C2558" s="2" t="s">
        <v>15023</v>
      </c>
      <c r="D2558" s="2" t="s">
        <v>15024</v>
      </c>
      <c r="E2558" s="2" t="s">
        <v>15025</v>
      </c>
      <c r="F2558" s="2" t="s">
        <v>15026</v>
      </c>
      <c r="G2558" s="2" t="s">
        <v>15027</v>
      </c>
      <c r="H2558" s="2" t="str">
        <f ca="1">IFERROR(__xludf.DUMMYFUNCTION("GOOGLETRANSLATE(A2558,""id"",""en"")"),"ID, use the Byu card, Byu name, Telkomsel name, yes, you know, using the Telkomsel net, it's strange to use the Byu card.")</f>
        <v>ID, use the Byu card, Byu name, Telkomsel name, yes, you know, using the Telkomsel net, it's strange to use the Byu card.</v>
      </c>
    </row>
    <row r="2559" spans="1:8" ht="15.75" customHeight="1" x14ac:dyDescent="0.25">
      <c r="A2559" s="2" t="s">
        <v>15028</v>
      </c>
      <c r="B2559" s="2" t="s">
        <v>15029</v>
      </c>
      <c r="C2559" s="2" t="s">
        <v>15030</v>
      </c>
      <c r="D2559" s="2" t="s">
        <v>15031</v>
      </c>
      <c r="E2559" s="2" t="s">
        <v>15032</v>
      </c>
      <c r="F2559" s="2" t="s">
        <v>15033</v>
      </c>
      <c r="G2559" s="2" t="s">
        <v>15034</v>
      </c>
      <c r="H2559" s="2" t="str">
        <f ca="1">IFERROR(__xludf.DUMMYFUNCTION("GOOGLETRANSLATE(A2559,""id"",""en"")"),"imron tbk imron smartfren id has a wide net, package prices really vary, brother, according to your needs, come on, the smartfren, location, good net, thank you via")</f>
        <v>imron tbk imron smartfren id has a wide net, package prices really vary, brother, according to your needs, come on, the smartfren, location, good net, thank you via</v>
      </c>
    </row>
    <row r="2560" spans="1:8" ht="15.75" customHeight="1" x14ac:dyDescent="0.25">
      <c r="A2560" s="2" t="s">
        <v>15035</v>
      </c>
      <c r="B2560" s="2" t="s">
        <v>15036</v>
      </c>
      <c r="C2560" s="2" t="s">
        <v>15037</v>
      </c>
      <c r="D2560" s="2" t="s">
        <v>15038</v>
      </c>
      <c r="E2560" s="2" t="s">
        <v>15039</v>
      </c>
      <c r="F2560" s="2" t="s">
        <v>15040</v>
      </c>
      <c r="G2560" s="2" t="s">
        <v>15041</v>
      </c>
      <c r="H2560" s="2" t="str">
        <f ca="1">IFERROR(__xludf.DUMMYFUNCTION("GOOGLETRANSLATE(A2560,""id"",""en"")"),"ugly, byu the victim moved byu Telkomsel prepaid")</f>
        <v>ugly, byu the victim moved byu Telkomsel prepaid</v>
      </c>
    </row>
    <row r="2561" spans="1:8" ht="15.75" customHeight="1" x14ac:dyDescent="0.25">
      <c r="A2561" s="2" t="s">
        <v>15042</v>
      </c>
      <c r="B2561" s="2" t="s">
        <v>15043</v>
      </c>
      <c r="C2561" s="2" t="s">
        <v>15044</v>
      </c>
      <c r="D2561" s="2" t="s">
        <v>15045</v>
      </c>
      <c r="E2561" s="2" t="s">
        <v>15046</v>
      </c>
      <c r="F2561" s="2" t="s">
        <v>15047</v>
      </c>
      <c r="G2561" s="2" t="s">
        <v>15048</v>
      </c>
      <c r="H2561" s="2" t="str">
        <f ca="1">IFERROR(__xludf.DUMMYFUNCTION("GOOGLETRANSLATE(A2561,""id"",""en"")"),"imron tbk imron id hi smartfren friends play smartfren minfren help bro come on smartfren points stay healthy bro thank you loyal smartfren friends via")</f>
        <v>imron tbk imron id hi smartfren friends play smartfren minfren help bro come on smartfren points stay healthy bro thank you loyal smartfren friends via</v>
      </c>
    </row>
    <row r="2562" spans="1:8" ht="15.75" customHeight="1" x14ac:dyDescent="0.25">
      <c r="A2562" s="2" t="s">
        <v>15049</v>
      </c>
      <c r="B2562" s="2" t="s">
        <v>15050</v>
      </c>
      <c r="C2562" s="2" t="s">
        <v>15051</v>
      </c>
      <c r="D2562" s="2" t="s">
        <v>15052</v>
      </c>
      <c r="E2562" s="2" t="s">
        <v>15053</v>
      </c>
      <c r="F2562" s="2" t="s">
        <v>15054</v>
      </c>
      <c r="G2562" s="2" t="s">
        <v>15055</v>
      </c>
      <c r="H2562" s="2" t="str">
        <f ca="1">IFERROR(__xludf.DUMMYFUNCTION("GOOGLETRANSLATE(A2562,""id"",""en"")"),"village id net ente net overlap village think")</f>
        <v>village id net ente net overlap village think</v>
      </c>
    </row>
    <row r="2563" spans="1:8" ht="15.75" customHeight="1" x14ac:dyDescent="0.25">
      <c r="A2563" s="2" t="s">
        <v>15056</v>
      </c>
      <c r="B2563" s="2" t="s">
        <v>15057</v>
      </c>
      <c r="C2563" s="2" t="s">
        <v>15058</v>
      </c>
      <c r="D2563" s="2" t="s">
        <v>15059</v>
      </c>
      <c r="E2563" s="2" t="s">
        <v>15060</v>
      </c>
      <c r="F2563" s="2" t="s">
        <v>15061</v>
      </c>
      <c r="G2563" s="2" t="s">
        <v>15062</v>
      </c>
      <c r="H2563" s="2" t="str">
        <f ca="1">IFERROR(__xludf.DUMMYFUNCTION("GOOGLETRANSLATE(A2563,""id"",""en"")"),"maintenance during the hours, the error when purchasing a data package entered was bad, ID")</f>
        <v>maintenance during the hours, the error when purchasing a data package entered was bad, ID</v>
      </c>
    </row>
    <row r="2564" spans="1:8" ht="15.75" customHeight="1" x14ac:dyDescent="0.25">
      <c r="A2564" s="2" t="s">
        <v>15063</v>
      </c>
      <c r="B2564" s="2" t="s">
        <v>15064</v>
      </c>
      <c r="C2564" s="2" t="s">
        <v>15065</v>
      </c>
      <c r="D2564" s="2" t="s">
        <v>15066</v>
      </c>
      <c r="E2564" s="2" t="s">
        <v>15067</v>
      </c>
      <c r="F2564" s="2" t="s">
        <v>15068</v>
      </c>
      <c r="G2564" s="2" t="s">
        <v>15069</v>
      </c>
      <c r="H2564" s="2" t="str">
        <f ca="1">IFERROR(__xludf.DUMMYFUNCTION("GOOGLETRANSLATE(A2564,""id"",""en"")"),"Byu fuck Telkomsel postpaid, just give me a call")</f>
        <v>Byu fuck Telkomsel postpaid, just give me a call</v>
      </c>
    </row>
    <row r="2565" spans="1:8" ht="15.75" customHeight="1" x14ac:dyDescent="0.25">
      <c r="A2565" s="2" t="s">
        <v>15070</v>
      </c>
      <c r="B2565" s="2" t="s">
        <v>15071</v>
      </c>
      <c r="C2565" s="2" t="s">
        <v>15072</v>
      </c>
      <c r="D2565" s="2" t="s">
        <v>15073</v>
      </c>
      <c r="E2565" s="2" t="s">
        <v>15074</v>
      </c>
      <c r="F2565" s="2" t="s">
        <v>15075</v>
      </c>
      <c r="G2565" s="2" t="s">
        <v>15076</v>
      </c>
      <c r="H2565" s="2" t="str">
        <f ca="1">IFERROR(__xludf.DUMMYFUNCTION("GOOGLETRANSLATE(A2565,""id"",""en"")"),"ID like Mrs. Telkomsel's sister, Telkomsel is running out quickly")</f>
        <v>ID like Mrs. Telkomsel's sister, Telkomsel is running out quickly</v>
      </c>
    </row>
    <row r="2566" spans="1:8" ht="15.75" customHeight="1" x14ac:dyDescent="0.25">
      <c r="A2566" s="2" t="s">
        <v>15077</v>
      </c>
      <c r="B2566" s="2" t="s">
        <v>15078</v>
      </c>
      <c r="C2566" s="2" t="s">
        <v>15079</v>
      </c>
      <c r="D2566" s="2" t="s">
        <v>15080</v>
      </c>
      <c r="E2566" s="2" t="s">
        <v>15081</v>
      </c>
      <c r="F2566" s="2" t="s">
        <v>15082</v>
      </c>
      <c r="G2566" s="2" t="s">
        <v>15083</v>
      </c>
      <c r="H2566" s="2" t="str">
        <f ca="1">IFERROR(__xludf.DUMMYFUNCTION("GOOGLETRANSLATE(A2566,""id"",""en"")"),"Don't worry, bro, there's a problem activating your package, just call your ID, bro")</f>
        <v>Don't worry, bro, there's a problem activating your package, just call your ID, bro</v>
      </c>
    </row>
    <row r="2567" spans="1:8" ht="15.75" customHeight="1" x14ac:dyDescent="0.25">
      <c r="A2567" s="2" t="s">
        <v>15084</v>
      </c>
      <c r="B2567" s="2" t="s">
        <v>15085</v>
      </c>
      <c r="C2567" s="2" t="s">
        <v>15086</v>
      </c>
      <c r="D2567" s="2" t="s">
        <v>15087</v>
      </c>
      <c r="E2567" s="2" t="s">
        <v>15088</v>
      </c>
      <c r="F2567" s="2" t="s">
        <v>15089</v>
      </c>
      <c r="G2567" s="2" t="s">
        <v>15090</v>
      </c>
      <c r="H2567" s="2" t="str">
        <f ca="1">IFERROR(__xludf.DUMMYFUNCTION("GOOGLETRANSLATE(A2567,""id"",""en"")"),"I'm really too lazy to use Byu, please, good signal, it's expensive")</f>
        <v>I'm really too lazy to use Byu, please, good signal, it's expensive</v>
      </c>
    </row>
    <row r="2568" spans="1:8" ht="15.75" customHeight="1" x14ac:dyDescent="0.25">
      <c r="A2568" s="2" t="s">
        <v>15091</v>
      </c>
      <c r="B2568" s="2" t="s">
        <v>15092</v>
      </c>
      <c r="C2568" s="2" t="s">
        <v>15093</v>
      </c>
      <c r="D2568" s="2" t="s">
        <v>15094</v>
      </c>
      <c r="E2568" s="2" t="s">
        <v>15095</v>
      </c>
      <c r="F2568" s="2" t="s">
        <v>15096</v>
      </c>
      <c r="G2568" s="2" t="s">
        <v>15097</v>
      </c>
      <c r="H2568" s="2" t="str">
        <f ca="1">IFERROR(__xludf.DUMMYFUNCTION("GOOGLETRANSLATE(A2568,""id"",""en"")"),"Here's the translation, friend, hahaha, skin to all, if you play the country, you have to use VPN, use Telkomsel roaming byu China net, mobile ping, it's better to use WiFi, never mind")</f>
        <v>Here's the translation, friend, hahaha, skin to all, if you play the country, you have to use VPN, use Telkomsel roaming byu China net, mobile ping, it's better to use WiFi, never mind</v>
      </c>
    </row>
    <row r="2569" spans="1:8" ht="15.75" customHeight="1" x14ac:dyDescent="0.25">
      <c r="A2569" s="2" t="s">
        <v>15098</v>
      </c>
      <c r="B2569" s="2" t="s">
        <v>15099</v>
      </c>
      <c r="C2569" s="2" t="s">
        <v>15100</v>
      </c>
      <c r="D2569" s="2" t="s">
        <v>15101</v>
      </c>
      <c r="E2569" s="2" t="s">
        <v>15102</v>
      </c>
      <c r="F2569" s="2" t="s">
        <v>15103</v>
      </c>
      <c r="G2569" s="2" t="s">
        <v>15104</v>
      </c>
      <c r="H2569" s="2" t="str">
        <f ca="1">IFERROR(__xludf.DUMMYFUNCTION("GOOGLETRANSLATE(A2569,""id"",""en"")"),"skin insert photo to all if you play in the country, you have to use VPN, use Telkomsel roaming byu net china mobile, try ping, the solution is better to use wifi never in the country")</f>
        <v>skin insert photo to all if you play in the country, you have to use VPN, use Telkomsel roaming byu net china mobile, try ping, the solution is better to use wifi never in the country</v>
      </c>
    </row>
    <row r="2570" spans="1:8" ht="15.75" customHeight="1" x14ac:dyDescent="0.25">
      <c r="A2570" s="2" t="s">
        <v>15105</v>
      </c>
      <c r="B2570" s="2" t="s">
        <v>15106</v>
      </c>
      <c r="C2570" s="2" t="s">
        <v>15107</v>
      </c>
      <c r="D2570" s="2" t="s">
        <v>15108</v>
      </c>
      <c r="E2570" s="2" t="s">
        <v>15109</v>
      </c>
      <c r="F2570" s="2" t="s">
        <v>15110</v>
      </c>
      <c r="G2570" s="2" t="s">
        <v>15111</v>
      </c>
      <c r="H2570" s="2" t="str">
        <f ca="1">IFERROR(__xludf.DUMMYFUNCTION("GOOGLETRANSLATE(A2570,""id"",""en"")"),"Come on, just use your ID, Telkomsel signal, cheap price, share quota, use application quota")</f>
        <v>Come on, just use your ID, Telkomsel signal, cheap price, share quota, use application quota</v>
      </c>
    </row>
    <row r="2571" spans="1:8" ht="15.75" customHeight="1" x14ac:dyDescent="0.25">
      <c r="A2571" s="2" t="s">
        <v>15112</v>
      </c>
      <c r="B2571" s="2" t="s">
        <v>15113</v>
      </c>
      <c r="C2571" s="2" t="s">
        <v>15113</v>
      </c>
      <c r="D2571" s="2" t="s">
        <v>15114</v>
      </c>
      <c r="E2571" s="2" t="s">
        <v>15115</v>
      </c>
      <c r="F2571" s="2" t="s">
        <v>15116</v>
      </c>
      <c r="G2571" s="2" t="s">
        <v>15116</v>
      </c>
      <c r="H2571" s="2" t="str">
        <f ca="1">IFERROR(__xludf.DUMMYFUNCTION("GOOGLETRANSLATE(A2571,""id"",""en"")"),"I swear, use Byu BSD, damn it's really bad, Telkomsel, you bastard")</f>
        <v>I swear, use Byu BSD, damn it's really bad, Telkomsel, you bastard</v>
      </c>
    </row>
    <row r="2572" spans="1:8" ht="15.75" customHeight="1" x14ac:dyDescent="0.25">
      <c r="A2572" s="2" t="s">
        <v>15117</v>
      </c>
      <c r="B2572" s="2" t="s">
        <v>15118</v>
      </c>
      <c r="C2572" s="2" t="s">
        <v>15119</v>
      </c>
      <c r="D2572" s="2" t="s">
        <v>15120</v>
      </c>
      <c r="E2572" s="2" t="s">
        <v>15121</v>
      </c>
      <c r="F2572" s="2" t="s">
        <v>15122</v>
      </c>
      <c r="G2572" s="2" t="s">
        <v>15123</v>
      </c>
      <c r="H2572" s="2" t="str">
        <f ca="1">IFERROR(__xludf.DUMMYFUNCTION("GOOGLETRANSLATE(A2572,""id"",""en"")"),"just use your ID and buy, log in and report straight away, take care of the active Telkomsel signal, if you top up your credit, no problem, custom number, buy free shipping on Java Island.")</f>
        <v>just use your ID and buy, log in and report straight away, take care of the active Telkomsel signal, if you top up your credit, no problem, custom number, buy free shipping on Java Island.</v>
      </c>
    </row>
    <row r="2573" spans="1:8" ht="15.75" customHeight="1" x14ac:dyDescent="0.25">
      <c r="A2573" s="2" t="s">
        <v>15124</v>
      </c>
      <c r="B2573" s="2" t="s">
        <v>15125</v>
      </c>
      <c r="C2573" s="2" t="s">
        <v>15126</v>
      </c>
      <c r="D2573" s="2" t="s">
        <v>15127</v>
      </c>
      <c r="E2573" s="2" t="s">
        <v>15128</v>
      </c>
      <c r="F2573" s="2" t="s">
        <v>15129</v>
      </c>
      <c r="G2573" s="2" t="s">
        <v>15129</v>
      </c>
      <c r="H2573" s="2" t="str">
        <f ca="1">IFERROR(__xludf.DUMMYFUNCTION("GOOGLETRANSLATE(A2573,""id"",""en"")"),"id byu by telkomsel bro, it's good sometimes")</f>
        <v>id byu by telkomsel bro, it's good sometimes</v>
      </c>
    </row>
    <row r="2574" spans="1:8" ht="15.75" customHeight="1" x14ac:dyDescent="0.25">
      <c r="A2574" s="2" t="s">
        <v>15130</v>
      </c>
      <c r="B2574" s="2" t="s">
        <v>15131</v>
      </c>
      <c r="C2574" s="2" t="s">
        <v>15132</v>
      </c>
      <c r="D2574" s="2" t="s">
        <v>15133</v>
      </c>
      <c r="E2574" s="2" t="s">
        <v>15134</v>
      </c>
      <c r="F2574" s="2" t="s">
        <v>15135</v>
      </c>
      <c r="G2574" s="2" t="s">
        <v>15135</v>
      </c>
      <c r="H2574" s="2" t="str">
        <f ca="1">IFERROR(__xludf.DUMMYFUNCTION("GOOGLETRANSLATE(A2574,""id"",""en"")"),"Just use BYU signal ID like Telkomsel")</f>
        <v>Just use BYU signal ID like Telkomsel</v>
      </c>
    </row>
    <row r="2575" spans="1:8" ht="15.75" customHeight="1" x14ac:dyDescent="0.25">
      <c r="A2575" s="2" t="s">
        <v>15136</v>
      </c>
      <c r="B2575" s="2" t="s">
        <v>15137</v>
      </c>
      <c r="C2575" s="2" t="s">
        <v>15138</v>
      </c>
      <c r="D2575" s="2" t="s">
        <v>15139</v>
      </c>
      <c r="E2575" s="2" t="s">
        <v>15140</v>
      </c>
      <c r="F2575" s="2" t="s">
        <v>15141</v>
      </c>
      <c r="G2575" s="2" t="s">
        <v>15142</v>
      </c>
      <c r="H2575" s="2" t="str">
        <f ca="1">IFERROR(__xludf.DUMMYFUNCTION("GOOGLETRANSLATE(A2575,""id"",""en"")"),"byu mahal east")</f>
        <v>byu mahal east</v>
      </c>
    </row>
    <row r="2576" spans="1:8" ht="15.75" customHeight="1" x14ac:dyDescent="0.25">
      <c r="A2576" s="2" t="s">
        <v>15143</v>
      </c>
      <c r="B2576" s="2" t="s">
        <v>15144</v>
      </c>
      <c r="C2576" s="2" t="s">
        <v>15145</v>
      </c>
      <c r="D2576" s="2" t="s">
        <v>15146</v>
      </c>
      <c r="E2576" s="2" t="s">
        <v>15147</v>
      </c>
      <c r="F2576" s="2" t="s">
        <v>15148</v>
      </c>
      <c r="G2576" s="2" t="s">
        <v>15149</v>
      </c>
      <c r="H2576" s="2" t="str">
        <f ca="1">IFERROR(__xludf.DUMMYFUNCTION("GOOGLETRANSLATE(A2576,""id"",""en"")"),"ID is not convenient, bro, Zyad, check your message, enter the queue, wait for message interaction, thank you, Zyad")</f>
        <v>ID is not convenient, bro, Zyad, check your message, enter the queue, wait for message interaction, thank you, Zyad</v>
      </c>
    </row>
    <row r="2577" spans="1:8" ht="15.75" customHeight="1" x14ac:dyDescent="0.25">
      <c r="A2577" s="2" t="s">
        <v>15150</v>
      </c>
      <c r="B2577" s="2" t="s">
        <v>15151</v>
      </c>
      <c r="C2577" s="2" t="s">
        <v>15152</v>
      </c>
      <c r="D2577" s="2" t="s">
        <v>15153</v>
      </c>
      <c r="E2577" s="2" t="s">
        <v>15154</v>
      </c>
      <c r="F2577" s="2" t="s">
        <v>15155</v>
      </c>
      <c r="G2577" s="2" t="s">
        <v>15156</v>
      </c>
      <c r="H2577" s="2" t="str">
        <f ca="1">IFERROR(__xludf.DUMMYFUNCTION("GOOGLETRANSLATE(A2577,""id"",""en"")"),"ID, bro, your Telkomsel signal is stable, try giving me your cellphone number, location, details of sub-district head, date, Telkomsel number, problem, via message, let me help you with the signal, Zidane")</f>
        <v>ID, bro, your Telkomsel signal is stable, try giving me your cellphone number, location, details of sub-district head, date, Telkomsel number, problem, via message, let me help you with the signal, Zidane</v>
      </c>
    </row>
    <row r="2578" spans="1:8" ht="15.75" customHeight="1" x14ac:dyDescent="0.25">
      <c r="A2578" s="2" t="s">
        <v>15157</v>
      </c>
      <c r="B2578" s="2" t="s">
        <v>15158</v>
      </c>
      <c r="C2578" s="2" t="s">
        <v>15159</v>
      </c>
      <c r="D2578" s="2" t="s">
        <v>15160</v>
      </c>
      <c r="E2578" s="2" t="s">
        <v>15160</v>
      </c>
      <c r="F2578" s="2" t="s">
        <v>15161</v>
      </c>
      <c r="G2578" s="2" t="s">
        <v>15162</v>
      </c>
      <c r="H2578" s="2" t="str">
        <f ca="1">IFERROR(__xludf.DUMMYFUNCTION("GOOGLETRANSLATE(A2578,""id"",""en"")"),"Telkomsel Byu starter card, empty BYU card account, GB bonus, price IDR, get Shopee")</f>
        <v>Telkomsel Byu starter card, empty BYU card account, GB bonus, price IDR, get Shopee</v>
      </c>
    </row>
    <row r="2579" spans="1:8" ht="15.75" customHeight="1" x14ac:dyDescent="0.25">
      <c r="A2579" s="2" t="s">
        <v>15163</v>
      </c>
      <c r="B2579" s="2" t="s">
        <v>15164</v>
      </c>
      <c r="C2579" s="2" t="s">
        <v>15165</v>
      </c>
      <c r="D2579" s="2" t="s">
        <v>15166</v>
      </c>
      <c r="E2579" s="2" t="s">
        <v>15167</v>
      </c>
      <c r="F2579" s="2" t="s">
        <v>15168</v>
      </c>
      <c r="G2579" s="2" t="s">
        <v>15169</v>
      </c>
      <c r="H2579" s="2" t="str">
        <f ca="1">IFERROR(__xludf.DUMMYFUNCTION("GOOGLETRANSLATE(A2579,""id"",""en"")"),"woi id told me to complain grapari Telkomsel check can't do it, fuck CS Sunday broke")</f>
        <v>woi id told me to complain grapari Telkomsel check can't do it, fuck CS Sunday broke</v>
      </c>
    </row>
    <row r="2580" spans="1:8" ht="15.75" customHeight="1" x14ac:dyDescent="0.25">
      <c r="A2580" s="2" t="s">
        <v>15170</v>
      </c>
      <c r="B2580" s="2" t="s">
        <v>15171</v>
      </c>
      <c r="C2580" s="2" t="s">
        <v>15172</v>
      </c>
      <c r="D2580" s="2" t="s">
        <v>15173</v>
      </c>
      <c r="E2580" s="2" t="s">
        <v>15174</v>
      </c>
      <c r="F2580" s="2" t="s">
        <v>15175</v>
      </c>
      <c r="G2580" s="2" t="s">
        <v>15176</v>
      </c>
      <c r="H2580" s="2" t="str">
        <f ca="1">IFERROR(__xludf.DUMMYFUNCTION("GOOGLETRANSLATE(A2580,""id"",""en"")"),"Yes, Telkomsel, byu, just rob the trash")</f>
        <v>Yes, Telkomsel, byu, just rob the trash</v>
      </c>
    </row>
    <row r="2581" spans="1:8" ht="15.75" customHeight="1" x14ac:dyDescent="0.25">
      <c r="A2581" s="2" t="s">
        <v>15177</v>
      </c>
      <c r="B2581" s="2" t="s">
        <v>15178</v>
      </c>
      <c r="C2581" s="2" t="s">
        <v>15179</v>
      </c>
      <c r="D2581" s="2" t="s">
        <v>15180</v>
      </c>
      <c r="E2581" s="2" t="s">
        <v>15181</v>
      </c>
      <c r="F2581" s="2" t="s">
        <v>15182</v>
      </c>
      <c r="G2581" s="2" t="s">
        <v>15183</v>
      </c>
      <c r="H2581" s="2" t="str">
        <f ca="1">IFERROR(__xludf.DUMMYFUNCTION("GOOGLETRANSLATE(A2581,""id"",""en"")"),"Cheap if you don't buy the package, Dehtsel is serious about buying packages, the price of the package, if you don't buy the package, the price is pretty cheap, that's why byu")</f>
        <v>Cheap if you don't buy the package, Dehtsel is serious about buying packages, the price of the package, if you don't buy the package, the price is pretty cheap, that's why byu</v>
      </c>
    </row>
    <row r="2582" spans="1:8" ht="15.75" customHeight="1" x14ac:dyDescent="0.25">
      <c r="A2582" s="2" t="s">
        <v>15184</v>
      </c>
      <c r="B2582" s="2" t="s">
        <v>15185</v>
      </c>
      <c r="C2582" s="2" t="s">
        <v>15186</v>
      </c>
      <c r="D2582" s="2" t="s">
        <v>15187</v>
      </c>
      <c r="E2582" s="2" t="s">
        <v>15188</v>
      </c>
      <c r="F2582" s="2" t="s">
        <v>15189</v>
      </c>
      <c r="G2582" s="2" t="s">
        <v>15190</v>
      </c>
      <c r="H2582" s="2" t="str">
        <f ca="1">IFERROR(__xludf.DUMMYFUNCTION("GOOGLETRANSLATE(A2582,""id"",""en"")"),"Useful, min, adding a package won't make Murce lose by his little brother")</f>
        <v>Useful, min, adding a package won't make Murce lose by his little brother</v>
      </c>
    </row>
    <row r="2583" spans="1:8" ht="15.75" customHeight="1" x14ac:dyDescent="0.25">
      <c r="A2583" s="2" t="s">
        <v>15191</v>
      </c>
      <c r="B2583" s="2" t="s">
        <v>15192</v>
      </c>
      <c r="C2583" s="2" t="s">
        <v>15193</v>
      </c>
      <c r="D2583" s="2" t="s">
        <v>15194</v>
      </c>
      <c r="E2583" s="2" t="s">
        <v>15195</v>
      </c>
      <c r="F2583" s="2" t="s">
        <v>15196</v>
      </c>
      <c r="G2583" s="2" t="s">
        <v>15196</v>
      </c>
      <c r="H2583" s="2" t="str">
        <f ca="1">IFERROR(__xludf.DUMMYFUNCTION("GOOGLETRANSLATE(A2583,""id"",""en"")"),"use byu")</f>
        <v>use byu</v>
      </c>
    </row>
    <row r="2584" spans="1:8" ht="15.75" customHeight="1" x14ac:dyDescent="0.25">
      <c r="A2584" s="2" t="s">
        <v>15197</v>
      </c>
      <c r="B2584" s="2" t="s">
        <v>15198</v>
      </c>
      <c r="C2584" s="2" t="s">
        <v>15199</v>
      </c>
      <c r="D2584" s="2" t="s">
        <v>15200</v>
      </c>
      <c r="E2584" s="2" t="s">
        <v>15201</v>
      </c>
      <c r="F2584" s="2" t="s">
        <v>15202</v>
      </c>
      <c r="G2584" s="2" t="s">
        <v>15202</v>
      </c>
      <c r="H2584" s="2" t="str">
        <f ca="1">IFERROR(__xludf.DUMMYFUNCTION("GOOGLETRANSLATE(A2584,""id"",""en"")"),"Byu min with Telkomsel, try it faithfully when you use it")</f>
        <v>Byu min with Telkomsel, try it faithfully when you use it</v>
      </c>
    </row>
    <row r="2585" spans="1:8" ht="15.75" customHeight="1" x14ac:dyDescent="0.25">
      <c r="A2585" s="2" t="s">
        <v>15203</v>
      </c>
      <c r="B2585" s="2" t="s">
        <v>15204</v>
      </c>
      <c r="C2585" s="2" t="s">
        <v>15205</v>
      </c>
      <c r="D2585" s="2" t="s">
        <v>15206</v>
      </c>
      <c r="E2585" s="2" t="s">
        <v>15207</v>
      </c>
      <c r="F2585" s="2" t="s">
        <v>15208</v>
      </c>
      <c r="G2585" s="2" t="s">
        <v>15209</v>
      </c>
      <c r="H2585" s="2" t="str">
        <f ca="1">IFERROR(__xludf.DUMMYFUNCTION("GOOGLETRANSLATE(A2585,""id"",""en"")"),"Is the Telkomsel internet net ID stable, sorry, I'm having trouble with the hand net, let's get the Telkomsel number, order the info, so the complete location of the Telkomsel number is a problem, wait for it to come.")</f>
        <v>Is the Telkomsel internet net ID stable, sorry, I'm having trouble with the hand net, let's get the Telkomsel number, order the info, so the complete location of the Telkomsel number is a problem, wait for it to come.</v>
      </c>
    </row>
    <row r="2586" spans="1:8" ht="15.75" customHeight="1" x14ac:dyDescent="0.25">
      <c r="A2586" s="2" t="s">
        <v>15210</v>
      </c>
      <c r="B2586" s="2" t="s">
        <v>15211</v>
      </c>
      <c r="C2586" s="2" t="s">
        <v>15212</v>
      </c>
      <c r="D2586" s="2" t="s">
        <v>15213</v>
      </c>
      <c r="E2586" s="2" t="s">
        <v>15214</v>
      </c>
      <c r="F2586" s="2" t="s">
        <v>15215</v>
      </c>
      <c r="G2586" s="2" t="s">
        <v>15216</v>
      </c>
      <c r="H2586" s="2" t="str">
        <f ca="1">IFERROR(__xludf.DUMMYFUNCTION("GOOGLETRANSLATE(A2586,""id"",""en"")"),"id try to be smart")</f>
        <v>id try to be smart</v>
      </c>
    </row>
    <row r="2587" spans="1:8" ht="15.75" customHeight="1" x14ac:dyDescent="0.25">
      <c r="A2587" s="2" t="s">
        <v>15217</v>
      </c>
      <c r="B2587" s="2" t="s">
        <v>15218</v>
      </c>
      <c r="C2587" s="2" t="s">
        <v>15219</v>
      </c>
      <c r="D2587" s="2" t="s">
        <v>15220</v>
      </c>
      <c r="E2587" s="2" t="s">
        <v>15220</v>
      </c>
      <c r="F2587" s="2" t="s">
        <v>15221</v>
      </c>
      <c r="G2587" s="2" t="s">
        <v>15221</v>
      </c>
      <c r="H2587" s="2" t="str">
        <f ca="1">IFERROR(__xludf.DUMMYFUNCTION("GOOGLETRANSLATE(A2587,""id"",""en"")"),"different ID, brother")</f>
        <v>different ID, brother</v>
      </c>
    </row>
    <row r="2588" spans="1:8" ht="15.75" customHeight="1" x14ac:dyDescent="0.25">
      <c r="A2588" s="2" t="s">
        <v>15222</v>
      </c>
      <c r="B2588" s="2" t="s">
        <v>15223</v>
      </c>
      <c r="C2588" s="2" t="s">
        <v>15224</v>
      </c>
      <c r="D2588" s="2" t="s">
        <v>15225</v>
      </c>
      <c r="E2588" s="2" t="s">
        <v>15226</v>
      </c>
      <c r="F2588" s="2" t="s">
        <v>15227</v>
      </c>
      <c r="G2588" s="2" t="s">
        <v>15228</v>
      </c>
      <c r="H2588" s="2" t="str">
        <f ca="1">IFERROR(__xludf.DUMMYFUNCTION("GOOGLETRANSLATE(A2588,""id"",""en"")"),"Basara byu Telkomsel's ID, if you have problems with Byu's service, immediately confirm your ID, Nesya")</f>
        <v>Basara byu Telkomsel's ID, if you have problems with Byu's service, immediately confirm your ID, Nesya</v>
      </c>
    </row>
    <row r="2589" spans="1:8" ht="15.75" customHeight="1" x14ac:dyDescent="0.25">
      <c r="A2589" s="2" t="s">
        <v>15229</v>
      </c>
      <c r="B2589" s="2" t="s">
        <v>15230</v>
      </c>
      <c r="C2589" s="2" t="s">
        <v>15231</v>
      </c>
      <c r="D2589" s="2" t="s">
        <v>15232</v>
      </c>
      <c r="E2589" s="2" t="s">
        <v>15233</v>
      </c>
      <c r="F2589" s="2" t="s">
        <v>15234</v>
      </c>
      <c r="G2589" s="2" t="s">
        <v>15234</v>
      </c>
      <c r="H2589" s="2" t="str">
        <f ca="1">IFERROR(__xludf.DUMMYFUNCTION("GOOGLETRANSLATE(A2589,""id"",""en"")"),"Min's brother's ID")</f>
        <v>Min's brother's ID</v>
      </c>
    </row>
    <row r="2590" spans="1:8" ht="15.75" customHeight="1" x14ac:dyDescent="0.25">
      <c r="A2590" s="2" t="s">
        <v>15235</v>
      </c>
      <c r="B2590" s="2" t="s">
        <v>15236</v>
      </c>
      <c r="C2590" s="2" t="s">
        <v>15237</v>
      </c>
      <c r="D2590" s="2" t="s">
        <v>15238</v>
      </c>
      <c r="E2590" s="2" t="s">
        <v>15239</v>
      </c>
      <c r="F2590" s="2" t="s">
        <v>15240</v>
      </c>
      <c r="G2590" s="2" t="s">
        <v>15240</v>
      </c>
      <c r="H2590" s="2" t="str">
        <f ca="1">IFERROR(__xludf.DUMMYFUNCTION("GOOGLETRANSLATE(A2590,""id"",""en"")"),"Byu Telkomsel internet provider, ID")</f>
        <v>Byu Telkomsel internet provider, ID</v>
      </c>
    </row>
    <row r="2591" spans="1:8" ht="15.75" customHeight="1" x14ac:dyDescent="0.25">
      <c r="A2591" s="2" t="s">
        <v>15241</v>
      </c>
      <c r="B2591" s="2" t="s">
        <v>15242</v>
      </c>
      <c r="C2591" s="2" t="s">
        <v>15241</v>
      </c>
      <c r="D2591" s="2" t="s">
        <v>15243</v>
      </c>
      <c r="E2591" s="2" t="s">
        <v>15243</v>
      </c>
      <c r="F2591" s="2" t="s">
        <v>15243</v>
      </c>
      <c r="G2591" s="2" t="s">
        <v>15243</v>
      </c>
      <c r="H2591" s="2" t="str">
        <f ca="1">IFERROR(__xludf.DUMMYFUNCTION("GOOGLETRANSLATE(A2591,""id"",""en"")"),"Try Nindy ID mode")</f>
        <v>Try Nindy ID mode</v>
      </c>
    </row>
    <row r="2592" spans="1:8" ht="15.75" customHeight="1" x14ac:dyDescent="0.25">
      <c r="A2592" s="2" t="s">
        <v>15244</v>
      </c>
      <c r="B2592" s="2" t="s">
        <v>15245</v>
      </c>
      <c r="C2592" s="2" t="s">
        <v>15246</v>
      </c>
      <c r="D2592" s="2" t="s">
        <v>15247</v>
      </c>
      <c r="E2592" s="2" t="s">
        <v>15248</v>
      </c>
      <c r="F2592" s="2" t="s">
        <v>15249</v>
      </c>
      <c r="G2592" s="2" t="s">
        <v>15250</v>
      </c>
      <c r="H2592" s="2" t="str">
        <f ca="1">IFERROR(__xludf.DUMMYFUNCTION("GOOGLETRANSLATE(A2592,""id"",""en"")"),"That's a lot, minn, send me a picture, the phone reconnects when I use Byu, it goes smoothly, I don't know")</f>
        <v>That's a lot, minn, send me a picture, the phone reconnects when I use Byu, it goes smoothly, I don't know</v>
      </c>
    </row>
    <row r="2593" spans="1:8" ht="15.75" customHeight="1" x14ac:dyDescent="0.25">
      <c r="A2593" s="2" t="s">
        <v>15251</v>
      </c>
      <c r="B2593" s="2" t="s">
        <v>15252</v>
      </c>
      <c r="C2593" s="2" t="s">
        <v>15253</v>
      </c>
      <c r="D2593" s="2" t="s">
        <v>15254</v>
      </c>
      <c r="E2593" s="2" t="s">
        <v>15255</v>
      </c>
      <c r="F2593" s="2" t="s">
        <v>15256</v>
      </c>
      <c r="G2593" s="2" t="s">
        <v>15257</v>
      </c>
      <c r="H2593" s="2" t="str">
        <f ca="1">IFERROR(__xludf.DUMMYFUNCTION("GOOGLETRANSLATE(A2593,""id"",""en"")"),"Here's a recommendation for the Byu month quota if the Telkomsel Smartfren signal is expensive, the signal is waduu")</f>
        <v>Here's a recommendation for the Byu month quota if the Telkomsel Smartfren signal is expensive, the signal is waduu</v>
      </c>
    </row>
    <row r="2594" spans="1:8" ht="15.75" customHeight="1" x14ac:dyDescent="0.25">
      <c r="A2594" s="2" t="s">
        <v>13721</v>
      </c>
      <c r="B2594" s="2" t="s">
        <v>15258</v>
      </c>
      <c r="C2594" s="2" t="s">
        <v>13723</v>
      </c>
      <c r="D2594" s="2" t="s">
        <v>13724</v>
      </c>
      <c r="E2594" s="2" t="s">
        <v>13725</v>
      </c>
      <c r="F2594" s="2" t="s">
        <v>13726</v>
      </c>
      <c r="G2594" s="2" t="s">
        <v>13727</v>
      </c>
      <c r="H2594" s="2" t="str">
        <f ca="1">IFERROR(__xludf.DUMMYFUNCTION("GOOGLETRANSLATE(A2594,""id"",""en"")"),"Hi bro, sorry for making you uncomfortable, I'm complaining bro, Dmin Nindy, OK, Nindy, try to help check the team, thank you, bro.")</f>
        <v>Hi bro, sorry for making you uncomfortable, I'm complaining bro, Dmin Nindy, OK, Nindy, try to help check the team, thank you, bro.</v>
      </c>
    </row>
    <row r="2595" spans="1:8" ht="15.75" customHeight="1" x14ac:dyDescent="0.25">
      <c r="A2595" s="2" t="s">
        <v>15259</v>
      </c>
      <c r="B2595" s="2" t="s">
        <v>15260</v>
      </c>
      <c r="C2595" s="2" t="s">
        <v>15261</v>
      </c>
      <c r="D2595" s="2" t="s">
        <v>15262</v>
      </c>
      <c r="E2595" s="2" t="s">
        <v>15263</v>
      </c>
      <c r="F2595" s="2" t="s">
        <v>15264</v>
      </c>
      <c r="G2595" s="2" t="s">
        <v>15264</v>
      </c>
      <c r="H2595" s="2" t="str">
        <f ca="1">IFERROR(__xludf.DUMMYFUNCTION("GOOGLETRANSLATE(A2595,""id"",""en"")"),"Brother's ID, try mentioning a friend's message, Brother's account ID, make sure you follow his account ID, thank you, Emmy")</f>
        <v>Brother's ID, try mentioning a friend's message, Brother's account ID, make sure you follow his account ID, thank you, Emmy</v>
      </c>
    </row>
    <row r="2596" spans="1:8" ht="15.75" customHeight="1" x14ac:dyDescent="0.25">
      <c r="A2596" s="2" t="s">
        <v>15265</v>
      </c>
      <c r="B2596" s="2" t="s">
        <v>15266</v>
      </c>
      <c r="C2596" s="2" t="s">
        <v>15267</v>
      </c>
      <c r="D2596" s="2" t="s">
        <v>15268</v>
      </c>
      <c r="E2596" s="2" t="s">
        <v>15269</v>
      </c>
      <c r="F2596" s="2" t="s">
        <v>15270</v>
      </c>
      <c r="G2596" s="2" t="s">
        <v>15271</v>
      </c>
      <c r="H2596" s="2" t="str">
        <f ca="1">IFERROR(__xludf.DUMMYFUNCTION("GOOGLETRANSLATE(A2596,""id"",""en"")"),"Telkomsel byu ID is good, the provider is really stupid")</f>
        <v>Telkomsel byu ID is good, the provider is really stupid</v>
      </c>
    </row>
    <row r="2597" spans="1:8" ht="15.75" customHeight="1" x14ac:dyDescent="0.25">
      <c r="A2597" s="2" t="s">
        <v>15272</v>
      </c>
      <c r="B2597" s="2" t="s">
        <v>15273</v>
      </c>
      <c r="C2597" s="2" t="s">
        <v>15274</v>
      </c>
      <c r="D2597" s="2" t="s">
        <v>15275</v>
      </c>
      <c r="E2597" s="2" t="s">
        <v>15276</v>
      </c>
      <c r="F2597" s="2" t="s">
        <v>15277</v>
      </c>
      <c r="G2597" s="2" t="s">
        <v>15278</v>
      </c>
      <c r="H2597" s="2" t="str">
        <f ca="1">IFERROR(__xludf.DUMMYFUNCTION("GOOGLETRANSLATE(A2597,""id"",""en"")"),"I'm sorry, bro, there's a problem with Byu. If you order, Brother's ID says live, Byu application is installed on Brother's cell phone, OK?")</f>
        <v>I'm sorry, bro, there's a problem with Byu. If you order, Brother's ID says live, Byu application is installed on Brother's cell phone, OK?</v>
      </c>
    </row>
    <row r="2598" spans="1:8" ht="15.75" customHeight="1" x14ac:dyDescent="0.25">
      <c r="A2598" s="2" t="s">
        <v>15279</v>
      </c>
      <c r="B2598" s="2" t="s">
        <v>15280</v>
      </c>
      <c r="C2598" s="2" t="s">
        <v>15281</v>
      </c>
      <c r="D2598" s="2" t="s">
        <v>15282</v>
      </c>
      <c r="E2598" s="2" t="s">
        <v>15283</v>
      </c>
      <c r="F2598" s="2" t="s">
        <v>15284</v>
      </c>
      <c r="G2598" s="2" t="s">
        <v>15285</v>
      </c>
      <c r="H2598" s="2" t="str">
        <f ca="1">IFERROR(__xludf.DUMMYFUNCTION("GOOGLETRANSLATE(A2598,""id"",""en"")"),"Umrah &amp; Hajj ID quota topping package gbribu accessed yesterday tweet mention message ID account didn't send stupid account")</f>
        <v>Umrah &amp; Hajj ID quota topping package gbribu accessed yesterday tweet mention message ID account didn't send stupid account</v>
      </c>
    </row>
    <row r="2599" spans="1:8" ht="15.75" customHeight="1" x14ac:dyDescent="0.25">
      <c r="A2599" s="2" t="s">
        <v>15286</v>
      </c>
      <c r="B2599" s="2" t="s">
        <v>15287</v>
      </c>
      <c r="C2599" s="2" t="s">
        <v>15288</v>
      </c>
      <c r="D2599" s="2" t="s">
        <v>15289</v>
      </c>
      <c r="E2599" s="2" t="s">
        <v>15290</v>
      </c>
      <c r="F2599" s="2" t="s">
        <v>15291</v>
      </c>
      <c r="G2599" s="2" t="s">
        <v>15291</v>
      </c>
      <c r="H2599" s="2" t="str">
        <f ca="1">IFERROR(__xludf.DUMMYFUNCTION("GOOGLETRANSLATE(A2599,""id"",""en"")"),"id min telkomsel by yes")</f>
        <v>id min telkomsel by yes</v>
      </c>
    </row>
    <row r="2600" spans="1:8" ht="15.75" customHeight="1" x14ac:dyDescent="0.25">
      <c r="A2600" s="2" t="s">
        <v>15292</v>
      </c>
      <c r="B2600" s="2" t="s">
        <v>15293</v>
      </c>
      <c r="C2600" s="2" t="s">
        <v>15294</v>
      </c>
      <c r="D2600" s="2" t="s">
        <v>15295</v>
      </c>
      <c r="E2600" s="2" t="s">
        <v>15295</v>
      </c>
      <c r="F2600" s="2" t="s">
        <v>15296</v>
      </c>
      <c r="G2600" s="2" t="s">
        <v>15296</v>
      </c>
      <c r="H2600" s="2" t="str">
        <f ca="1">IFERROR(__xludf.DUMMYFUNCTION("GOOGLETRANSLATE(A2600,""id"",""en"")"),"ID byu under Telkomsel, use Telkomsel signal network")</f>
        <v>ID byu under Telkomsel, use Telkomsel signal network</v>
      </c>
    </row>
    <row r="2601" spans="1:8" ht="15.75" customHeight="1" x14ac:dyDescent="0.25">
      <c r="A2601" s="2" t="s">
        <v>15297</v>
      </c>
      <c r="B2601" s="2" t="s">
        <v>15298</v>
      </c>
      <c r="C2601" s="2" t="s">
        <v>15299</v>
      </c>
      <c r="D2601" s="2" t="s">
        <v>15300</v>
      </c>
      <c r="E2601" s="2" t="s">
        <v>15301</v>
      </c>
      <c r="F2601" s="2" t="s">
        <v>15302</v>
      </c>
      <c r="G2601" s="2" t="s">
        <v>15302</v>
      </c>
      <c r="H2601" s="2" t="str">
        <f ca="1">IFERROR(__xludf.DUMMYFUNCTION("GOOGLETRANSLATE(A2601,""id"",""en"")"),"credit money telkomsel tsel byu indosat isat im three tri xl axis ewallet balance amp bank account ovo gopay shopeepay funds bca bni bri btn mandiri seabank etc fast pinned check process yes")</f>
        <v>credit money telkomsel tsel byu indosat isat im three tri xl axis ewallet balance amp bank account ovo gopay shopeepay funds bca bni bri btn mandiri seabank etc fast pinned check process yes</v>
      </c>
    </row>
    <row r="2602" spans="1:8" ht="15.75" customHeight="1" x14ac:dyDescent="0.25">
      <c r="A2602" s="2" t="s">
        <v>15303</v>
      </c>
      <c r="B2602" s="2" t="s">
        <v>15304</v>
      </c>
      <c r="C2602" s="2" t="s">
        <v>15305</v>
      </c>
      <c r="D2602" s="2" t="s">
        <v>15306</v>
      </c>
      <c r="E2602" s="2" t="s">
        <v>15306</v>
      </c>
      <c r="F2602" s="2" t="s">
        <v>15307</v>
      </c>
      <c r="G2602" s="2" t="s">
        <v>15307</v>
      </c>
      <c r="H2602" s="2" t="str">
        <f ca="1">IFERROR(__xludf.DUMMYFUNCTION("GOOGLETRANSLATE(A2602,""id"",""en"")"),"credit money telkomsel tsel byu indosat isat im three tri xl axis ewallet balance amp bank account ovo gopay shopeepay funds bca bni bri btn mandiri seabank etc fast process test pinned check yes")</f>
        <v>credit money telkomsel tsel byu indosat isat im three tri xl axis ewallet balance amp bank account ovo gopay shopeepay funds bca bni bri btn mandiri seabank etc fast process test pinned check yes</v>
      </c>
    </row>
    <row r="2603" spans="1:8" ht="15.75" customHeight="1" x14ac:dyDescent="0.25">
      <c r="A2603" s="2" t="s">
        <v>15308</v>
      </c>
      <c r="B2603" s="2" t="s">
        <v>15309</v>
      </c>
      <c r="C2603" s="2" t="s">
        <v>15310</v>
      </c>
      <c r="D2603" s="2" t="s">
        <v>15311</v>
      </c>
      <c r="E2603" s="2" t="s">
        <v>15312</v>
      </c>
      <c r="F2603" s="2" t="s">
        <v>15313</v>
      </c>
      <c r="G2603" s="2" t="s">
        <v>15314</v>
      </c>
      <c r="H2603" s="2" t="str">
        <f ca="1">IFERROR(__xludf.DUMMYFUNCTION("GOOGLETRANSLATE(A2603,""id"",""en"")"),"cheap ID")</f>
        <v>cheap ID</v>
      </c>
    </row>
    <row r="2604" spans="1:8" ht="15.75" customHeight="1" x14ac:dyDescent="0.25">
      <c r="A2604" s="2" t="s">
        <v>15315</v>
      </c>
      <c r="B2604" s="2" t="s">
        <v>15316</v>
      </c>
      <c r="C2604" s="2" t="s">
        <v>15317</v>
      </c>
      <c r="D2604" s="2" t="s">
        <v>15318</v>
      </c>
      <c r="E2604" s="2" t="s">
        <v>15318</v>
      </c>
      <c r="F2604" s="2" t="s">
        <v>15319</v>
      </c>
      <c r="G2604" s="2" t="s">
        <v>15320</v>
      </c>
      <c r="H2604" s="2" t="str">
        <f ca="1">IFERROR(__xludf.DUMMYFUNCTION("GOOGLETRANSLATE(A2604,""id"",""en"")"),"meeting to get a cheap byu gb telkomsel national starter card rp shopee")</f>
        <v>meeting to get a cheap byu gb telkomsel national starter card rp shopee</v>
      </c>
    </row>
    <row r="2605" spans="1:8" ht="15.75" customHeight="1" x14ac:dyDescent="0.25">
      <c r="A2605" s="2" t="s">
        <v>15321</v>
      </c>
      <c r="B2605" s="2" t="s">
        <v>15322</v>
      </c>
      <c r="C2605" s="2" t="s">
        <v>15323</v>
      </c>
      <c r="D2605" s="2" t="s">
        <v>15324</v>
      </c>
      <c r="E2605" s="2" t="s">
        <v>15325</v>
      </c>
      <c r="F2605" s="2" t="s">
        <v>15326</v>
      </c>
      <c r="G2605" s="2" t="s">
        <v>15327</v>
      </c>
      <c r="H2605" s="2" t="str">
        <f ca="1">IFERROR(__xludf.DUMMYFUNCTION("GOOGLETRANSLATE(A2605,""id"",""en"")"),"ID, look at this, don't be embarrassed, ID fix your claim network, Telkomsel, the network you use to play games is bad, the quota is expensive, the points can't be exchanged for the quota, the reason is prepaid subscription")</f>
        <v>ID, look at this, don't be embarrassed, ID fix your claim network, Telkomsel, the network you use to play games is bad, the quota is expensive, the points can't be exchanged for the quota, the reason is prepaid subscription</v>
      </c>
    </row>
    <row r="2606" spans="1:8" ht="15.75" customHeight="1" x14ac:dyDescent="0.25">
      <c r="A2606" s="2" t="s">
        <v>15297</v>
      </c>
      <c r="B2606" s="2" t="s">
        <v>15298</v>
      </c>
      <c r="C2606" s="2" t="s">
        <v>15299</v>
      </c>
      <c r="D2606" s="2" t="s">
        <v>15300</v>
      </c>
      <c r="E2606" s="2" t="s">
        <v>15301</v>
      </c>
      <c r="F2606" s="2" t="s">
        <v>15302</v>
      </c>
      <c r="G2606" s="2" t="s">
        <v>15302</v>
      </c>
      <c r="H2606" s="2" t="str">
        <f ca="1">IFERROR(__xludf.DUMMYFUNCTION("GOOGLETRANSLATE(A2606,""id"",""en"")"),"credit money telkomsel tsel byu indosat isat im three tri xl axis ewallet balance amp bank account ovo gopay shopeepay funds bca bni bri btn mandiri seabank etc fast pinned check process yes")</f>
        <v>credit money telkomsel tsel byu indosat isat im three tri xl axis ewallet balance amp bank account ovo gopay shopeepay funds bca bni bri btn mandiri seabank etc fast pinned check process yes</v>
      </c>
    </row>
    <row r="2607" spans="1:8" ht="15.75" customHeight="1" x14ac:dyDescent="0.25">
      <c r="A2607" s="2" t="s">
        <v>15328</v>
      </c>
      <c r="B2607" s="2" t="s">
        <v>15329</v>
      </c>
      <c r="C2607" s="2" t="s">
        <v>15330</v>
      </c>
      <c r="D2607" s="2" t="s">
        <v>15331</v>
      </c>
      <c r="E2607" s="2" t="s">
        <v>15332</v>
      </c>
      <c r="F2607" s="2" t="s">
        <v>15333</v>
      </c>
      <c r="G2607" s="2" t="s">
        <v>15334</v>
      </c>
      <c r="H2607" s="2" t="str">
        <f ca="1">IFERROR(__xludf.DUMMYFUNCTION("GOOGLETRANSLATE(A2607,""id"",""en"")"),"ID us, access the application, Brother Rivan, let's give your cellphone number, date, location, details of the Telkomsel number, problems via message, let me help you check, Zidane")</f>
        <v>ID us, access the application, Brother Rivan, let's give your cellphone number, date, location, details of the Telkomsel number, problems via message, let me help you check, Zidane</v>
      </c>
    </row>
    <row r="2608" spans="1:8" ht="15.75" customHeight="1" x14ac:dyDescent="0.25">
      <c r="A2608" s="2" t="s">
        <v>15335</v>
      </c>
      <c r="B2608" s="2" t="s">
        <v>15336</v>
      </c>
      <c r="C2608" s="2" t="s">
        <v>15337</v>
      </c>
      <c r="D2608" s="2" t="s">
        <v>15338</v>
      </c>
      <c r="E2608" s="2" t="s">
        <v>15339</v>
      </c>
      <c r="F2608" s="2" t="s">
        <v>15340</v>
      </c>
      <c r="G2608" s="2" t="s">
        <v>15340</v>
      </c>
      <c r="H2608" s="2" t="str">
        <f ca="1">IFERROR(__xludf.DUMMYFUNCTION("GOOGLETRANSLATE(A2608,""id"",""en"")"),"Open TikTok, Gojek, ID US")</f>
        <v>Open TikTok, Gojek, ID US</v>
      </c>
    </row>
    <row r="2609" spans="1:8" ht="15.75" customHeight="1" x14ac:dyDescent="0.25">
      <c r="A2609" s="2" t="s">
        <v>13721</v>
      </c>
      <c r="B2609" s="2" t="s">
        <v>15341</v>
      </c>
      <c r="C2609" s="2" t="s">
        <v>13723</v>
      </c>
      <c r="D2609" s="2" t="s">
        <v>13724</v>
      </c>
      <c r="E2609" s="2" t="s">
        <v>13725</v>
      </c>
      <c r="F2609" s="2" t="s">
        <v>13726</v>
      </c>
      <c r="G2609" s="2" t="s">
        <v>13727</v>
      </c>
      <c r="H2609" s="2" t="str">
        <f ca="1">IFERROR(__xludf.DUMMYFUNCTION("GOOGLETRANSLATE(A2609,""id"",""en"")"),"Hi bro, sorry for making you uncomfortable, I'm complaining bro, Dmin Nindy, OK, Nindy, try to help check the team, thank you, bro.")</f>
        <v>Hi bro, sorry for making you uncomfortable, I'm complaining bro, Dmin Nindy, OK, Nindy, try to help check the team, thank you, bro.</v>
      </c>
    </row>
    <row r="2610" spans="1:8" ht="15.75" customHeight="1" x14ac:dyDescent="0.25">
      <c r="A2610" s="2" t="s">
        <v>15303</v>
      </c>
      <c r="B2610" s="2" t="s">
        <v>15304</v>
      </c>
      <c r="C2610" s="2" t="s">
        <v>15305</v>
      </c>
      <c r="D2610" s="2" t="s">
        <v>15306</v>
      </c>
      <c r="E2610" s="2" t="s">
        <v>15306</v>
      </c>
      <c r="F2610" s="2" t="s">
        <v>15307</v>
      </c>
      <c r="G2610" s="2" t="s">
        <v>15307</v>
      </c>
      <c r="H2610" s="2" t="str">
        <f ca="1">IFERROR(__xludf.DUMMYFUNCTION("GOOGLETRANSLATE(A2610,""id"",""en"")"),"credit money telkomsel tsel byu indosat isat im three tri xl axis ewallet balance amp bank account ovo gopay shopeepay funds bca bni bri btn mandiri seabank etc fast process test pinned check yes")</f>
        <v>credit money telkomsel tsel byu indosat isat im three tri xl axis ewallet balance amp bank account ovo gopay shopeepay funds bca bni bri btn mandiri seabank etc fast process test pinned check yes</v>
      </c>
    </row>
    <row r="2611" spans="1:8" ht="15.75" customHeight="1" x14ac:dyDescent="0.25">
      <c r="A2611" s="2" t="s">
        <v>15342</v>
      </c>
      <c r="B2611" s="2" t="s">
        <v>15343</v>
      </c>
      <c r="C2611" s="2" t="s">
        <v>15344</v>
      </c>
      <c r="D2611" s="2" t="s">
        <v>15345</v>
      </c>
      <c r="E2611" s="2" t="s">
        <v>15345</v>
      </c>
      <c r="F2611" s="2" t="s">
        <v>15346</v>
      </c>
      <c r="G2611" s="2" t="s">
        <v>15346</v>
      </c>
      <c r="H2611" s="2" t="str">
        <f ca="1">IFERROR(__xludf.DUMMYFUNCTION("GOOGLETRANSLATE(A2611,""id"",""en"")"),"ID testing to cross prod")</f>
        <v>ID testing to cross prod</v>
      </c>
    </row>
    <row r="2612" spans="1:8" ht="15.75" customHeight="1" x14ac:dyDescent="0.25">
      <c r="A2612" s="2" t="s">
        <v>15347</v>
      </c>
      <c r="B2612" s="2" t="s">
        <v>15348</v>
      </c>
      <c r="C2612" s="2" t="s">
        <v>15349</v>
      </c>
      <c r="D2612" s="2" t="s">
        <v>15350</v>
      </c>
      <c r="E2612" s="2" t="s">
        <v>15351</v>
      </c>
      <c r="F2612" s="2" t="s">
        <v>15352</v>
      </c>
      <c r="G2612" s="2" t="s">
        <v>15352</v>
      </c>
      <c r="H2612" s="2" t="str">
        <f ca="1">IFERROR(__xludf.DUMMYFUNCTION("GOOGLETRANSLATE(A2612,""id"",""en"")"),"ID Yes bro, use Telkomsel signal")</f>
        <v>ID Yes bro, use Telkomsel signal</v>
      </c>
    </row>
    <row r="2613" spans="1:8" ht="15.75" customHeight="1" x14ac:dyDescent="0.25">
      <c r="A2613" s="2" t="s">
        <v>15353</v>
      </c>
      <c r="B2613" s="2" t="s">
        <v>15354</v>
      </c>
      <c r="C2613" s="2" t="s">
        <v>15355</v>
      </c>
      <c r="D2613" s="2" t="s">
        <v>15356</v>
      </c>
      <c r="E2613" s="2" t="s">
        <v>15357</v>
      </c>
      <c r="F2613" s="2" t="s">
        <v>15358</v>
      </c>
      <c r="G2613" s="2" t="s">
        <v>15359</v>
      </c>
      <c r="H2613" s="2" t="str">
        <f ca="1">IFERROR(__xludf.DUMMYFUNCTION("GOOGLETRANSLATE(A2613,""id"",""en"")"),"Brother's application ID, Telkomsel application, unique code, access verification link, brother, thank you, Dero")</f>
        <v>Brother's application ID, Telkomsel application, unique code, access verification link, brother, thank you, Dero</v>
      </c>
    </row>
    <row r="2614" spans="1:8" ht="15.75" customHeight="1" x14ac:dyDescent="0.25">
      <c r="A2614" s="2" t="s">
        <v>15360</v>
      </c>
      <c r="B2614" s="2" t="s">
        <v>15361</v>
      </c>
      <c r="C2614" s="2" t="s">
        <v>15362</v>
      </c>
      <c r="D2614" s="2" t="s">
        <v>15363</v>
      </c>
      <c r="E2614" s="2" t="s">
        <v>15363</v>
      </c>
      <c r="F2614" s="2" t="s">
        <v>15364</v>
      </c>
      <c r="G2614" s="2" t="s">
        <v>15364</v>
      </c>
      <c r="H2614" s="2" t="str">
        <f ca="1">IFERROR(__xludf.DUMMYFUNCTION("GOOGLETRANSLATE(A2614,""id"",""en"")"),"ID yes Telkomsel verification code yes")</f>
        <v>ID yes Telkomsel verification code yes</v>
      </c>
    </row>
    <row r="2615" spans="1:8" ht="15.75" customHeight="1" x14ac:dyDescent="0.25">
      <c r="A2615" s="2" t="s">
        <v>15365</v>
      </c>
      <c r="B2615" s="2" t="s">
        <v>15366</v>
      </c>
      <c r="C2615" s="2" t="s">
        <v>15367</v>
      </c>
      <c r="D2615" s="2" t="s">
        <v>15368</v>
      </c>
      <c r="E2615" s="2" t="s">
        <v>15369</v>
      </c>
      <c r="F2615" s="2" t="s">
        <v>15370</v>
      </c>
      <c r="G2615" s="2" t="s">
        <v>15371</v>
      </c>
      <c r="H2615" s="2" t="str">
        <f ca="1">IFERROR(__xludf.DUMMYFUNCTION("GOOGLETRANSLATE(A2615,""id"",""en"")"),"ID, wow, that's definitely an OTP code that someone knows, avoid any indication of fraud, bro, thank you, stay safe dero")</f>
        <v>ID, wow, that's definitely an OTP code that someone knows, avoid any indication of fraud, bro, thank you, stay safe dero</v>
      </c>
    </row>
    <row r="2616" spans="1:8" ht="15.75" customHeight="1" x14ac:dyDescent="0.25">
      <c r="A2616" s="2" t="s">
        <v>15372</v>
      </c>
      <c r="B2616" s="2" t="s">
        <v>15373</v>
      </c>
      <c r="C2616" s="2" t="s">
        <v>15374</v>
      </c>
      <c r="D2616" s="2" t="s">
        <v>15375</v>
      </c>
      <c r="E2616" s="2" t="s">
        <v>15375</v>
      </c>
      <c r="F2616" s="2" t="s">
        <v>15376</v>
      </c>
      <c r="G2616" s="2" t="s">
        <v>15377</v>
      </c>
      <c r="H2616" s="2" t="str">
        <f ca="1">IFERROR(__xludf.DUMMYFUNCTION("GOOGLETRANSLATE(A2616,""id"",""en"")"),"Hi ID, afternoon, received an SMS containing the verification code. What verification?")</f>
        <v>Hi ID, afternoon, received an SMS containing the verification code. What verification?</v>
      </c>
    </row>
    <row r="2617" spans="1:8" ht="15.75" customHeight="1" x14ac:dyDescent="0.25">
      <c r="A2617" s="2" t="s">
        <v>15378</v>
      </c>
      <c r="B2617" s="2" t="s">
        <v>15379</v>
      </c>
      <c r="C2617" s="2" t="s">
        <v>15380</v>
      </c>
      <c r="D2617" s="2" t="s">
        <v>15381</v>
      </c>
      <c r="E2617" s="2" t="s">
        <v>15382</v>
      </c>
      <c r="F2617" s="2" t="s">
        <v>15383</v>
      </c>
      <c r="G2617" s="2" t="s">
        <v>15384</v>
      </c>
      <c r="H2617" s="2" t="str">
        <f ca="1">IFERROR(__xludf.DUMMYFUNCTION("GOOGLETRANSLATE(A2617,""id"",""en"")"),"min byu net ID no service yes byu net friends, it's safe, just be safe, please respond")</f>
        <v>min byu net ID no service yes byu net friends, it's safe, just be safe, please respond</v>
      </c>
    </row>
    <row r="2618" spans="1:8" ht="15.75" customHeight="1" x14ac:dyDescent="0.25">
      <c r="A2618" s="2" t="s">
        <v>15385</v>
      </c>
      <c r="B2618" s="2" t="s">
        <v>15386</v>
      </c>
      <c r="C2618" s="2" t="s">
        <v>15387</v>
      </c>
      <c r="D2618" s="2" t="s">
        <v>15388</v>
      </c>
      <c r="E2618" s="2" t="s">
        <v>15389</v>
      </c>
      <c r="F2618" s="2" t="s">
        <v>15390</v>
      </c>
      <c r="G2618" s="2" t="s">
        <v>15390</v>
      </c>
      <c r="H2618" s="2" t="str">
        <f ca="1">IFERROR(__xludf.DUMMYFUNCTION("GOOGLETRANSLATE(A2618,""id"",""en"")"),"Telkomsel Tsel Money Credit Byu Indosat Isat IM Three Tri XL Axis Ewallet Balance Amp Bank Account OVO GoPay ShopeePay Funds BCA BNI BRI BTN Mandiri Seabank etc. Fast test process, check pinned, bro")</f>
        <v>Telkomsel Tsel Money Credit Byu Indosat Isat IM Three Tri XL Axis Ewallet Balance Amp Bank Account OVO GoPay ShopeePay Funds BCA BNI BRI BTN Mandiri Seabank etc. Fast test process, check pinned, bro</v>
      </c>
    </row>
    <row r="2619" spans="1:8" ht="15.75" customHeight="1" x14ac:dyDescent="0.25">
      <c r="A2619" s="2" t="s">
        <v>15391</v>
      </c>
      <c r="B2619" s="2" t="s">
        <v>15392</v>
      </c>
      <c r="C2619" s="2" t="s">
        <v>15393</v>
      </c>
      <c r="D2619" s="2" t="s">
        <v>15394</v>
      </c>
      <c r="E2619" s="2" t="s">
        <v>15394</v>
      </c>
      <c r="F2619" s="2" t="s">
        <v>15395</v>
      </c>
      <c r="G2619" s="2" t="s">
        <v>15395</v>
      </c>
      <c r="H2619" s="2" t="str">
        <f ca="1">IFERROR(__xludf.DUMMYFUNCTION("GOOGLETRANSLATE(A2619,""id"",""en"")"),"Min, don't transfer credit to mytelkomsel BYU number?")</f>
        <v>Min, don't transfer credit to mytelkomsel BYU number?</v>
      </c>
    </row>
    <row r="2620" spans="1:8" ht="15.75" customHeight="1" x14ac:dyDescent="0.25">
      <c r="A2620" s="2" t="s">
        <v>15396</v>
      </c>
      <c r="B2620" s="2" t="s">
        <v>15397</v>
      </c>
      <c r="C2620" s="2" t="s">
        <v>15398</v>
      </c>
      <c r="D2620" s="2" t="s">
        <v>15399</v>
      </c>
      <c r="E2620" s="2" t="s">
        <v>15400</v>
      </c>
      <c r="F2620" s="2" t="s">
        <v>15401</v>
      </c>
      <c r="G2620" s="2" t="s">
        <v>15402</v>
      </c>
      <c r="H2620" s="2" t="str">
        <f ca="1">IFERROR(__xludf.DUMMYFUNCTION("GOOGLETRANSLATE(A2620,""id"",""en"")"),"facing thousand xl packages tags poisonshopping smartfren byu telkomsel im cheap tokopedia toped tokped ticket discountfess voucher shopee live wts credit discount wtb war blibli points gofood grabfood shopeefood cashback familiar quota")</f>
        <v>facing thousand xl packages tags poisonshopping smartfren byu telkomsel im cheap tokopedia toped tokped ticket discountfess voucher shopee live wts credit discount wtb war blibli points gofood grabfood shopeefood cashback familiar quota</v>
      </c>
    </row>
    <row r="2621" spans="1:8" ht="15.75" customHeight="1" x14ac:dyDescent="0.25">
      <c r="A2621" s="2" t="s">
        <v>15391</v>
      </c>
      <c r="B2621" s="2" t="s">
        <v>15392</v>
      </c>
      <c r="C2621" s="2" t="s">
        <v>15393</v>
      </c>
      <c r="D2621" s="2" t="s">
        <v>15394</v>
      </c>
      <c r="E2621" s="2" t="s">
        <v>15394</v>
      </c>
      <c r="F2621" s="2" t="s">
        <v>15395</v>
      </c>
      <c r="G2621" s="2" t="s">
        <v>15395</v>
      </c>
      <c r="H2621" s="2" t="str">
        <f ca="1">IFERROR(__xludf.DUMMYFUNCTION("GOOGLETRANSLATE(A2621,""id"",""en"")"),"Min, don't transfer credit to mytelkomsel BYU number?")</f>
        <v>Min, don't transfer credit to mytelkomsel BYU number?</v>
      </c>
    </row>
    <row r="2622" spans="1:8" ht="15.75" customHeight="1" x14ac:dyDescent="0.25">
      <c r="A2622" s="2" t="s">
        <v>15403</v>
      </c>
      <c r="B2622" s="2" t="s">
        <v>15404</v>
      </c>
      <c r="C2622" s="2" t="s">
        <v>15405</v>
      </c>
      <c r="D2622" s="2" t="s">
        <v>15406</v>
      </c>
      <c r="E2622" s="2" t="s">
        <v>15407</v>
      </c>
      <c r="F2622" s="2" t="s">
        <v>15408</v>
      </c>
      <c r="G2622" s="2" t="s">
        <v>15408</v>
      </c>
      <c r="H2622" s="2" t="str">
        <f ca="1">IFERROR(__xludf.DUMMYFUNCTION("GOOGLETRANSLATE(A2622,""id"",""en"")"),"id okay bro, wait for the reply to your message, thank you Zidane")</f>
        <v>id okay bro, wait for the reply to your message, thank you Zidane</v>
      </c>
    </row>
    <row r="2623" spans="1:8" ht="15.75" customHeight="1" x14ac:dyDescent="0.25">
      <c r="A2623" s="2" t="s">
        <v>15409</v>
      </c>
      <c r="B2623" s="2" t="s">
        <v>15410</v>
      </c>
      <c r="C2623" s="2" t="s">
        <v>15411</v>
      </c>
      <c r="D2623" s="2" t="s">
        <v>15412</v>
      </c>
      <c r="E2623" s="2" t="s">
        <v>15413</v>
      </c>
      <c r="F2623" s="2" t="s">
        <v>15414</v>
      </c>
      <c r="G2623" s="2" t="s">
        <v>15414</v>
      </c>
      <c r="H2623" s="2" t="str">
        <f ca="1">IFERROR(__xludf.DUMMYFUNCTION("GOOGLETRANSLATE(A2623,""id"",""en"")"),"Brother's message ID")</f>
        <v>Brother's message ID</v>
      </c>
    </row>
    <row r="2624" spans="1:8" ht="15.75" customHeight="1" x14ac:dyDescent="0.25">
      <c r="A2624" s="2" t="s">
        <v>15415</v>
      </c>
      <c r="B2624" s="2" t="s">
        <v>15416</v>
      </c>
      <c r="C2624" s="2" t="s">
        <v>15417</v>
      </c>
      <c r="D2624" s="2" t="s">
        <v>15418</v>
      </c>
      <c r="E2624" s="2" t="s">
        <v>15419</v>
      </c>
      <c r="F2624" s="2" t="s">
        <v>15420</v>
      </c>
      <c r="G2624" s="2" t="s">
        <v>15421</v>
      </c>
      <c r="H2624" s="2" t="str">
        <f ca="1">IFERROR(__xludf.DUMMYFUNCTION("GOOGLETRANSLATE(A2624,""id"",""en"")"),"ID, yes, the internet is slow, brother, let's give me your cellphone number, location, details of the Telkomsel number, problems via message, let me help you, Zidane")</f>
        <v>ID, yes, the internet is slow, brother, let's give me your cellphone number, location, details of the Telkomsel number, problems via message, let me help you, Zidane</v>
      </c>
    </row>
    <row r="2625" spans="1:8" ht="15.75" customHeight="1" x14ac:dyDescent="0.25">
      <c r="A2625" s="2" t="s">
        <v>15422</v>
      </c>
      <c r="B2625" s="2" t="s">
        <v>15423</v>
      </c>
      <c r="C2625" s="2" t="s">
        <v>15424</v>
      </c>
      <c r="D2625" s="2" t="s">
        <v>15425</v>
      </c>
      <c r="E2625" s="2" t="s">
        <v>15426</v>
      </c>
      <c r="F2625" s="2" t="s">
        <v>15427</v>
      </c>
      <c r="G2625" s="2" t="s">
        <v>15428</v>
      </c>
      <c r="H2625" s="2" t="str">
        <f ca="1">IFERROR(__xludf.DUMMYFUNCTION("GOOGLETRANSLATE(A2625,""id"",""en"")"),"net id amp lot")</f>
        <v>net id amp lot</v>
      </c>
    </row>
    <row r="2626" spans="1:8" ht="15.75" customHeight="1" x14ac:dyDescent="0.25">
      <c r="A2626" s="2" t="s">
        <v>15429</v>
      </c>
      <c r="B2626" s="2" t="s">
        <v>15430</v>
      </c>
      <c r="C2626" s="2" t="s">
        <v>15431</v>
      </c>
      <c r="D2626" s="2" t="s">
        <v>15432</v>
      </c>
      <c r="E2626" s="2" t="s">
        <v>15433</v>
      </c>
      <c r="F2626" s="2" t="s">
        <v>15434</v>
      </c>
      <c r="G2626" s="2" t="s">
        <v>15435</v>
      </c>
      <c r="H2626" s="2" t="str">
        <f ca="1">IFERROR(__xludf.DUMMYFUNCTION("GOOGLETRANSLATE(A2626,""id"",""en"")"),"Sis, the signal is that I like to disappear, bro, oh my God, sometimes it's my eating schedule, I'm telling you")</f>
        <v>Sis, the signal is that I like to disappear, bro, oh my God, sometimes it's my eating schedule, I'm telling you</v>
      </c>
    </row>
    <row r="2627" spans="1:8" ht="15.75" customHeight="1" x14ac:dyDescent="0.25">
      <c r="A2627" s="2" t="s">
        <v>5053</v>
      </c>
      <c r="B2627" s="2" t="s">
        <v>5054</v>
      </c>
      <c r="C2627" s="2" t="s">
        <v>5055</v>
      </c>
      <c r="D2627" s="2" t="s">
        <v>5056</v>
      </c>
      <c r="E2627" s="2" t="s">
        <v>5057</v>
      </c>
      <c r="F2627" s="2" t="s">
        <v>5058</v>
      </c>
      <c r="G2627" s="2" t="s">
        <v>5059</v>
      </c>
      <c r="H2627" s="2" t="str">
        <f ca="1">IFERROR(__xludf.DUMMYFUNCTION("GOOGLETRANSLATE(A2627,""id"",""en"")"),"prince ori id hahaha, please help")</f>
        <v>prince ori id hahaha, please help</v>
      </c>
    </row>
    <row r="2628" spans="1:8" ht="15.75" customHeight="1" x14ac:dyDescent="0.25">
      <c r="A2628" s="2" t="s">
        <v>5060</v>
      </c>
      <c r="B2628" s="2" t="s">
        <v>5061</v>
      </c>
      <c r="C2628" s="2" t="s">
        <v>5062</v>
      </c>
      <c r="D2628" s="2" t="s">
        <v>5063</v>
      </c>
      <c r="E2628" s="2" t="s">
        <v>5063</v>
      </c>
      <c r="F2628" s="2" t="s">
        <v>5063</v>
      </c>
      <c r="G2628" s="2" t="s">
        <v>5064</v>
      </c>
      <c r="H2628" s="2" t="str">
        <f ca="1">IFERROR(__xludf.DUMMYFUNCTION("GOOGLETRANSLATE(A2628,""id"",""en"")"),"original ID hahaha good")</f>
        <v>original ID hahaha good</v>
      </c>
    </row>
    <row r="2629" spans="1:8" ht="15.75" customHeight="1" x14ac:dyDescent="0.25">
      <c r="A2629" s="2" t="s">
        <v>5065</v>
      </c>
      <c r="B2629" s="2" t="s">
        <v>5066</v>
      </c>
      <c r="C2629" s="2" t="s">
        <v>5067</v>
      </c>
      <c r="D2629" s="2" t="s">
        <v>5068</v>
      </c>
      <c r="E2629" s="2" t="s">
        <v>5068</v>
      </c>
      <c r="F2629" s="2" t="s">
        <v>5069</v>
      </c>
      <c r="G2629" s="2" t="s">
        <v>5069</v>
      </c>
      <c r="H2629" s="2" t="str">
        <f ca="1">IFERROR(__xludf.DUMMYFUNCTION("GOOGLETRANSLATE(A2629,""id"",""en"")"),"prince ori dead account id bii new era")</f>
        <v>prince ori dead account id bii new era</v>
      </c>
    </row>
    <row r="2630" spans="1:8" ht="15.75" customHeight="1" x14ac:dyDescent="0.25">
      <c r="A2630" s="2" t="s">
        <v>5070</v>
      </c>
      <c r="B2630" s="2" t="s">
        <v>5071</v>
      </c>
      <c r="C2630" s="2" t="s">
        <v>5072</v>
      </c>
      <c r="D2630" s="2" t="s">
        <v>5073</v>
      </c>
      <c r="E2630" s="2" t="s">
        <v>5074</v>
      </c>
      <c r="F2630" s="2" t="s">
        <v>5075</v>
      </c>
      <c r="G2630" s="2" t="s">
        <v>5075</v>
      </c>
      <c r="H2630" s="2" t="str">
        <f ca="1">IFERROR(__xludf.DUMMYFUNCTION("GOOGLETRANSLATE(A2630,""id"",""en"")"),"original ID eehh account yeah hahaha bro you know the incoming notification of people following")</f>
        <v>original ID eehh account yeah hahaha bro you know the incoming notification of people following</v>
      </c>
    </row>
    <row r="2631" spans="1:8" ht="15.75" customHeight="1" x14ac:dyDescent="0.25">
      <c r="A2631" s="2" t="s">
        <v>5076</v>
      </c>
      <c r="B2631" s="2" t="s">
        <v>5077</v>
      </c>
      <c r="C2631" s="2" t="s">
        <v>5078</v>
      </c>
      <c r="D2631" s="2" t="s">
        <v>5079</v>
      </c>
      <c r="E2631" s="2" t="s">
        <v>5080</v>
      </c>
      <c r="F2631" s="2" t="s">
        <v>5080</v>
      </c>
      <c r="G2631" s="2" t="s">
        <v>5080</v>
      </c>
      <c r="H2631" s="2" t="str">
        <f ca="1">IFERROR(__xludf.DUMMYFUNCTION("GOOGLETRANSLATE(A2631,""id"",""en"")"),"prince ori id burn brother burn")</f>
        <v>prince ori id burn brother burn</v>
      </c>
    </row>
    <row r="2632" spans="1:8" ht="15.75" customHeight="1" x14ac:dyDescent="0.25">
      <c r="A2632" s="2" t="s">
        <v>5081</v>
      </c>
      <c r="B2632" s="2" t="s">
        <v>5082</v>
      </c>
      <c r="C2632" s="2" t="s">
        <v>5083</v>
      </c>
      <c r="D2632" s="2" t="s">
        <v>5084</v>
      </c>
      <c r="E2632" s="2" t="s">
        <v>5085</v>
      </c>
      <c r="F2632" s="2" t="s">
        <v>5086</v>
      </c>
      <c r="G2632" s="2" t="s">
        <v>5087</v>
      </c>
      <c r="H2632" s="2" t="str">
        <f ca="1">IFERROR(__xludf.DUMMYFUNCTION("GOOGLETRANSLATE(A2632,""id"",""en"")"),"wts data package for all operators interested in PC only open except admin sleeping Indosat XL Three Telkomsel Axis Byu SMATRFREEN")</f>
        <v>wts data package for all operators interested in PC only open except admin sleeping Indosat XL Three Telkomsel Axis Byu SMATRFREEN</v>
      </c>
    </row>
    <row r="2633" spans="1:8" ht="15.75" customHeight="1" x14ac:dyDescent="0.25">
      <c r="A2633" s="2" t="s">
        <v>5088</v>
      </c>
      <c r="B2633" s="2" t="s">
        <v>5089</v>
      </c>
      <c r="C2633" s="2" t="s">
        <v>5090</v>
      </c>
      <c r="D2633" s="2" t="s">
        <v>5091</v>
      </c>
      <c r="E2633" s="2" t="s">
        <v>5091</v>
      </c>
      <c r="F2633" s="2" t="s">
        <v>5092</v>
      </c>
      <c r="G2633" s="2" t="s">
        <v>5093</v>
      </c>
      <c r="H2633" s="2" t="str">
        <f ca="1">IFERROR(__xludf.DUMMYFUNCTION("GOOGLETRANSLATE(A2633,""id"",""en"")"),"ori id, be patient, try it")</f>
        <v>ori id, be patient, try it</v>
      </c>
    </row>
    <row r="2634" spans="1:8" ht="15.75" customHeight="1" x14ac:dyDescent="0.25">
      <c r="A2634" s="2" t="s">
        <v>5094</v>
      </c>
      <c r="B2634" s="2" t="s">
        <v>5095</v>
      </c>
      <c r="C2634" s="2" t="s">
        <v>5096</v>
      </c>
      <c r="D2634" s="2" t="s">
        <v>5097</v>
      </c>
      <c r="E2634" s="2" t="s">
        <v>5098</v>
      </c>
      <c r="F2634" s="2" t="s">
        <v>5099</v>
      </c>
      <c r="G2634" s="2" t="s">
        <v>5100</v>
      </c>
      <c r="H2634" s="2" t="str">
        <f ca="1">IFERROR(__xludf.DUMMYFUNCTION("GOOGLETRANSLATE(A2634,""id"",""en"")"),"Prince ID Halah told me to order a solution to make strange apps accessible so they don't bother you often")</f>
        <v>Prince ID Halah told me to order a solution to make strange apps accessible so they don't bother you often</v>
      </c>
    </row>
    <row r="2635" spans="1:8" ht="15.75" customHeight="1" x14ac:dyDescent="0.25">
      <c r="A2635" s="2" t="s">
        <v>5101</v>
      </c>
      <c r="B2635" s="2" t="s">
        <v>5102</v>
      </c>
      <c r="C2635" s="2" t="s">
        <v>5103</v>
      </c>
      <c r="D2635" s="2" t="s">
        <v>5104</v>
      </c>
      <c r="E2635" s="2" t="s">
        <v>5105</v>
      </c>
      <c r="F2635" s="2" t="s">
        <v>5106</v>
      </c>
      <c r="G2635" s="2" t="s">
        <v>5107</v>
      </c>
      <c r="H2635" s="2" t="str">
        <f ca="1">IFERROR(__xludf.DUMMYFUNCTION("GOOGLETRANSLATE(A2635,""id"",""en"")"),"original ID subscription ID")</f>
        <v>original ID subscription ID</v>
      </c>
    </row>
    <row r="2636" spans="1:8" ht="15.75" customHeight="1" x14ac:dyDescent="0.25">
      <c r="A2636" s="2" t="s">
        <v>5108</v>
      </c>
      <c r="B2636" s="2" t="s">
        <v>5109</v>
      </c>
      <c r="C2636" s="2" t="s">
        <v>5110</v>
      </c>
      <c r="D2636" s="2" t="s">
        <v>5111</v>
      </c>
      <c r="E2636" s="2" t="s">
        <v>5112</v>
      </c>
      <c r="F2636" s="2" t="s">
        <v>5113</v>
      </c>
      <c r="G2636" s="2" t="s">
        <v>5114</v>
      </c>
      <c r="H2636" s="2" t="str">
        <f ca="1">IFERROR(__xludf.DUMMYFUNCTION("GOOGLETRANSLATE(A2636,""id"",""en"")"),"stop using byu, bad provider, pay after quota, enter CS complaint, Taii ID process, complaint procedure, lots of ampas providers")</f>
        <v>stop using byu, bad provider, pay after quota, enter CS complaint, Taii ID process, complaint procedure, lots of ampas providers</v>
      </c>
    </row>
    <row r="2637" spans="1:8" ht="15.75" customHeight="1" x14ac:dyDescent="0.25">
      <c r="A2637" s="2" t="s">
        <v>5115</v>
      </c>
      <c r="B2637" s="2" t="s">
        <v>5116</v>
      </c>
      <c r="C2637" s="2" t="s">
        <v>5117</v>
      </c>
      <c r="D2637" s="2" t="s">
        <v>5118</v>
      </c>
      <c r="E2637" s="2" t="s">
        <v>5118</v>
      </c>
      <c r="F2637" s="2" t="s">
        <v>5119</v>
      </c>
      <c r="G2637" s="2" t="s">
        <v>5119</v>
      </c>
      <c r="H2637" s="2" t="str">
        <f ca="1">IFERROR(__xludf.DUMMYFUNCTION("GOOGLETRANSLATE(A2637,""id"",""en"")"),"Telkomsel Tsel Money Credit Byu Indosat Isat IM Three Tri XL Axis Ewallet Balance Amp Bank Ovo Gopay Account ShopeePay Funds BCA BNI BRI BTN Mandiri Seabank etc. Fast Pinned Check Testing Process")</f>
        <v>Telkomsel Tsel Money Credit Byu Indosat Isat IM Three Tri XL Axis Ewallet Balance Amp Bank Ovo Gopay Account ShopeePay Funds BCA BNI BRI BTN Mandiri Seabank etc. Fast Pinned Check Testing Process</v>
      </c>
    </row>
    <row r="2638" spans="1:8" ht="15.75" customHeight="1" x14ac:dyDescent="0.25">
      <c r="A2638" s="2" t="s">
        <v>5120</v>
      </c>
      <c r="B2638" s="2" t="s">
        <v>5121</v>
      </c>
      <c r="C2638" s="2" t="s">
        <v>5122</v>
      </c>
      <c r="D2638" s="2" t="s">
        <v>5123</v>
      </c>
      <c r="E2638" s="2" t="s">
        <v>5124</v>
      </c>
      <c r="F2638" s="2" t="s">
        <v>5125</v>
      </c>
      <c r="G2638" s="2" t="s">
        <v>5126</v>
      </c>
      <c r="H2638" s="2" t="str">
        <f ca="1">IFERROR(__xludf.DUMMYFUNCTION("GOOGLETRANSLATE(A2638,""id"",""en"")"),"rillllll overlapping Telkomsel reading byu lemoooottttttt really protesting")</f>
        <v>rillllll overlapping Telkomsel reading byu lemoooottttttt really protesting</v>
      </c>
    </row>
    <row r="2639" spans="1:8" ht="15.75" customHeight="1" x14ac:dyDescent="0.25">
      <c r="A2639" s="2" t="s">
        <v>5129</v>
      </c>
      <c r="B2639" s="2" t="s">
        <v>5130</v>
      </c>
      <c r="C2639" s="2" t="s">
        <v>5131</v>
      </c>
      <c r="D2639" s="2" t="s">
        <v>5132</v>
      </c>
      <c r="E2639" s="2" t="s">
        <v>5133</v>
      </c>
      <c r="F2639" s="2" t="s">
        <v>5134</v>
      </c>
      <c r="G2639" s="2" t="s">
        <v>5135</v>
      </c>
      <c r="H2639" s="2" t="str">
        <f ca="1">IFERROR(__xludf.DUMMYFUNCTION("GOOGLETRANSLATE(A2639,""id"",""en"")"),"okay bro, if you play byu, bro, confirm the live ID message, say the byu application is installed on your cellphone, bro, Rai")</f>
        <v>okay bro, if you play byu, bro, confirm the live ID message, say the byu application is installed on your cellphone, bro, Rai</v>
      </c>
    </row>
    <row r="2640" spans="1:8" ht="15.75" customHeight="1" x14ac:dyDescent="0.25">
      <c r="A2640" s="2" t="s">
        <v>5136</v>
      </c>
      <c r="B2640" s="2" t="s">
        <v>5137</v>
      </c>
      <c r="C2640" s="2" t="s">
        <v>5138</v>
      </c>
      <c r="D2640" s="2" t="s">
        <v>5139</v>
      </c>
      <c r="E2640" s="2" t="s">
        <v>5140</v>
      </c>
      <c r="F2640" s="2" t="s">
        <v>5141</v>
      </c>
      <c r="G2640" s="2" t="s">
        <v>5142</v>
      </c>
      <c r="H2640" s="2" t="str">
        <f ca="1">IFERROR(__xludf.DUMMYFUNCTION("GOOGLETRANSLATE(A2640,""id"",""en"")"),"byu number never used, list of online gambling leaks, yes, one Indosat registered with bandages, etc. leaked, really bad, yes, Telkomsel group ID")</f>
        <v>byu number never used, list of online gambling leaks, yes, one Indosat registered with bandages, etc. leaked, really bad, yes, Telkomsel group ID</v>
      </c>
    </row>
    <row r="2641" spans="1:8" ht="15.75" customHeight="1" x14ac:dyDescent="0.25">
      <c r="A2641" s="2" t="s">
        <v>5143</v>
      </c>
      <c r="B2641" s="2" t="s">
        <v>5144</v>
      </c>
      <c r="C2641" s="2" t="s">
        <v>5145</v>
      </c>
      <c r="D2641" s="2" t="s">
        <v>5146</v>
      </c>
      <c r="E2641" s="2" t="s">
        <v>5146</v>
      </c>
      <c r="F2641" s="2" t="s">
        <v>5146</v>
      </c>
      <c r="G2641" s="2" t="s">
        <v>5147</v>
      </c>
      <c r="H2641" s="2" t="str">
        <f ca="1">IFERROR(__xludf.DUMMYFUNCTION("GOOGLETRANSLATE(A2641,""id"",""en"")"),"update msib email telkomsel byu just entered for invitation for selection test thank God bismillah note apply as telkomsel playground byu creative and branding specialist intern")</f>
        <v>update msib email telkomsel byu just entered for invitation for selection test thank God bismillah note apply as telkomsel playground byu creative and branding specialist intern</v>
      </c>
    </row>
    <row r="2642" spans="1:8" ht="15.75" customHeight="1" x14ac:dyDescent="0.25">
      <c r="A2642" s="2" t="s">
        <v>15</v>
      </c>
      <c r="B2642" s="2" t="s">
        <v>5148</v>
      </c>
      <c r="C2642" s="2" t="s">
        <v>5149</v>
      </c>
      <c r="D2642" s="2" t="s">
        <v>5150</v>
      </c>
      <c r="E2642" s="2" t="s">
        <v>5151</v>
      </c>
      <c r="F2642" s="2" t="s">
        <v>20</v>
      </c>
      <c r="G2642" s="2" t="s">
        <v>20</v>
      </c>
      <c r="H2642" s="2" t="str">
        <f ca="1">IFERROR(__xludf.DUMMYFUNCTION("GOOGLETRANSLATE(A2642,""id"",""en"")"),"id")</f>
        <v>id</v>
      </c>
    </row>
    <row r="2643" spans="1:8" ht="15.75" customHeight="1" x14ac:dyDescent="0.25">
      <c r="A2643" s="2" t="s">
        <v>5152</v>
      </c>
      <c r="B2643" s="2" t="s">
        <v>5153</v>
      </c>
      <c r="C2643" s="2" t="s">
        <v>5154</v>
      </c>
      <c r="D2643" s="2" t="s">
        <v>5155</v>
      </c>
      <c r="E2643" s="2" t="s">
        <v>5156</v>
      </c>
      <c r="F2643" s="2" t="s">
        <v>5157</v>
      </c>
      <c r="G2643" s="2" t="s">
        <v>5158</v>
      </c>
      <c r="H2643" s="2" t="str">
        <f ca="1">IFERROR(__xludf.DUMMYFUNCTION("GOOGLETRANSLATE(A2643,""id"",""en"")"),"Id use it, it's stupid, I don't know if the service is bad, gosh")</f>
        <v>Id use it, it's stupid, I don't know if the service is bad, gosh</v>
      </c>
    </row>
    <row r="2644" spans="1:8" ht="15.75" customHeight="1" x14ac:dyDescent="0.25">
      <c r="A2644" s="2" t="s">
        <v>5159</v>
      </c>
      <c r="B2644" s="2" t="s">
        <v>5160</v>
      </c>
      <c r="C2644" s="2" t="s">
        <v>5161</v>
      </c>
      <c r="D2644" s="2" t="s">
        <v>5162</v>
      </c>
      <c r="E2644" s="2" t="s">
        <v>5163</v>
      </c>
      <c r="F2644" s="2" t="s">
        <v>5164</v>
      </c>
      <c r="G2644" s="2" t="s">
        <v>5164</v>
      </c>
      <c r="H2644" s="2" t="str">
        <f ca="1">IFERROR(__xludf.DUMMYFUNCTION("GOOGLETRANSLATE(A2644,""id"",""en"")"),"Emotional ID, okay?")</f>
        <v>Emotional ID, okay?</v>
      </c>
    </row>
    <row r="2645" spans="1:8" ht="15.75" customHeight="1" x14ac:dyDescent="0.25">
      <c r="A2645" s="2" t="s">
        <v>5165</v>
      </c>
      <c r="B2645" s="2" t="s">
        <v>5166</v>
      </c>
      <c r="C2645" s="2" t="s">
        <v>5167</v>
      </c>
      <c r="D2645" s="2" t="s">
        <v>5168</v>
      </c>
      <c r="E2645" s="2" t="s">
        <v>5169</v>
      </c>
      <c r="F2645" s="2" t="s">
        <v>5170</v>
      </c>
      <c r="G2645" s="2" t="s">
        <v>5171</v>
      </c>
      <c r="H2645" s="2" t="str">
        <f ca="1">IFERROR(__xludf.DUMMYFUNCTION("GOOGLETRANSLATE(A2645,""id"",""en"")"),"ID regarding complaints regarding products, the Byu Brother application, the official hand of the Byu Help Center channel ID, yes Darlan")</f>
        <v>ID regarding complaints regarding products, the Byu Brother application, the official hand of the Byu Help Center channel ID, yes Darlan</v>
      </c>
    </row>
    <row r="2646" spans="1:8" ht="15.75" customHeight="1" x14ac:dyDescent="0.25">
      <c r="A2646" s="2" t="s">
        <v>5172</v>
      </c>
      <c r="B2646" s="2" t="s">
        <v>5173</v>
      </c>
      <c r="C2646" s="2" t="s">
        <v>5174</v>
      </c>
      <c r="D2646" s="2" t="s">
        <v>5175</v>
      </c>
      <c r="E2646" s="2" t="s">
        <v>5175</v>
      </c>
      <c r="F2646" s="2" t="s">
        <v>5176</v>
      </c>
      <c r="G2646" s="2" t="s">
        <v>5177</v>
      </c>
      <c r="H2646" s="2" t="str">
        <f ca="1">IFERROR(__xludf.DUMMYFUNCTION("GOOGLETRANSLATE(A2646,""id"",""en"")"),"ID sorry bro, confirm Darlan's hand ID")</f>
        <v>ID sorry bro, confirm Darlan's hand ID</v>
      </c>
    </row>
    <row r="2647" spans="1:8" ht="15.75" customHeight="1" x14ac:dyDescent="0.25">
      <c r="A2647" s="2" t="s">
        <v>5178</v>
      </c>
      <c r="B2647" s="2" t="s">
        <v>5179</v>
      </c>
      <c r="C2647" s="2" t="s">
        <v>5180</v>
      </c>
      <c r="D2647" s="2" t="s">
        <v>5181</v>
      </c>
      <c r="E2647" s="2" t="s">
        <v>5182</v>
      </c>
      <c r="F2647" s="2" t="s">
        <v>5183</v>
      </c>
      <c r="G2647" s="2" t="s">
        <v>5184</v>
      </c>
      <c r="H2647" s="2" t="str">
        <f ca="1">IFERROR(__xludf.DUMMYFUNCTION("GOOGLETRANSLATE(A2647,""id"",""en"")"),"id lost patience last week for Christmas &amp; the courier was mishandled, classic")</f>
        <v>id lost patience last week for Christmas &amp; the courier was mishandled, classic</v>
      </c>
    </row>
    <row r="2648" spans="1:8" ht="15.75" customHeight="1" x14ac:dyDescent="0.25">
      <c r="A2648" s="2" t="s">
        <v>5188</v>
      </c>
      <c r="B2648" s="2" t="s">
        <v>5189</v>
      </c>
      <c r="C2648" s="2" t="s">
        <v>5190</v>
      </c>
      <c r="D2648" s="2" t="s">
        <v>5191</v>
      </c>
      <c r="E2648" s="2" t="s">
        <v>5192</v>
      </c>
      <c r="F2648" s="2" t="s">
        <v>5193</v>
      </c>
      <c r="G2648" s="2" t="s">
        <v>5194</v>
      </c>
      <c r="H2648" s="2" t="str">
        <f ca="1">IFERROR(__xludf.DUMMYFUNCTION("GOOGLETRANSLATE(A2648,""id"",""en"")"),"I'm sorry, bro, I'm not comfortable with the information, complain, turn around, bro, immediately confirm with your ID colleagues, thank you, you're healthy, bro, Zyad")</f>
        <v>I'm sorry, bro, I'm not comfortable with the information, complain, turn around, bro, immediately confirm with your ID colleagues, thank you, you're healthy, bro, Zyad</v>
      </c>
    </row>
    <row r="2649" spans="1:8" ht="15.75" customHeight="1" x14ac:dyDescent="0.25">
      <c r="A2649" s="2" t="s">
        <v>5195</v>
      </c>
      <c r="B2649" s="2" t="s">
        <v>5196</v>
      </c>
      <c r="C2649" s="2" t="s">
        <v>5197</v>
      </c>
      <c r="D2649" s="2" t="s">
        <v>5198</v>
      </c>
      <c r="E2649" s="2" t="s">
        <v>5199</v>
      </c>
      <c r="F2649" s="2" t="s">
        <v>5200</v>
      </c>
      <c r="G2649" s="2" t="s">
        <v>5200</v>
      </c>
      <c r="H2649" s="2" t="str">
        <f ca="1">IFERROR(__xludf.DUMMYFUNCTION("GOOGLETRANSLATE(A2649,""id"",""en"")"),"The ID is mint")</f>
        <v>The ID is mint</v>
      </c>
    </row>
    <row r="2650" spans="1:8" ht="15.75" customHeight="1" x14ac:dyDescent="0.25">
      <c r="A2650" s="2" t="s">
        <v>5201</v>
      </c>
      <c r="B2650" s="2" t="s">
        <v>5202</v>
      </c>
      <c r="C2650" s="2" t="s">
        <v>5202</v>
      </c>
      <c r="D2650" s="2" t="s">
        <v>5203</v>
      </c>
      <c r="E2650" s="2" t="s">
        <v>5204</v>
      </c>
      <c r="F2650" s="2" t="s">
        <v>5205</v>
      </c>
      <c r="G2650" s="2" t="s">
        <v>5205</v>
      </c>
      <c r="H2650" s="2" t="str">
        <f ca="1">IFERROR(__xludf.DUMMYFUNCTION("GOOGLETRANSLATE(A2650,""id"",""en"")"),"anjirrrrrrrr Telkomsel admin knows minwon awokwokw to use Telkomsel byu hahaha")</f>
        <v>anjirrrrrrrr Telkomsel admin knows minwon awokwokw to use Telkomsel byu hahaha</v>
      </c>
    </row>
    <row r="2651" spans="1:8" ht="15.75" customHeight="1" x14ac:dyDescent="0.25">
      <c r="A2651" s="2" t="s">
        <v>5206</v>
      </c>
      <c r="B2651" s="2" t="s">
        <v>5207</v>
      </c>
      <c r="C2651" s="2" t="s">
        <v>5208</v>
      </c>
      <c r="D2651" s="2" t="s">
        <v>5209</v>
      </c>
      <c r="E2651" s="2" t="s">
        <v>5210</v>
      </c>
      <c r="F2651" s="2" t="s">
        <v>5211</v>
      </c>
      <c r="G2651" s="2" t="s">
        <v>5211</v>
      </c>
      <c r="H2651" s="2" t="str">
        <f ca="1">IFERROR(__xludf.DUMMYFUNCTION("GOOGLETRANSLATE(A2651,""id"",""en"")"),"wtb prem spotify pay using tf telkomsel credit byu")</f>
        <v>wtb prem spotify pay using tf telkomsel credit byu</v>
      </c>
    </row>
    <row r="2652" spans="1:8" ht="15.75" customHeight="1" x14ac:dyDescent="0.25">
      <c r="A2652" s="2" t="s">
        <v>5206</v>
      </c>
      <c r="B2652" s="2" t="s">
        <v>5207</v>
      </c>
      <c r="C2652" s="2" t="s">
        <v>5208</v>
      </c>
      <c r="D2652" s="2" t="s">
        <v>5209</v>
      </c>
      <c r="E2652" s="2" t="s">
        <v>5210</v>
      </c>
      <c r="F2652" s="2" t="s">
        <v>5211</v>
      </c>
      <c r="G2652" s="2" t="s">
        <v>5211</v>
      </c>
      <c r="H2652" s="2" t="str">
        <f ca="1">IFERROR(__xludf.DUMMYFUNCTION("GOOGLETRANSLATE(A2652,""id"",""en"")"),"wtb prem spotify pay using tf telkomsel credit byu")</f>
        <v>wtb prem spotify pay using tf telkomsel credit byu</v>
      </c>
    </row>
    <row r="2653" spans="1:8" ht="15.75" customHeight="1" x14ac:dyDescent="0.25">
      <c r="A2653" s="2" t="s">
        <v>5212</v>
      </c>
      <c r="B2653" s="2" t="s">
        <v>5213</v>
      </c>
      <c r="C2653" s="2" t="s">
        <v>5214</v>
      </c>
      <c r="D2653" s="2" t="s">
        <v>5215</v>
      </c>
      <c r="E2653" s="2" t="s">
        <v>5216</v>
      </c>
      <c r="F2653" s="2" t="s">
        <v>5217</v>
      </c>
      <c r="G2653" s="2" t="s">
        <v>5218</v>
      </c>
      <c r="H2653" s="2" t="str">
        <f ca="1">IFERROR(__xludf.DUMMYFUNCTION("GOOGLETRANSLATE(A2653,""id"",""en"")"),"id so bro I'm worried, Dita will help so that the net is stable, let's give you the cellphone number, location of the city, sub-district, no problem via message, bro, let Dita help check, thank you, Dita.")</f>
        <v>id so bro I'm worried, Dita will help so that the net is stable, let's give you the cellphone number, location of the city, sub-district, no problem via message, bro, let Dita help check, thank you, Dita.</v>
      </c>
    </row>
    <row r="2654" spans="1:8" ht="15.75" customHeight="1" x14ac:dyDescent="0.25">
      <c r="A2654" s="2" t="s">
        <v>5219</v>
      </c>
      <c r="B2654" s="2" t="s">
        <v>5220</v>
      </c>
      <c r="C2654" s="2" t="s">
        <v>5221</v>
      </c>
      <c r="D2654" s="2" t="s">
        <v>5222</v>
      </c>
      <c r="E2654" s="2" t="s">
        <v>5223</v>
      </c>
      <c r="F2654" s="2" t="s">
        <v>5224</v>
      </c>
      <c r="G2654" s="2" t="s">
        <v>5225</v>
      </c>
      <c r="H2654" s="2" t="str">
        <f ca="1">IFERROR(__xludf.DUMMYFUNCTION("GOOGLETRANSLATE(A2654,""id"",""en"")"),"id wins expensive, the quality of the service network is really bad")</f>
        <v>id wins expensive, the quality of the service network is really bad</v>
      </c>
    </row>
    <row r="2655" spans="1:8" ht="15.75" customHeight="1" x14ac:dyDescent="0.25">
      <c r="A2655" s="2" t="s">
        <v>5226</v>
      </c>
      <c r="B2655" s="2" t="s">
        <v>5227</v>
      </c>
      <c r="C2655" s="2" t="s">
        <v>5228</v>
      </c>
      <c r="D2655" s="2" t="s">
        <v>5229</v>
      </c>
      <c r="E2655" s="2" t="s">
        <v>5230</v>
      </c>
      <c r="F2655" s="2" t="s">
        <v>5231</v>
      </c>
      <c r="G2655" s="2" t="s">
        <v>5232</v>
      </c>
      <c r="H2655" s="2" t="str">
        <f ca="1">IFERROR(__xludf.DUMMYFUNCTION("GOOGLETRANSLATE(A2655,""id"",""en"")"),"id please cooperate hook number type of money instrument wd yes otp entered missing number please replace clear ream data data id")</f>
        <v>id please cooperate hook number type of money instrument wd yes otp entered missing number please replace clear ream data data id</v>
      </c>
    </row>
    <row r="2656" spans="1:8" ht="15.75" customHeight="1" x14ac:dyDescent="0.25">
      <c r="A2656" s="2" t="s">
        <v>5238</v>
      </c>
      <c r="B2656" s="2" t="s">
        <v>5239</v>
      </c>
      <c r="C2656" s="2" t="s">
        <v>5240</v>
      </c>
      <c r="D2656" s="2" t="s">
        <v>5241</v>
      </c>
      <c r="E2656" s="2" t="s">
        <v>5241</v>
      </c>
      <c r="F2656" s="2" t="s">
        <v>5242</v>
      </c>
      <c r="G2656" s="2" t="s">
        <v>5243</v>
      </c>
      <c r="H2656" s="2" t="str">
        <f ca="1">IFERROR(__xludf.DUMMYFUNCTION("GOOGLETRANSLATE(A2656,""id"",""en"")"),"The provider ID info is worth using")</f>
        <v>The provider ID info is worth using</v>
      </c>
    </row>
    <row r="2657" spans="1:8" ht="15.75" customHeight="1" x14ac:dyDescent="0.25">
      <c r="A2657" s="2" t="s">
        <v>5244</v>
      </c>
      <c r="B2657" s="2" t="s">
        <v>5245</v>
      </c>
      <c r="C2657" s="2" t="s">
        <v>5246</v>
      </c>
      <c r="D2657" s="2" t="s">
        <v>5247</v>
      </c>
      <c r="E2657" s="2" t="s">
        <v>5248</v>
      </c>
      <c r="F2657" s="2" t="s">
        <v>5249</v>
      </c>
      <c r="G2657" s="2" t="s">
        <v>5250</v>
      </c>
      <c r="H2657" s="2" t="str">
        <f ca="1">IFERROR(__xludf.DUMMYFUNCTION("GOOGLETRANSLATE(A2657,""id"",""en"")"),"Indihome service ID is slow, bro, info, order, come on, internet number, full name, address, Indihome installation location, let me help you check, thank you, Nesya")</f>
        <v>Indihome service ID is slow, bro, info, order, come on, internet number, full name, address, Indihome installation location, let me help you check, thank you, Nesya</v>
      </c>
    </row>
    <row r="2658" spans="1:8" ht="15.75" customHeight="1" x14ac:dyDescent="0.25">
      <c r="A2658" s="2" t="s">
        <v>5251</v>
      </c>
      <c r="B2658" s="2" t="s">
        <v>5252</v>
      </c>
      <c r="C2658" s="2" t="s">
        <v>5253</v>
      </c>
      <c r="D2658" s="2" t="s">
        <v>5254</v>
      </c>
      <c r="E2658" s="2" t="s">
        <v>5255</v>
      </c>
      <c r="F2658" s="2" t="s">
        <v>5256</v>
      </c>
      <c r="G2658" s="2" t="s">
        <v>5257</v>
      </c>
      <c r="H2658" s="2" t="str">
        <f ca="1">IFERROR(__xludf.DUMMYFUNCTION("GOOGLETRANSLATE(A2658,""id"",""en"")"),"id help with problems bro, data needs to be cool, net team, please complete information, message data, wait for Zidane")</f>
        <v>id help with problems bro, data needs to be cool, net team, please complete information, message data, wait for Zidane</v>
      </c>
    </row>
    <row r="2659" spans="1:8" ht="15.75" customHeight="1" x14ac:dyDescent="0.25">
      <c r="A2659" s="2" t="s">
        <v>5258</v>
      </c>
      <c r="B2659" s="2" t="s">
        <v>5259</v>
      </c>
      <c r="C2659" s="2" t="s">
        <v>5260</v>
      </c>
      <c r="D2659" s="2" t="s">
        <v>5261</v>
      </c>
      <c r="E2659" s="2" t="s">
        <v>5262</v>
      </c>
      <c r="F2659" s="2" t="s">
        <v>5263</v>
      </c>
      <c r="G2659" s="2" t="s">
        <v>5264</v>
      </c>
      <c r="H2659" s="2" t="str">
        <f ca="1">IFERROR(__xludf.DUMMYFUNCTION("GOOGLETRANSLATE(A2659,""id"",""en"")"),"id emotional here")</f>
        <v>id emotional here</v>
      </c>
    </row>
    <row r="2660" spans="1:8" ht="15.75" customHeight="1" x14ac:dyDescent="0.25">
      <c r="A2660" s="2" t="s">
        <v>5265</v>
      </c>
      <c r="B2660" s="2" t="s">
        <v>5266</v>
      </c>
      <c r="C2660" s="2" t="s">
        <v>5267</v>
      </c>
      <c r="D2660" s="2" t="s">
        <v>5268</v>
      </c>
      <c r="E2660" s="2" t="s">
        <v>5269</v>
      </c>
      <c r="F2660" s="2" t="s">
        <v>5270</v>
      </c>
      <c r="G2660" s="2" t="s">
        <v>5271</v>
      </c>
      <c r="H2660" s="2" t="str">
        <f ca="1">IFERROR(__xludf.DUMMYFUNCTION("GOOGLETRANSLATE(A2660,""id"",""en"")"),"ID, where is the sub-district head of the provincial city? Just fix the quality of the state-owned company, expensive services, bad services")</f>
        <v>ID, where is the sub-district head of the provincial city? Just fix the quality of the state-owned company, expensive services, bad services</v>
      </c>
    </row>
    <row r="2661" spans="1:8" ht="15.75" customHeight="1" x14ac:dyDescent="0.25">
      <c r="A2661" s="2" t="s">
        <v>5272</v>
      </c>
      <c r="B2661" s="2" t="s">
        <v>5273</v>
      </c>
      <c r="C2661" s="2" t="s">
        <v>5274</v>
      </c>
      <c r="D2661" s="2" t="s">
        <v>5275</v>
      </c>
      <c r="E2661" s="2" t="s">
        <v>5276</v>
      </c>
      <c r="F2661" s="2" t="s">
        <v>5277</v>
      </c>
      <c r="G2661" s="2" t="s">
        <v>5278</v>
      </c>
      <c r="H2661" s="2" t="str">
        <f ca="1">IFERROR(__xludf.DUMMYFUNCTION("GOOGLETRANSLATE(A2661,""id"",""en"")"),"Brother's ID Wepe Telkomsel signal is not stable, let's give your cellphone number, Kelkeckota location, Telkomsel number, date problem, so via message, thank you Nesya")</f>
        <v>Brother's ID Wepe Telkomsel signal is not stable, let's give your cellphone number, Kelkeckota location, Telkomsel number, date problem, so via message, thank you Nesya</v>
      </c>
    </row>
    <row r="2662" spans="1:8" ht="15.75" customHeight="1" x14ac:dyDescent="0.25">
      <c r="A2662" s="2" t="s">
        <v>5279</v>
      </c>
      <c r="B2662" s="2" t="s">
        <v>5280</v>
      </c>
      <c r="C2662" s="2" t="s">
        <v>5281</v>
      </c>
      <c r="D2662" s="2" t="s">
        <v>5282</v>
      </c>
      <c r="E2662" s="2" t="s">
        <v>5282</v>
      </c>
      <c r="F2662" s="2" t="s">
        <v>5283</v>
      </c>
      <c r="G2662" s="2" t="s">
        <v>5283</v>
      </c>
      <c r="H2662" s="2" t="str">
        <f ca="1">IFERROR(__xludf.DUMMYFUNCTION("GOOGLETRANSLATE(A2662,""id"",""en"")"),"lost ID lost")</f>
        <v>lost ID lost</v>
      </c>
    </row>
    <row r="2663" spans="1:8" ht="15.75" customHeight="1" x14ac:dyDescent="0.25">
      <c r="A2663" s="2" t="s">
        <v>5284</v>
      </c>
      <c r="B2663" s="2" t="s">
        <v>5285</v>
      </c>
      <c r="C2663" s="2" t="s">
        <v>5286</v>
      </c>
      <c r="D2663" s="2" t="s">
        <v>5287</v>
      </c>
      <c r="E2663" s="2" t="s">
        <v>5287</v>
      </c>
      <c r="F2663" s="2" t="s">
        <v>5288</v>
      </c>
      <c r="G2663" s="2" t="s">
        <v>5288</v>
      </c>
      <c r="H2663" s="2" t="str">
        <f ca="1">IFERROR(__xludf.DUMMYFUNCTION("GOOGLETRANSLATE(A2663,""id"",""en"")"),"BUMN ID oh BUMN ID, if it's private, good quality, selling cheap, fine")</f>
        <v>BUMN ID oh BUMN ID, if it's private, good quality, selling cheap, fine</v>
      </c>
    </row>
    <row r="2664" spans="1:8" ht="15.75" customHeight="1" x14ac:dyDescent="0.25">
      <c r="A2664" s="2" t="s">
        <v>5289</v>
      </c>
      <c r="B2664" s="2" t="s">
        <v>5290</v>
      </c>
      <c r="C2664" s="2" t="s">
        <v>5291</v>
      </c>
      <c r="D2664" s="2" t="s">
        <v>5292</v>
      </c>
      <c r="E2664" s="2" t="s">
        <v>5293</v>
      </c>
      <c r="F2664" s="2" t="s">
        <v>5294</v>
      </c>
      <c r="G2664" s="2" t="s">
        <v>5295</v>
      </c>
      <c r="H2664" s="2" t="str">
        <f ca="1">IFERROR(__xludf.DUMMYFUNCTION("GOOGLETRANSLATE(A2664,""id"",""en"")"),"ID, yes, it's disturbing the activity, the signal is lost, try, bro, tell me the cellphone number, the date, the location, the details of the Telkomsel number, the problem is via message, let me help you with the signal, Zidane")</f>
        <v>ID, yes, it's disturbing the activity, the signal is lost, try, bro, tell me the cellphone number, the date, the location, the details of the Telkomsel number, the problem is via message, let me help you with the signal, Zidane</v>
      </c>
    </row>
    <row r="2665" spans="1:8" ht="15.75" customHeight="1" x14ac:dyDescent="0.25">
      <c r="A2665" s="2" t="s">
        <v>5296</v>
      </c>
      <c r="B2665" s="2" t="s">
        <v>5297</v>
      </c>
      <c r="C2665" s="2" t="s">
        <v>5298</v>
      </c>
      <c r="D2665" s="2" t="s">
        <v>5299</v>
      </c>
      <c r="E2665" s="2" t="s">
        <v>5300</v>
      </c>
      <c r="F2665" s="2" t="s">
        <v>5301</v>
      </c>
      <c r="G2665" s="2" t="s">
        <v>5302</v>
      </c>
      <c r="H2665" s="2" t="str">
        <f ca="1">IFERROR(__xludf.DUMMYFUNCTION("GOOGLETRANSLATE(A2665,""id"",""en"")"),"I'm annoyed that the card has lost the loop ID signal by Telkomsel")</f>
        <v>I'm annoyed that the card has lost the loop ID signal by Telkomsel</v>
      </c>
    </row>
    <row r="2666" spans="1:8" ht="15.75" customHeight="1" x14ac:dyDescent="0.25">
      <c r="A2666" s="2" t="s">
        <v>5303</v>
      </c>
      <c r="B2666" s="2" t="s">
        <v>5304</v>
      </c>
      <c r="C2666" s="2" t="s">
        <v>5305</v>
      </c>
      <c r="D2666" s="2" t="s">
        <v>5306</v>
      </c>
      <c r="E2666" s="2" t="s">
        <v>5306</v>
      </c>
      <c r="F2666" s="2" t="s">
        <v>5307</v>
      </c>
      <c r="G2666" s="2" t="s">
        <v>5308</v>
      </c>
      <c r="H2666" s="2" t="str">
        <f ca="1">IFERROR(__xludf.DUMMYFUNCTION("GOOGLETRANSLATE(A2666,""id"",""en"")"),"byu digital simcard telkomsel esim yes name buy directly byu application")</f>
        <v>byu digital simcard telkomsel esim yes name buy directly byu application</v>
      </c>
    </row>
    <row r="2667" spans="1:8" ht="15.75" customHeight="1" x14ac:dyDescent="0.25">
      <c r="A2667" s="2" t="s">
        <v>5309</v>
      </c>
      <c r="B2667" s="2" t="s">
        <v>5310</v>
      </c>
      <c r="C2667" s="2" t="s">
        <v>5311</v>
      </c>
      <c r="D2667" s="2" t="s">
        <v>5312</v>
      </c>
      <c r="E2667" s="2" t="s">
        <v>5313</v>
      </c>
      <c r="F2667" s="2" t="s">
        <v>5314</v>
      </c>
      <c r="G2667" s="2" t="s">
        <v>5315</v>
      </c>
      <c r="H2667" s="2" t="str">
        <f ca="1">IFERROR(__xludf.DUMMYFUNCTION("GOOGLETRANSLATE(A2667,""id"",""en"")"),"why are tsel phone packages expensive, choose to save money, use tsel, use tsel internet, use byu, it's a headache, phone calls for months, need the remaining minutes of your phone quota")</f>
        <v>why are tsel phone packages expensive, choose to save money, use tsel, use tsel internet, use byu, it's a headache, phone calls for months, need the remaining minutes of your phone quota</v>
      </c>
    </row>
    <row r="2668" spans="1:8" ht="15.75" customHeight="1" x14ac:dyDescent="0.25">
      <c r="A2668" s="2" t="s">
        <v>5316</v>
      </c>
      <c r="B2668" s="2" t="s">
        <v>5317</v>
      </c>
      <c r="C2668" s="2" t="s">
        <v>5318</v>
      </c>
      <c r="D2668" s="2" t="s">
        <v>5319</v>
      </c>
      <c r="E2668" s="2" t="s">
        <v>5320</v>
      </c>
      <c r="F2668" s="2" t="s">
        <v>5321</v>
      </c>
      <c r="G2668" s="2" t="s">
        <v>5322</v>
      </c>
      <c r="H2668" s="2" t="str">
        <f ca="1">IFERROR(__xludf.DUMMYFUNCTION("GOOGLETRANSLATE(A2668,""id"",""en"")"),"rahma information play byu sis lita get official information official account id yes sis confirm byu help center ready byu rai application")</f>
        <v>rahma information play byu sis lita get official information official account id yes sis confirm byu help center ready byu rai application</v>
      </c>
    </row>
    <row r="2669" spans="1:8" ht="15.75" customHeight="1" x14ac:dyDescent="0.25">
      <c r="A2669" s="2" t="s">
        <v>5323</v>
      </c>
      <c r="B2669" s="2" t="s">
        <v>5324</v>
      </c>
      <c r="C2669" s="2" t="s">
        <v>5325</v>
      </c>
      <c r="D2669" s="2" t="s">
        <v>5326</v>
      </c>
      <c r="E2669" s="2" t="s">
        <v>5327</v>
      </c>
      <c r="F2669" s="2" t="s">
        <v>5328</v>
      </c>
      <c r="G2669" s="2" t="s">
        <v>5328</v>
      </c>
      <c r="H2669" s="2" t="str">
        <f ca="1">IFERROR(__xludf.DUMMYFUNCTION("GOOGLETRANSLATE(A2669,""id"",""en"")"),"ID is expensive if Rban GB is cheap Telkomsel")</f>
        <v>ID is expensive if Rban GB is cheap Telkomsel</v>
      </c>
    </row>
    <row r="2670" spans="1:8" ht="15.75" customHeight="1" x14ac:dyDescent="0.25">
      <c r="A2670" s="2" t="s">
        <v>5335</v>
      </c>
      <c r="B2670" s="2" t="s">
        <v>5336</v>
      </c>
      <c r="C2670" s="2" t="s">
        <v>5337</v>
      </c>
      <c r="D2670" s="2" t="s">
        <v>5338</v>
      </c>
      <c r="E2670" s="2" t="s">
        <v>5339</v>
      </c>
      <c r="F2670" s="2" t="s">
        <v>5340</v>
      </c>
      <c r="G2670" s="2" t="s">
        <v>5341</v>
      </c>
      <c r="H2670" s="2" t="str">
        <f ca="1">IFERROR(__xludf.DUMMYFUNCTION("GOOGLETRANSLATE(A2670,""id"",""en"")"),"id min the Byu net campus area is really bad to use, you know what Byu Telkomsel is complaining about")</f>
        <v>id min the Byu net campus area is really bad to use, you know what Byu Telkomsel is complaining about</v>
      </c>
    </row>
    <row r="2671" spans="1:8" ht="15.75" customHeight="1" x14ac:dyDescent="0.25">
      <c r="A2671" s="2" t="s">
        <v>5342</v>
      </c>
      <c r="B2671" s="2" t="s">
        <v>5343</v>
      </c>
      <c r="C2671" s="2" t="s">
        <v>5344</v>
      </c>
      <c r="D2671" s="2" t="s">
        <v>5345</v>
      </c>
      <c r="E2671" s="2" t="s">
        <v>5346</v>
      </c>
      <c r="F2671" s="2" t="s">
        <v>5347</v>
      </c>
      <c r="G2671" s="2" t="s">
        <v>5347</v>
      </c>
      <c r="H2671" s="2" t="str">
        <f ca="1">IFERROR(__xludf.DUMMYFUNCTION("GOOGLETRANSLATE(A2671,""id"",""en"")"),"Telkomsel is really expensive, use Telkomsel, never use it, replace it, it's cheap, it's gone, it's expensive, it's expensive, please lower the price, lots of promotions")</f>
        <v>Telkomsel is really expensive, use Telkomsel, never use it, replace it, it's cheap, it's gone, it's expensive, it's expensive, please lower the price, lots of promotions</v>
      </c>
    </row>
    <row r="2672" spans="1:8" ht="15.75" customHeight="1" x14ac:dyDescent="0.25">
      <c r="A2672" s="2" t="s">
        <v>5348</v>
      </c>
      <c r="B2672" s="2" t="s">
        <v>5349</v>
      </c>
      <c r="C2672" s="2" t="s">
        <v>5350</v>
      </c>
      <c r="D2672" s="2" t="s">
        <v>5351</v>
      </c>
      <c r="E2672" s="2" t="s">
        <v>5352</v>
      </c>
      <c r="F2672" s="2" t="s">
        <v>5353</v>
      </c>
      <c r="G2672" s="2" t="s">
        <v>5354</v>
      </c>
      <c r="H2672" s="2" t="str">
        <f ca="1">IFERROR(__xludf.DUMMYFUNCTION("GOOGLETRANSLATE(A2672,""id"",""en"")"),"For Telkomselbyu, it's really urgent, you have to open Seabank, try activating VPN, just use VPN, shopee shopping goes smoothly")</f>
        <v>For Telkomselbyu, it's really urgent, you have to open Seabank, try activating VPN, just use VPN, shopee shopping goes smoothly</v>
      </c>
    </row>
    <row r="2673" spans="1:8" ht="15.75" customHeight="1" x14ac:dyDescent="0.25">
      <c r="A2673" s="2" t="s">
        <v>5355</v>
      </c>
      <c r="B2673" s="2" t="s">
        <v>5356</v>
      </c>
      <c r="C2673" s="2" t="s">
        <v>5357</v>
      </c>
      <c r="D2673" s="2" t="s">
        <v>5358</v>
      </c>
      <c r="E2673" s="2" t="s">
        <v>5359</v>
      </c>
      <c r="F2673" s="2" t="s">
        <v>5360</v>
      </c>
      <c r="G2673" s="2" t="s">
        <v>5361</v>
      </c>
      <c r="H2673" s="2" t="str">
        <f ca="1">IFERROR(__xludf.DUMMYFUNCTION("GOOGLETRANSLATE(A2673,""id"",""en"")"),"hello bro, Roma, play byu information, confirm ID directly, thank you, Emmy")</f>
        <v>hello bro, Roma, play byu information, confirm ID directly, thank you, Emmy</v>
      </c>
    </row>
    <row r="2674" spans="1:8" ht="15.75" customHeight="1" x14ac:dyDescent="0.25">
      <c r="A2674" s="2" t="s">
        <v>5362</v>
      </c>
      <c r="B2674" s="2" t="s">
        <v>5363</v>
      </c>
      <c r="C2674" s="2" t="s">
        <v>5364</v>
      </c>
      <c r="D2674" s="2" t="s">
        <v>5365</v>
      </c>
      <c r="E2674" s="2" t="s">
        <v>5366</v>
      </c>
      <c r="F2674" s="2" t="s">
        <v>5367</v>
      </c>
      <c r="G2674" s="2" t="s">
        <v>5368</v>
      </c>
      <c r="H2674" s="2" t="str">
        <f ca="1">IFERROR(__xludf.DUMMYFUNCTION("GOOGLETRANSLATE(A2674,""id"",""en"")"),"byu gb thousand promo telkomsel gb viu we tv prime month thousand")</f>
        <v>byu gb thousand promo telkomsel gb viu we tv prime month thousand</v>
      </c>
    </row>
    <row r="2675" spans="1:8" ht="15.75" customHeight="1" x14ac:dyDescent="0.25">
      <c r="A2675" s="2" t="s">
        <v>5369</v>
      </c>
      <c r="B2675" s="2" t="s">
        <v>5370</v>
      </c>
      <c r="C2675" s="2" t="s">
        <v>5371</v>
      </c>
      <c r="D2675" s="2" t="s">
        <v>5372</v>
      </c>
      <c r="E2675" s="2" t="s">
        <v>5373</v>
      </c>
      <c r="F2675" s="2" t="s">
        <v>5374</v>
      </c>
      <c r="G2675" s="2" t="s">
        <v>5375</v>
      </c>
      <c r="H2675" s="2" t="str">
        <f ca="1">IFERROR(__xludf.DUMMYFUNCTION("GOOGLETRANSLATE(A2675,""id"",""en"")"),"ah bay bayy signal ID where Telkomsel mahal lost signal hhu")</f>
        <v>ah bay bayy signal ID where Telkomsel mahal lost signal hhu</v>
      </c>
    </row>
    <row r="2676" spans="1:8" ht="15.75" customHeight="1" x14ac:dyDescent="0.25">
      <c r="A2676" s="2" t="s">
        <v>5376</v>
      </c>
      <c r="B2676" s="2" t="s">
        <v>5377</v>
      </c>
      <c r="C2676" s="2" t="s">
        <v>5378</v>
      </c>
      <c r="D2676" s="2" t="s">
        <v>5379</v>
      </c>
      <c r="E2676" s="2" t="s">
        <v>5380</v>
      </c>
      <c r="F2676" s="2" t="s">
        <v>5381</v>
      </c>
      <c r="G2676" s="2" t="s">
        <v>5382</v>
      </c>
      <c r="H2676" s="2" t="str">
        <f ca="1">IFERROR(__xludf.DUMMYFUNCTION("GOOGLETRANSLATE(A2676,""id"",""en"")"),"id change direction, brother, if you have problems, let's talk about the details, Frey Frey")</f>
        <v>id change direction, brother, if you have problems, let's talk about the details, Frey Frey</v>
      </c>
    </row>
    <row r="2677" spans="1:8" ht="15.75" customHeight="1" x14ac:dyDescent="0.25">
      <c r="A2677" s="2" t="s">
        <v>5391</v>
      </c>
      <c r="B2677" s="2" t="s">
        <v>5392</v>
      </c>
      <c r="C2677" s="2" t="s">
        <v>5393</v>
      </c>
      <c r="D2677" s="2" t="s">
        <v>5394</v>
      </c>
      <c r="E2677" s="2" t="s">
        <v>5395</v>
      </c>
      <c r="F2677" s="2" t="s">
        <v>5396</v>
      </c>
      <c r="G2677" s="2" t="s">
        <v>5397</v>
      </c>
      <c r="H2677" s="2" t="str">
        <f ca="1">IFERROR(__xludf.DUMMYFUNCTION("GOOGLETRANSLATE(A2677,""id"",""en"")"),"Just move byu, it's possible to reach a variety of Telkomsel signal packages, but the ID min signal is lost, right?")</f>
        <v>Just move byu, it's possible to reach a variety of Telkomsel signal packages, but the ID min signal is lost, right?</v>
      </c>
    </row>
    <row r="2678" spans="1:8" ht="15.75" customHeight="1" x14ac:dyDescent="0.25">
      <c r="A2678" s="2" t="s">
        <v>5383</v>
      </c>
      <c r="B2678" s="2" t="s">
        <v>5384</v>
      </c>
      <c r="C2678" s="2" t="s">
        <v>5385</v>
      </c>
      <c r="D2678" s="2" t="s">
        <v>5386</v>
      </c>
      <c r="E2678" s="2" t="s">
        <v>5387</v>
      </c>
      <c r="F2678" s="2" t="s">
        <v>5388</v>
      </c>
      <c r="G2678" s="2" t="s">
        <v>5389</v>
      </c>
      <c r="H2678" s="2" t="str">
        <f ca="1">IFERROR(__xludf.DUMMYFUNCTION("GOOGLETRANSLATE(A2678,""id"",""en"")"),"change direction amp dear ID number used")</f>
        <v>change direction amp dear ID number used</v>
      </c>
    </row>
    <row r="2679" spans="1:8" ht="15.75" customHeight="1" x14ac:dyDescent="0.25">
      <c r="A2679" s="2" t="s">
        <v>5398</v>
      </c>
      <c r="B2679" s="2" t="s">
        <v>5399</v>
      </c>
      <c r="C2679" s="2" t="s">
        <v>5400</v>
      </c>
      <c r="D2679" s="2" t="s">
        <v>5401</v>
      </c>
      <c r="E2679" s="2" t="s">
        <v>5402</v>
      </c>
      <c r="F2679" s="2" t="s">
        <v>5403</v>
      </c>
      <c r="G2679" s="2" t="s">
        <v>5404</v>
      </c>
      <c r="H2679" s="2" t="str">
        <f ca="1">IFERROR(__xludf.DUMMYFUNCTION("GOOGLETRANSLATE(A2679,""id"",""en"")"),"Cen leads Telkomsel and moves byu")</f>
        <v>Cen leads Telkomsel and moves byu</v>
      </c>
    </row>
    <row r="2680" spans="1:8" ht="15.75" customHeight="1" x14ac:dyDescent="0.25">
      <c r="A2680" s="2" t="s">
        <v>5405</v>
      </c>
      <c r="B2680" s="2" t="s">
        <v>5406</v>
      </c>
      <c r="C2680" s="2" t="s">
        <v>5407</v>
      </c>
      <c r="D2680" s="2" t="s">
        <v>5408</v>
      </c>
      <c r="E2680" s="2" t="s">
        <v>5409</v>
      </c>
      <c r="F2680" s="2" t="s">
        <v>5409</v>
      </c>
      <c r="G2680" s="2" t="s">
        <v>5409</v>
      </c>
      <c r="H2680" s="2" t="str">
        <f ca="1">IFERROR(__xludf.DUMMYFUNCTION("GOOGLETRANSLATE(A2680,""id"",""en"")"),"ID okay bro, wait for me, Micha")</f>
        <v>ID okay bro, wait for me, Micha</v>
      </c>
    </row>
    <row r="2681" spans="1:8" ht="15.75" customHeight="1" x14ac:dyDescent="0.25">
      <c r="A2681" s="2" t="s">
        <v>15</v>
      </c>
      <c r="B2681" s="2" t="s">
        <v>5410</v>
      </c>
      <c r="C2681" s="2" t="s">
        <v>5411</v>
      </c>
      <c r="D2681" s="2" t="s">
        <v>5412</v>
      </c>
      <c r="E2681" s="2" t="s">
        <v>5412</v>
      </c>
      <c r="F2681" s="2" t="s">
        <v>20</v>
      </c>
      <c r="G2681" s="2" t="s">
        <v>20</v>
      </c>
      <c r="H2681" s="2" t="str">
        <f ca="1">IFERROR(__xludf.DUMMYFUNCTION("GOOGLETRANSLATE(A2681,""id"",""en"")"),"id")</f>
        <v>id</v>
      </c>
    </row>
    <row r="2682" spans="1:8" ht="15.75" customHeight="1" x14ac:dyDescent="0.25">
      <c r="A2682" s="2" t="s">
        <v>5413</v>
      </c>
      <c r="B2682" s="2" t="s">
        <v>5414</v>
      </c>
      <c r="C2682" s="2" t="s">
        <v>5415</v>
      </c>
      <c r="D2682" s="2" t="s">
        <v>5416</v>
      </c>
      <c r="E2682" s="2" t="s">
        <v>5416</v>
      </c>
      <c r="F2682" s="2" t="s">
        <v>5417</v>
      </c>
      <c r="G2682" s="2" t="s">
        <v>5418</v>
      </c>
      <c r="H2682" s="2" t="str">
        <f ca="1">IFERROR(__xludf.DUMMYFUNCTION("GOOGLETRANSLATE(A2682,""id"",""en"")"),"Can Telkomsel signal lose byu")</f>
        <v>Can Telkomsel signal lose byu</v>
      </c>
    </row>
    <row r="2683" spans="1:8" ht="15.75" customHeight="1" x14ac:dyDescent="0.25">
      <c r="A2683" s="2" t="s">
        <v>5419</v>
      </c>
      <c r="B2683" s="2" t="s">
        <v>5420</v>
      </c>
      <c r="C2683" s="2" t="s">
        <v>5421</v>
      </c>
      <c r="D2683" s="2" t="s">
        <v>5422</v>
      </c>
      <c r="E2683" s="2" t="s">
        <v>5423</v>
      </c>
      <c r="F2683" s="2" t="s">
        <v>5424</v>
      </c>
      <c r="G2683" s="2" t="s">
        <v>5424</v>
      </c>
      <c r="H2683" s="2" t="str">
        <f ca="1">IFERROR(__xludf.DUMMYFUNCTION("GOOGLETRANSLATE(A2683,""id"",""en"")"),"wanze id wanze problem byu Rasya, suggest ordering directly from a colleague ID, well, Rasya is healthy")</f>
        <v>wanze id wanze problem byu Rasya, suggest ordering directly from a colleague ID, well, Rasya is healthy</v>
      </c>
    </row>
    <row r="2684" spans="1:8" ht="15.75" customHeight="1" x14ac:dyDescent="0.25">
      <c r="A2684" s="2" t="s">
        <v>5425</v>
      </c>
      <c r="B2684" s="2" t="s">
        <v>5426</v>
      </c>
      <c r="C2684" s="2" t="s">
        <v>5427</v>
      </c>
      <c r="D2684" s="2" t="s">
        <v>5428</v>
      </c>
      <c r="E2684" s="2" t="s">
        <v>5428</v>
      </c>
      <c r="F2684" s="2" t="s">
        <v>5429</v>
      </c>
      <c r="G2684" s="2" t="s">
        <v>5430</v>
      </c>
      <c r="H2684" s="2" t="str">
        <f ca="1">IFERROR(__xludf.DUMMYFUNCTION("GOOGLETRANSLATE(A2684,""id"",""en"")"),"try checking the ID net, it's really dropping")</f>
        <v>try checking the ID net, it's really dropping</v>
      </c>
    </row>
    <row r="2685" spans="1:8" ht="15.75" customHeight="1" x14ac:dyDescent="0.25">
      <c r="A2685" s="2" t="s">
        <v>5431</v>
      </c>
      <c r="B2685" s="2" t="s">
        <v>5432</v>
      </c>
      <c r="C2685" s="2" t="s">
        <v>5433</v>
      </c>
      <c r="D2685" s="2" t="s">
        <v>5434</v>
      </c>
      <c r="E2685" s="2" t="s">
        <v>5434</v>
      </c>
      <c r="F2685" s="2" t="s">
        <v>5435</v>
      </c>
      <c r="G2685" s="2" t="s">
        <v>5436</v>
      </c>
      <c r="H2685" s="2" t="str">
        <f ca="1">IFERROR(__xludf.DUMMYFUNCTION("GOOGLETRANSLATE(A2685,""id"",""en"")"),"just change byu min")</f>
        <v>just change byu min</v>
      </c>
    </row>
    <row r="2686" spans="1:8" ht="15.75" customHeight="1" x14ac:dyDescent="0.25">
      <c r="A2686" s="2" t="s">
        <v>5437</v>
      </c>
      <c r="B2686" s="2" t="s">
        <v>5438</v>
      </c>
      <c r="C2686" s="2" t="s">
        <v>5439</v>
      </c>
      <c r="D2686" s="2" t="s">
        <v>5440</v>
      </c>
      <c r="E2686" s="2" t="s">
        <v>5440</v>
      </c>
      <c r="F2686" s="2" t="s">
        <v>5441</v>
      </c>
      <c r="G2686" s="2" t="s">
        <v>5442</v>
      </c>
      <c r="H2686" s="2" t="str">
        <f ca="1">IFERROR(__xludf.DUMMYFUNCTION("GOOGLETRANSLATE(A2686,""id"",""en"")"),"If Telkomsel has a good signal at my place, byu")</f>
        <v>If Telkomsel has a good signal at my place, byu</v>
      </c>
    </row>
    <row r="2687" spans="1:8" ht="15.75" customHeight="1" x14ac:dyDescent="0.25">
      <c r="A2687" s="2" t="s">
        <v>5443</v>
      </c>
      <c r="B2687" s="2" t="s">
        <v>5444</v>
      </c>
      <c r="C2687" s="2" t="s">
        <v>5445</v>
      </c>
      <c r="D2687" s="2" t="s">
        <v>5446</v>
      </c>
      <c r="E2687" s="2" t="s">
        <v>5447</v>
      </c>
      <c r="F2687" s="2" t="s">
        <v>5448</v>
      </c>
      <c r="G2687" s="2" t="s">
        <v>5448</v>
      </c>
      <c r="H2687" s="2" t="str">
        <f ca="1">IFERROR(__xludf.DUMMYFUNCTION("GOOGLETRANSLATE(A2687,""id"",""en"")"),"nome id nome huhu bro, access the application, try clearing the cache, cellphone number info, order, thank you Sabil")</f>
        <v>nome id nome huhu bro, access the application, try clearing the cache, cellphone number info, order, thank you Sabil</v>
      </c>
    </row>
    <row r="2688" spans="1:8" ht="15.75" customHeight="1" x14ac:dyDescent="0.25">
      <c r="A2688" s="2" t="s">
        <v>5449</v>
      </c>
      <c r="B2688" s="2" t="s">
        <v>5450</v>
      </c>
      <c r="C2688" s="2" t="s">
        <v>5451</v>
      </c>
      <c r="D2688" s="2" t="s">
        <v>5452</v>
      </c>
      <c r="E2688" s="2" t="s">
        <v>5453</v>
      </c>
      <c r="F2688" s="2" t="s">
        <v>5454</v>
      </c>
      <c r="G2688" s="2" t="s">
        <v>5455</v>
      </c>
      <c r="H2688" s="2" t="str">
        <f ca="1">IFERROR(__xludf.DUMMYFUNCTION("GOOGLETRANSLATE(A2688,""id"",""en"")"),"Open the application with ID error")</f>
        <v>Open the application with ID error</v>
      </c>
    </row>
    <row r="2689" spans="1:8" ht="15.75" customHeight="1" x14ac:dyDescent="0.25">
      <c r="A2689" s="2" t="s">
        <v>5456</v>
      </c>
      <c r="B2689" s="2" t="s">
        <v>5457</v>
      </c>
      <c r="C2689" s="2" t="s">
        <v>5458</v>
      </c>
      <c r="D2689" s="2" t="s">
        <v>5459</v>
      </c>
      <c r="E2689" s="2" t="s">
        <v>5460</v>
      </c>
      <c r="F2689" s="2" t="s">
        <v>5461</v>
      </c>
      <c r="G2689" s="2" t="s">
        <v>5462</v>
      </c>
      <c r="H2689" s="2" t="str">
        <f ca="1">IFERROR(__xludf.DUMMYFUNCTION("GOOGLETRANSLATE(A2689,""id"",""en"")"),"Duduuh ID, please provide information on what data, click on what link, bro, message your sister's number, Emmy, help me check, thank you, Emmy")</f>
        <v>Duduuh ID, please provide information on what data, click on what link, bro, message your sister's number, Emmy, help me check, thank you, Emmy</v>
      </c>
    </row>
    <row r="2690" spans="1:8" ht="15.75" customHeight="1" x14ac:dyDescent="0.25">
      <c r="A2690" s="2" t="s">
        <v>5463</v>
      </c>
      <c r="B2690" s="2" t="s">
        <v>5464</v>
      </c>
      <c r="C2690" s="2" t="s">
        <v>5465</v>
      </c>
      <c r="D2690" s="2" t="s">
        <v>5466</v>
      </c>
      <c r="E2690" s="2" t="s">
        <v>5467</v>
      </c>
      <c r="F2690" s="2" t="s">
        <v>5468</v>
      </c>
      <c r="G2690" s="2" t="s">
        <v>5469</v>
      </c>
      <c r="H2690" s="2" t="str">
        <f ca="1">IFERROR(__xludf.DUMMYFUNCTION("GOOGLETRANSLATE(A2690,""id"",""en"")"),"Laqaula offers online gambling ID")</f>
        <v>Laqaula offers online gambling ID</v>
      </c>
    </row>
    <row r="2691" spans="1:8" ht="15.75" customHeight="1" x14ac:dyDescent="0.25">
      <c r="A2691" s="2" t="s">
        <v>5470</v>
      </c>
      <c r="B2691" s="2" t="s">
        <v>5471</v>
      </c>
      <c r="C2691" s="2" t="s">
        <v>5472</v>
      </c>
      <c r="D2691" s="2" t="s">
        <v>5473</v>
      </c>
      <c r="E2691" s="2" t="s">
        <v>5474</v>
      </c>
      <c r="F2691" s="2" t="s">
        <v>5475</v>
      </c>
      <c r="G2691" s="2" t="s">
        <v>5476</v>
      </c>
      <c r="H2691" s="2" t="str">
        <f ca="1">IFERROR(__xludf.DUMMYFUNCTION("GOOGLETRANSLATE(A2691,""id"",""en"")"),"Supilami, try ordering your ID, bro. Come on, try ordering directly so you can help Nindy Eri straight away")</f>
        <v>Supilami, try ordering your ID, bro. Come on, try ordering directly so you can help Nindy Eri straight away</v>
      </c>
    </row>
    <row r="2692" spans="1:8" ht="15.75" customHeight="1" x14ac:dyDescent="0.25">
      <c r="A2692" s="2" t="s">
        <v>5477</v>
      </c>
      <c r="B2692" s="2" t="s">
        <v>5478</v>
      </c>
      <c r="C2692" s="2" t="s">
        <v>5479</v>
      </c>
      <c r="D2692" s="2" t="s">
        <v>5480</v>
      </c>
      <c r="E2692" s="2" t="s">
        <v>5481</v>
      </c>
      <c r="F2692" s="2" t="s">
        <v>5482</v>
      </c>
      <c r="G2692" s="2" t="s">
        <v>5483</v>
      </c>
      <c r="H2692" s="2" t="str">
        <f ca="1">IFERROR(__xludf.DUMMYFUNCTION("GOOGLETRANSLATE(A2692,""id"",""en"")"),"id oh bro, try it, let me know the details of your complaint, please help me, thanks Darlan")</f>
        <v>id oh bro, try it, let me know the details of your complaint, please help me, thanks Darlan</v>
      </c>
    </row>
    <row r="2693" spans="1:8" ht="15.75" customHeight="1" x14ac:dyDescent="0.25">
      <c r="A2693" s="2" t="s">
        <v>5484</v>
      </c>
      <c r="B2693" s="2" t="s">
        <v>5485</v>
      </c>
      <c r="C2693" s="2" t="s">
        <v>5486</v>
      </c>
      <c r="D2693" s="2" t="s">
        <v>5487</v>
      </c>
      <c r="E2693" s="2" t="s">
        <v>5488</v>
      </c>
      <c r="F2693" s="2" t="s">
        <v>5489</v>
      </c>
      <c r="G2693" s="2" t="s">
        <v>5490</v>
      </c>
      <c r="H2693" s="2" t="str">
        <f ca="1">IFERROR(__xludf.DUMMYFUNCTION("GOOGLETRANSLATE(A2693,""id"",""en"")"),"just the IDs of two brothers and sisters")</f>
        <v>just the IDs of two brothers and sisters</v>
      </c>
    </row>
    <row r="2694" spans="1:8" ht="15.75" customHeight="1" x14ac:dyDescent="0.25">
      <c r="A2694" s="2" t="s">
        <v>5491</v>
      </c>
      <c r="B2694" s="2" t="s">
        <v>5492</v>
      </c>
      <c r="C2694" s="2" t="s">
        <v>5493</v>
      </c>
      <c r="D2694" s="2" t="s">
        <v>5494</v>
      </c>
      <c r="E2694" s="2" t="s">
        <v>5495</v>
      </c>
      <c r="F2694" s="2" t="s">
        <v>5496</v>
      </c>
      <c r="G2694" s="2" t="s">
        <v>5496</v>
      </c>
      <c r="H2694" s="2" t="str">
        <f ca="1">IFERROR(__xludf.DUMMYFUNCTION("GOOGLETRANSLATE(A2694,""id"",""en"")"),"ID yes brother sabil ghosting")</f>
        <v>ID yes brother sabil ghosting</v>
      </c>
    </row>
    <row r="2695" spans="1:8" ht="15.75" customHeight="1" x14ac:dyDescent="0.25">
      <c r="A2695" s="2" t="s">
        <v>5497</v>
      </c>
      <c r="B2695" s="2" t="s">
        <v>5498</v>
      </c>
      <c r="C2695" s="2" t="s">
        <v>5499</v>
      </c>
      <c r="D2695" s="2" t="s">
        <v>5500</v>
      </c>
      <c r="E2695" s="2" t="s">
        <v>5501</v>
      </c>
      <c r="F2695" s="2" t="s">
        <v>5502</v>
      </c>
      <c r="G2695" s="2" t="s">
        <v>5503</v>
      </c>
      <c r="H2695" s="2" t="str">
        <f ca="1">IFERROR(__xludf.DUMMYFUNCTION("GOOGLETRANSLATE(A2695,""id"",""en"")"),"Ouch, what does ghosting mean? Calm down, Sis Mutia, bro, help your colleague ID Sabil")</f>
        <v>Ouch, what does ghosting mean? Calm down, Sis Mutia, bro, help your colleague ID Sabil</v>
      </c>
    </row>
    <row r="2696" spans="1:8" ht="15.75" customHeight="1" x14ac:dyDescent="0.25">
      <c r="A2696" s="2" t="s">
        <v>5504</v>
      </c>
      <c r="B2696" s="2" t="s">
        <v>5505</v>
      </c>
      <c r="C2696" s="2" t="s">
        <v>5506</v>
      </c>
      <c r="D2696" s="2" t="s">
        <v>5507</v>
      </c>
      <c r="E2696" s="2" t="s">
        <v>5507</v>
      </c>
      <c r="F2696" s="2" t="s">
        <v>5508</v>
      </c>
      <c r="G2696" s="2" t="s">
        <v>5508</v>
      </c>
      <c r="H2696" s="2" t="str">
        <f ca="1">IFERROR(__xludf.DUMMYFUNCTION("GOOGLETRANSLATE(A2696,""id"",""en"")"),"telkomsel byu custom number digits min")</f>
        <v>telkomsel byu custom number digits min</v>
      </c>
    </row>
    <row r="2697" spans="1:8" ht="15.75" customHeight="1" x14ac:dyDescent="0.25">
      <c r="A2697" s="2" t="s">
        <v>5509</v>
      </c>
      <c r="B2697" s="2" t="s">
        <v>5510</v>
      </c>
      <c r="C2697" s="2" t="s">
        <v>5511</v>
      </c>
      <c r="D2697" s="2" t="s">
        <v>5512</v>
      </c>
      <c r="E2697" s="2" t="s">
        <v>5512</v>
      </c>
      <c r="F2697" s="2" t="s">
        <v>5513</v>
      </c>
      <c r="G2697" s="2" t="s">
        <v>5514</v>
      </c>
      <c r="H2697" s="2" t="str">
        <f ca="1">IFERROR(__xludf.DUMMYFUNCTION("GOOGLETRANSLATE(A2697,""id"",""en"")"),"The problem is that you confirm your ID, Jovan")</f>
        <v>The problem is that you confirm your ID, Jovan</v>
      </c>
    </row>
    <row r="2698" spans="1:8" ht="15.75" customHeight="1" x14ac:dyDescent="0.25">
      <c r="A2698" s="2" t="s">
        <v>5515</v>
      </c>
      <c r="B2698" s="2" t="s">
        <v>5516</v>
      </c>
      <c r="C2698" s="2" t="s">
        <v>5517</v>
      </c>
      <c r="D2698" s="2" t="s">
        <v>5518</v>
      </c>
      <c r="E2698" s="2" t="s">
        <v>5518</v>
      </c>
      <c r="F2698" s="2" t="s">
        <v>5519</v>
      </c>
      <c r="G2698" s="2" t="s">
        <v>5520</v>
      </c>
      <c r="H2698" s="2" t="str">
        <f ca="1">IFERROR(__xludf.DUMMYFUNCTION("GOOGLETRANSLATE(A2698,""id"",""en"")"),"Telkomsel net ID signal is destroyed pffft")</f>
        <v>Telkomsel net ID signal is destroyed pffft</v>
      </c>
    </row>
    <row r="2699" spans="1:8" ht="15.75" customHeight="1" x14ac:dyDescent="0.25">
      <c r="A2699" s="2" t="s">
        <v>5521</v>
      </c>
      <c r="B2699" s="2" t="s">
        <v>5522</v>
      </c>
      <c r="C2699" s="2" t="s">
        <v>5523</v>
      </c>
      <c r="D2699" s="2" t="s">
        <v>5524</v>
      </c>
      <c r="E2699" s="2" t="s">
        <v>5525</v>
      </c>
      <c r="F2699" s="2" t="s">
        <v>5526</v>
      </c>
      <c r="G2699" s="2" t="s">
        <v>5527</v>
      </c>
      <c r="H2699" s="2" t="str">
        <f ca="1">IFERROR(__xludf.DUMMYFUNCTION("GOOGLETRANSLATE(A2699,""id"",""en"")"),"ID so that communication runs smoothly, brother Oktafian, immediately order the Telkomsel number, date, location, details, sub-district head, city sub-district, Telkomsel number, problems, thank you, Emmy")</f>
        <v>ID so that communication runs smoothly, brother Oktafian, immediately order the Telkomsel number, date, location, details, sub-district head, city sub-district, Telkomsel number, problems, thank you, Emmy</v>
      </c>
    </row>
    <row r="2700" spans="1:8" ht="15.75" customHeight="1" x14ac:dyDescent="0.25">
      <c r="A2700" s="2" t="s">
        <v>5528</v>
      </c>
      <c r="B2700" s="2" t="s">
        <v>5529</v>
      </c>
      <c r="C2700" s="2" t="s">
        <v>5530</v>
      </c>
      <c r="D2700" s="2" t="s">
        <v>5531</v>
      </c>
      <c r="E2700" s="2" t="s">
        <v>5532</v>
      </c>
      <c r="F2700" s="2" t="s">
        <v>5533</v>
      </c>
      <c r="G2700" s="2" t="s">
        <v>5534</v>
      </c>
      <c r="H2700" s="2" t="str">
        <f ca="1">IFERROR(__xludf.DUMMYFUNCTION("GOOGLETRANSLATE(A2700,""id"",""en"")"),"id fuck net no need cok fuck")</f>
        <v>id fuck net no need cok fuck</v>
      </c>
    </row>
    <row r="2701" spans="1:8" ht="15.75" customHeight="1" x14ac:dyDescent="0.25">
      <c r="A2701" s="2" t="s">
        <v>5535</v>
      </c>
      <c r="B2701" s="2" t="s">
        <v>5536</v>
      </c>
      <c r="C2701" s="2" t="s">
        <v>5537</v>
      </c>
      <c r="D2701" s="2" t="s">
        <v>5538</v>
      </c>
      <c r="E2701" s="2" t="s">
        <v>5538</v>
      </c>
      <c r="F2701" s="2" t="s">
        <v>5539</v>
      </c>
      <c r="G2701" s="2" t="s">
        <v>5539</v>
      </c>
      <c r="H2701" s="2" t="str">
        <f ca="1">IFERROR(__xludf.DUMMYFUNCTION("GOOGLETRANSLATE(A2701,""id"",""en"")"),"ID is slow, internet access is a problem with Byu's number, bro, please confirm ID, thanks Darlan")</f>
        <v>ID is slow, internet access is a problem with Byu's number, bro, please confirm ID, thanks Darlan</v>
      </c>
    </row>
    <row r="2702" spans="1:8" ht="15.75" customHeight="1" x14ac:dyDescent="0.25">
      <c r="A2702" s="2" t="s">
        <v>15436</v>
      </c>
      <c r="B2702" s="2" t="s">
        <v>15437</v>
      </c>
      <c r="C2702" s="2" t="s">
        <v>15438</v>
      </c>
      <c r="D2702" s="2" t="s">
        <v>15439</v>
      </c>
      <c r="E2702" s="2" t="s">
        <v>15439</v>
      </c>
      <c r="F2702" s="2" t="s">
        <v>15440</v>
      </c>
      <c r="G2702" s="2" t="s">
        <v>15441</v>
      </c>
      <c r="H2702" s="2" t="str">
        <f ca="1">IFERROR(__xludf.DUMMYFUNCTION("GOOGLETRANSLATE(A2702,""id"",""en"")"),"fast byu id slow to open the byu application like a deliberately decent factor just burn it and report it doesn't change")</f>
        <v>fast byu id slow to open the byu application like a deliberately decent factor just burn it and report it doesn't change</v>
      </c>
    </row>
    <row r="2703" spans="1:8" ht="15.75" customHeight="1" x14ac:dyDescent="0.25">
      <c r="A2703" s="2" t="s">
        <v>15442</v>
      </c>
      <c r="B2703" s="2" t="s">
        <v>15443</v>
      </c>
      <c r="C2703" s="2" t="s">
        <v>15444</v>
      </c>
      <c r="D2703" s="2" t="s">
        <v>15445</v>
      </c>
      <c r="E2703" s="2" t="s">
        <v>15446</v>
      </c>
      <c r="F2703" s="2" t="s">
        <v>15447</v>
      </c>
      <c r="G2703" s="2" t="s">
        <v>15448</v>
      </c>
      <c r="H2703" s="2" t="str">
        <f ca="1">IFERROR(__xludf.DUMMYFUNCTION("GOOGLETRANSLATE(A2703,""id"",""en"")"),"The share ID is a message, come on, brother, let me help you find a healthy solution for Rasya")</f>
        <v>The share ID is a message, come on, brother, let me help you find a healthy solution for Rasya</v>
      </c>
    </row>
    <row r="2704" spans="1:8" ht="15.75" customHeight="1" x14ac:dyDescent="0.25">
      <c r="A2704" s="2" t="s">
        <v>15449</v>
      </c>
      <c r="B2704" s="2" t="s">
        <v>15450</v>
      </c>
      <c r="C2704" s="2" t="s">
        <v>15451</v>
      </c>
      <c r="D2704" s="2" t="s">
        <v>15452</v>
      </c>
      <c r="E2704" s="2" t="s">
        <v>15452</v>
      </c>
      <c r="F2704" s="2" t="s">
        <v>15453</v>
      </c>
      <c r="G2704" s="2" t="s">
        <v>15454</v>
      </c>
      <c r="H2704" s="2" t="str">
        <f ca="1">IFERROR(__xludf.DUMMYFUNCTION("GOOGLETRANSLATE(A2704,""id"",""en"")"),"My signal ID was lost this morning, disturbing the location of the people's village, Pinang City, Labuh Batu, South, North Sumatra")</f>
        <v>My signal ID was lost this morning, disturbing the location of the people's village, Pinang City, Labuh Batu, South, North Sumatra</v>
      </c>
    </row>
    <row r="2705" spans="1:8" ht="15.75" customHeight="1" x14ac:dyDescent="0.25">
      <c r="A2705" s="2" t="s">
        <v>15455</v>
      </c>
      <c r="B2705" s="2" t="s">
        <v>15456</v>
      </c>
      <c r="C2705" s="2" t="s">
        <v>15457</v>
      </c>
      <c r="D2705" s="2" t="s">
        <v>15458</v>
      </c>
      <c r="E2705" s="2" t="s">
        <v>15459</v>
      </c>
      <c r="F2705" s="2" t="s">
        <v>15460</v>
      </c>
      <c r="G2705" s="2" t="s">
        <v>15461</v>
      </c>
      <c r="H2705" s="2" t="str">
        <f ca="1">IFERROR(__xludf.DUMMYFUNCTION("GOOGLETRANSLATE(A2705,""id"",""en"")"),"rasya id help find a solution so that the signal bro orders in the cell phone number the problem number if come on there are problems byu rasya suggest nudge directly via message colleague id yes healthy rasya")</f>
        <v>rasya id help find a solution so that the signal bro orders in the cell phone number the problem number if come on there are problems byu rasya suggest nudge directly via message colleague id yes healthy rasya</v>
      </c>
    </row>
    <row r="2706" spans="1:8" ht="15.75" customHeight="1" x14ac:dyDescent="0.25">
      <c r="A2706" s="2" t="s">
        <v>15462</v>
      </c>
      <c r="B2706" s="2" t="s">
        <v>15463</v>
      </c>
      <c r="C2706" s="2" t="s">
        <v>15464</v>
      </c>
      <c r="D2706" s="2" t="s">
        <v>15465</v>
      </c>
      <c r="E2706" s="2" t="s">
        <v>15466</v>
      </c>
      <c r="F2706" s="2" t="s">
        <v>15467</v>
      </c>
      <c r="G2706" s="2" t="s">
        <v>15468</v>
      </c>
      <c r="H2706" s="2" t="str">
        <f ca="1">IFERROR(__xludf.DUMMYFUNCTION("GOOGLETRANSLATE(A2706,""id"",""en"")"),"two provider signal ids disappeared by the earth min, the people's village of Labuh Batu Selatan, North Sumatra, disturbance, disappeared in the morning, please clarify, min")</f>
        <v>two provider signal ids disappeared by the earth min, the people's village of Labuh Batu Selatan, North Sumatra, disturbance, disappeared in the morning, please clarify, min</v>
      </c>
    </row>
    <row r="2707" spans="1:8" ht="15.75" customHeight="1" x14ac:dyDescent="0.25">
      <c r="A2707" s="2" t="s">
        <v>15469</v>
      </c>
      <c r="B2707" s="2" t="s">
        <v>15470</v>
      </c>
      <c r="C2707" s="2" t="s">
        <v>15471</v>
      </c>
      <c r="D2707" s="2" t="s">
        <v>15472</v>
      </c>
      <c r="E2707" s="2" t="s">
        <v>15473</v>
      </c>
      <c r="F2707" s="2" t="s">
        <v>15474</v>
      </c>
      <c r="G2707" s="2" t="s">
        <v>15475</v>
      </c>
      <c r="H2707" s="2" t="str">
        <f ca="1">IFERROR(__xludf.DUMMYFUNCTION("GOOGLETRANSLATE(A2707,""id"",""en"")"),"Id doesn't exchange prime coins")</f>
        <v>Id doesn't exchange prime coins</v>
      </c>
    </row>
    <row r="2708" spans="1:8" ht="15.75" customHeight="1" x14ac:dyDescent="0.25">
      <c r="A2708" s="2" t="s">
        <v>15476</v>
      </c>
      <c r="B2708" s="2" t="s">
        <v>15477</v>
      </c>
      <c r="C2708" s="2" t="s">
        <v>15478</v>
      </c>
      <c r="D2708" s="2" t="s">
        <v>15479</v>
      </c>
      <c r="E2708" s="2" t="s">
        <v>15480</v>
      </c>
      <c r="F2708" s="2" t="s">
        <v>15481</v>
      </c>
      <c r="G2708" s="2" t="s">
        <v>15482</v>
      </c>
      <c r="H2708" s="2" t="str">
        <f ca="1">IFERROR(__xludf.DUMMYFUNCTION("GOOGLETRANSLATE(A2708,""id"",""en"")"),"Signal ID, problem, quota bar full, open access number, please fix the network problem under the auspices of Telkomsel. It's really bad")</f>
        <v>Signal ID, problem, quota bar full, open access number, please fix the network problem under the auspices of Telkomsel. It's really bad</v>
      </c>
    </row>
    <row r="2709" spans="1:8" ht="15.75" customHeight="1" x14ac:dyDescent="0.25">
      <c r="A2709" s="2" t="s">
        <v>15483</v>
      </c>
      <c r="B2709" s="2" t="s">
        <v>15484</v>
      </c>
      <c r="C2709" s="2" t="s">
        <v>15485</v>
      </c>
      <c r="D2709" s="2" t="s">
        <v>15486</v>
      </c>
      <c r="E2709" s="2" t="s">
        <v>15487</v>
      </c>
      <c r="F2709" s="2" t="s">
        <v>15488</v>
      </c>
      <c r="G2709" s="2" t="s">
        <v>15488</v>
      </c>
      <c r="H2709" s="2" t="str">
        <f ca="1">IFERROR(__xludf.DUMMYFUNCTION("GOOGLETRANSLATE(A2709,""id"",""en"")"),"ID OK, Brother Moon, wait for your reply to your message, thank you, Sakia")</f>
        <v>ID OK, Brother Moon, wait for your reply to your message, thank you, Sakia</v>
      </c>
    </row>
    <row r="2710" spans="1:8" ht="15.75" customHeight="1" x14ac:dyDescent="0.25">
      <c r="A2710" s="2" t="s">
        <v>15489</v>
      </c>
      <c r="B2710" s="2" t="s">
        <v>15490</v>
      </c>
      <c r="C2710" s="2" t="s">
        <v>15491</v>
      </c>
      <c r="D2710" s="2" t="s">
        <v>15492</v>
      </c>
      <c r="E2710" s="2" t="s">
        <v>15493</v>
      </c>
      <c r="F2710" s="2" t="s">
        <v>15494</v>
      </c>
      <c r="G2710" s="2" t="s">
        <v>15495</v>
      </c>
      <c r="H2710" s="2" t="str">
        <f ca="1">IFERROR(__xludf.DUMMYFUNCTION("GOOGLETRANSLATE(A2710,""id"",""en"")"),"ID please check please process quickly")</f>
        <v>ID please check please process quickly</v>
      </c>
    </row>
    <row r="2711" spans="1:8" ht="15.75" customHeight="1" x14ac:dyDescent="0.25">
      <c r="A2711" s="2" t="s">
        <v>15496</v>
      </c>
      <c r="B2711" s="2" t="s">
        <v>15497</v>
      </c>
      <c r="C2711" s="2" t="s">
        <v>15498</v>
      </c>
      <c r="D2711" s="2" t="s">
        <v>15499</v>
      </c>
      <c r="E2711" s="2" t="s">
        <v>15500</v>
      </c>
      <c r="F2711" s="2" t="s">
        <v>15501</v>
      </c>
      <c r="G2711" s="2" t="s">
        <v>15502</v>
      </c>
      <c r="H2711" s="2" t="str">
        <f ca="1">IFERROR(__xludf.DUMMYFUNCTION("GOOGLETRANSLATE(A2711,""id"",""en"")"),"ID emmy helps net smoothly, bro, order Telkomsel number, date, location, details, sub-district head, city sub-district, Telkomsel number, problem, thank you, Emmy")</f>
        <v>ID emmy helps net smoothly, bro, order Telkomsel number, date, location, details, sub-district head, city sub-district, Telkomsel number, problem, thank you, Emmy</v>
      </c>
    </row>
    <row r="2712" spans="1:8" ht="15.75" customHeight="1" x14ac:dyDescent="0.25">
      <c r="A2712" s="2" t="s">
        <v>15503</v>
      </c>
      <c r="B2712" s="2" t="s">
        <v>15504</v>
      </c>
      <c r="C2712" s="2" t="s">
        <v>15505</v>
      </c>
      <c r="D2712" s="2" t="s">
        <v>15506</v>
      </c>
      <c r="E2712" s="2" t="s">
        <v>15507</v>
      </c>
      <c r="F2712" s="2" t="s">
        <v>15508</v>
      </c>
      <c r="G2712" s="2" t="s">
        <v>15509</v>
      </c>
      <c r="H2712" s="2" t="str">
        <f ca="1">IFERROR(__xludf.DUMMYFUNCTION("GOOGLETRANSLATE(A2712,""id"",""en"")"),"net id is really a man who doesn't do anything")</f>
        <v>net id is really a man who doesn't do anything</v>
      </c>
    </row>
    <row r="2713" spans="1:8" ht="15.75" customHeight="1" x14ac:dyDescent="0.25">
      <c r="A2713" s="2" t="s">
        <v>15510</v>
      </c>
      <c r="B2713" s="2" t="s">
        <v>15511</v>
      </c>
      <c r="C2713" s="2" t="s">
        <v>15512</v>
      </c>
      <c r="D2713" s="2" t="s">
        <v>15513</v>
      </c>
      <c r="E2713" s="2" t="s">
        <v>15514</v>
      </c>
      <c r="F2713" s="2" t="s">
        <v>15515</v>
      </c>
      <c r="G2713" s="2" t="s">
        <v>15516</v>
      </c>
      <c r="H2713" s="2" t="str">
        <f ca="1">IFERROR(__xludf.DUMMYFUNCTION("GOOGLETRANSLATE(A2713,""id"",""en"")"),"Byu number, bro, immediately confirm ID, Telkomsel number, immediately order Telkomsel number, location, details, sub-district head, city sub-district, Telkomsel number, problems, thank you, Emmy")</f>
        <v>Byu number, bro, immediately confirm ID, Telkomsel number, immediately order Telkomsel number, location, details, sub-district head, city sub-district, Telkomsel number, problems, thank you, Emmy</v>
      </c>
    </row>
    <row r="2714" spans="1:8" ht="15.75" customHeight="1" x14ac:dyDescent="0.25">
      <c r="A2714" s="2" t="s">
        <v>15517</v>
      </c>
      <c r="B2714" s="2" t="s">
        <v>15518</v>
      </c>
      <c r="C2714" s="2" t="s">
        <v>15519</v>
      </c>
      <c r="D2714" s="2" t="s">
        <v>15520</v>
      </c>
      <c r="E2714" s="2" t="s">
        <v>15520</v>
      </c>
      <c r="F2714" s="2" t="s">
        <v>15521</v>
      </c>
      <c r="G2714" s="2" t="s">
        <v>15522</v>
      </c>
      <c r="H2714" s="2" t="str">
        <f ca="1">IFERROR(__xludf.DUMMYFUNCTION("GOOGLETRANSLATE(A2714,""id"",""en"")"),"Telkomsel's crazy crazy ID")</f>
        <v>Telkomsel's crazy crazy ID</v>
      </c>
    </row>
    <row r="2715" spans="1:8" ht="15.75" customHeight="1" x14ac:dyDescent="0.25">
      <c r="A2715" s="2" t="s">
        <v>15523</v>
      </c>
      <c r="B2715" s="2" t="s">
        <v>15524</v>
      </c>
      <c r="C2715" s="2" t="s">
        <v>15525</v>
      </c>
      <c r="D2715" s="2" t="s">
        <v>15526</v>
      </c>
      <c r="E2715" s="2" t="s">
        <v>15526</v>
      </c>
      <c r="F2715" s="2" t="s">
        <v>15527</v>
      </c>
      <c r="G2715" s="2" t="s">
        <v>15527</v>
      </c>
      <c r="H2715" s="2" t="str">
        <f ca="1">IFERROR(__xludf.DUMMYFUNCTION("GOOGLETRANSLATE(A2715,""id"",""en"")"),"cv convert pulsa trusted amp fast transfer telkomsel tsel byu indosat isat xl axis tri three minutes pinned wa test process")</f>
        <v>cv convert pulsa trusted amp fast transfer telkomsel tsel byu indosat isat xl axis tri three minutes pinned wa test process</v>
      </c>
    </row>
    <row r="2716" spans="1:8" ht="15.75" customHeight="1" x14ac:dyDescent="0.25">
      <c r="A2716" s="2" t="s">
        <v>15528</v>
      </c>
      <c r="B2716" s="2" t="s">
        <v>15529</v>
      </c>
      <c r="C2716" s="2" t="s">
        <v>15530</v>
      </c>
      <c r="D2716" s="2" t="s">
        <v>15531</v>
      </c>
      <c r="E2716" s="2" t="s">
        <v>15532</v>
      </c>
      <c r="F2716" s="2" t="s">
        <v>15533</v>
      </c>
      <c r="G2716" s="2" t="s">
        <v>15533</v>
      </c>
      <c r="H2716" s="2" t="str">
        <f ca="1">IFERROR(__xludf.DUMMYFUNCTION("GOOGLETRANSLATE(A2716,""id"",""en"")"),"orbit tsel provider is tsel only byuu min")</f>
        <v>orbit tsel provider is tsel only byuu min</v>
      </c>
    </row>
    <row r="2717" spans="1:8" ht="15.75" customHeight="1" x14ac:dyDescent="0.25">
      <c r="A2717" s="2" t="s">
        <v>15534</v>
      </c>
      <c r="B2717" s="2" t="s">
        <v>15535</v>
      </c>
      <c r="C2717" s="2" t="s">
        <v>15536</v>
      </c>
      <c r="D2717" s="2" t="s">
        <v>15537</v>
      </c>
      <c r="E2717" s="2" t="s">
        <v>15537</v>
      </c>
      <c r="F2717" s="2" t="s">
        <v>15538</v>
      </c>
      <c r="G2717" s="2" t="s">
        <v>15538</v>
      </c>
      <c r="H2717" s="2" t="str">
        <f ca="1">IFERROR(__xludf.DUMMYFUNCTION("GOOGLETRANSLATE(A2717,""id"",""en"")"),"si card id id")</f>
        <v>si card id id</v>
      </c>
    </row>
    <row r="2718" spans="1:8" ht="15.75" customHeight="1" x14ac:dyDescent="0.25">
      <c r="A2718" s="2" t="s">
        <v>15539</v>
      </c>
      <c r="B2718" s="2" t="s">
        <v>15540</v>
      </c>
      <c r="C2718" s="2" t="s">
        <v>15541</v>
      </c>
      <c r="D2718" s="2" t="s">
        <v>15542</v>
      </c>
      <c r="E2718" s="2" t="s">
        <v>15543</v>
      </c>
      <c r="F2718" s="2" t="s">
        <v>15544</v>
      </c>
      <c r="G2718" s="2" t="s">
        <v>15545</v>
      </c>
      <c r="H2718" s="2" t="str">
        <f ca="1">IFERROR(__xludf.DUMMYFUNCTION("GOOGLETRANSLATE(A2718,""id"",""en"")"),"ID, location, details, where are you worried, Sis Syaroni, please help so that the net is stable, let's give you the cell phone number, date, problem number via message, bro, let Dita help check, thank you, Dita.")</f>
        <v>ID, location, details, where are you worried, Sis Syaroni, please help so that the net is stable, let's give you the cell phone number, date, problem number via message, bro, let Dita help check, thank you, Dita.</v>
      </c>
    </row>
    <row r="2719" spans="1:8" ht="15.75" customHeight="1" x14ac:dyDescent="0.25">
      <c r="A2719" s="2" t="s">
        <v>15546</v>
      </c>
      <c r="B2719" s="2" t="s">
        <v>15547</v>
      </c>
      <c r="C2719" s="2" t="s">
        <v>15548</v>
      </c>
      <c r="D2719" s="2" t="s">
        <v>15549</v>
      </c>
      <c r="E2719" s="2" t="s">
        <v>15550</v>
      </c>
      <c r="F2719" s="2" t="s">
        <v>15551</v>
      </c>
      <c r="G2719" s="2" t="s">
        <v>15552</v>
      </c>
      <c r="H2719" s="2" t="str">
        <f ca="1">IFERROR(__xludf.DUMMYFUNCTION("GOOGLETRANSLATE(A2719,""id"",""en"")"),"the net ID is really strange, darling")</f>
        <v>the net ID is really strange, darling</v>
      </c>
    </row>
    <row r="2720" spans="1:8" ht="15.75" customHeight="1" x14ac:dyDescent="0.25">
      <c r="A2720" s="2" t="s">
        <v>15553</v>
      </c>
      <c r="B2720" s="2" t="s">
        <v>15554</v>
      </c>
      <c r="C2720" s="2" t="s">
        <v>15555</v>
      </c>
      <c r="D2720" s="2" t="s">
        <v>15556</v>
      </c>
      <c r="E2720" s="2" t="s">
        <v>15557</v>
      </c>
      <c r="F2720" s="2" t="s">
        <v>15558</v>
      </c>
      <c r="G2720" s="2" t="s">
        <v>15559</v>
      </c>
      <c r="H2720" s="2" t="str">
        <f ca="1">IFERROR(__xludf.DUMMYFUNCTION("GOOGLETRANSLATE(A2720,""id"",""en"")"),"kimjongunch id kimjongunch bro kim try to give me the details of the problem so I can help with the solution thank you zyad")</f>
        <v>kimjongunch id kimjongunch bro kim try to give me the details of the problem so I can help with the solution thank you zyad</v>
      </c>
    </row>
    <row r="2721" spans="1:8" ht="15.75" customHeight="1" x14ac:dyDescent="0.25">
      <c r="A2721" s="2" t="s">
        <v>15560</v>
      </c>
      <c r="B2721" s="2" t="s">
        <v>15561</v>
      </c>
      <c r="C2721" s="2" t="s">
        <v>15562</v>
      </c>
      <c r="D2721" s="2" t="s">
        <v>15563</v>
      </c>
      <c r="E2721" s="2" t="s">
        <v>15564</v>
      </c>
      <c r="F2721" s="2" t="s">
        <v>15565</v>
      </c>
      <c r="G2721" s="2" t="s">
        <v>15566</v>
      </c>
      <c r="H2721" s="2" t="str">
        <f ca="1">IFERROR(__xludf.DUMMYFUNCTION("GOOGLETRANSLATE(A2721,""id"",""en"")"),"id id don't be a sad friend, good service")</f>
        <v>id id don't be a sad friend, good service</v>
      </c>
    </row>
    <row r="2722" spans="1:8" ht="15.75" customHeight="1" x14ac:dyDescent="0.25">
      <c r="A2722" s="2" t="s">
        <v>15567</v>
      </c>
      <c r="B2722" s="2" t="s">
        <v>15568</v>
      </c>
      <c r="C2722" s="2" t="s">
        <v>15569</v>
      </c>
      <c r="D2722" s="2" t="s">
        <v>15570</v>
      </c>
      <c r="E2722" s="2" t="s">
        <v>15571</v>
      </c>
      <c r="F2722" s="2" t="s">
        <v>15572</v>
      </c>
      <c r="G2722" s="2" t="s">
        <v>15573</v>
      </c>
      <c r="H2722" s="2" t="str">
        <f ca="1">IFERROR(__xludf.DUMMYFUNCTION("GOOGLETRANSLATE(A2722,""id"",""en"")"),"Rasya, help me find a solution so that the net is stable, bro, order in cellphone number, date, location, details, come on, if you have problems, push it directly via message, friend ID, okay, healthy, Rasya")</f>
        <v>Rasya, help me find a solution so that the net is stable, bro, order in cellphone number, date, location, details, come on, if you have problems, push it directly via message, friend ID, okay, healthy, Rasya</v>
      </c>
    </row>
    <row r="2723" spans="1:8" ht="15.75" customHeight="1" x14ac:dyDescent="0.25">
      <c r="A2723" s="2" t="s">
        <v>15574</v>
      </c>
      <c r="B2723" s="2" t="s">
        <v>15575</v>
      </c>
      <c r="C2723" s="2" t="s">
        <v>15576</v>
      </c>
      <c r="D2723" s="2" t="s">
        <v>15577</v>
      </c>
      <c r="E2723" s="2" t="s">
        <v>15577</v>
      </c>
      <c r="F2723" s="2" t="s">
        <v>15578</v>
      </c>
      <c r="G2723" s="2" t="s">
        <v>15579</v>
      </c>
      <c r="H2723" s="2" t="str">
        <f ca="1">IFERROR(__xludf.DUMMYFUNCTION("GOOGLETRANSLATE(A2723,""id"",""en"")"),"byu by Telkomsel Net, that's bullshit, guys")</f>
        <v>byu by Telkomsel Net, that's bullshit, guys</v>
      </c>
    </row>
    <row r="2724" spans="1:8" ht="15.75" customHeight="1" x14ac:dyDescent="0.25">
      <c r="A2724" s="2" t="s">
        <v>15580</v>
      </c>
      <c r="B2724" s="2" t="s">
        <v>15581</v>
      </c>
      <c r="C2724" s="2" t="s">
        <v>15582</v>
      </c>
      <c r="D2724" s="2" t="s">
        <v>15583</v>
      </c>
      <c r="E2724" s="2" t="s">
        <v>15584</v>
      </c>
      <c r="F2724" s="2" t="s">
        <v>15585</v>
      </c>
      <c r="G2724" s="2" t="s">
        <v>15586</v>
      </c>
      <c r="H2724" s="2" t="str">
        <f ca="1">IFERROR(__xludf.DUMMYFUNCTION("GOOGLETRANSLATE(A2724,""id"",""en"")"),"use one Telkomsel cellphone, one byu hahaha")</f>
        <v>use one Telkomsel cellphone, one byu hahaha</v>
      </c>
    </row>
    <row r="2725" spans="1:8" ht="15.75" customHeight="1" x14ac:dyDescent="0.25">
      <c r="A2725" s="2" t="s">
        <v>15587</v>
      </c>
      <c r="B2725" s="2" t="s">
        <v>15588</v>
      </c>
      <c r="C2725" s="2" t="s">
        <v>15589</v>
      </c>
      <c r="D2725" s="2" t="s">
        <v>15590</v>
      </c>
      <c r="E2725" s="2" t="s">
        <v>15591</v>
      </c>
      <c r="F2725" s="2" t="s">
        <v>15592</v>
      </c>
      <c r="G2725" s="2" t="s">
        <v>15593</v>
      </c>
      <c r="H2725" s="2" t="str">
        <f ca="1">IFERROR(__xludf.DUMMYFUNCTION("GOOGLETRANSLATE(A2725,""id"",""en"")"),"Try ordering the ID directly so you can immediately help check the email")</f>
        <v>Try ordering the ID directly so you can immediately help check the email</v>
      </c>
    </row>
    <row r="2726" spans="1:8" ht="15.75" customHeight="1" x14ac:dyDescent="0.25">
      <c r="A2726" s="2" t="s">
        <v>15594</v>
      </c>
      <c r="B2726" s="2" t="s">
        <v>15595</v>
      </c>
      <c r="C2726" s="2" t="s">
        <v>15596</v>
      </c>
      <c r="D2726" s="2" t="s">
        <v>15597</v>
      </c>
      <c r="E2726" s="2" t="s">
        <v>15598</v>
      </c>
      <c r="F2726" s="2" t="s">
        <v>15598</v>
      </c>
      <c r="G2726" s="2" t="s">
        <v>15598</v>
      </c>
      <c r="H2726" s="2" t="str">
        <f ca="1">IFERROR(__xludf.DUMMYFUNCTION("GOOGLETRANSLATE(A2726,""id"",""en"")"),"ID okay, Fatma, wait, friend, Micha, reply, Micha")</f>
        <v>ID okay, Fatma, wait, friend, Micha, reply, Micha</v>
      </c>
    </row>
    <row r="2727" spans="1:8" ht="15.75" customHeight="1" x14ac:dyDescent="0.25">
      <c r="A2727" s="2" t="s">
        <v>15599</v>
      </c>
      <c r="B2727" s="2" t="s">
        <v>15600</v>
      </c>
      <c r="C2727" s="2" t="s">
        <v>15601</v>
      </c>
      <c r="D2727" s="2" t="s">
        <v>15602</v>
      </c>
      <c r="E2727" s="2" t="s">
        <v>15603</v>
      </c>
      <c r="F2727" s="2" t="s">
        <v>15604</v>
      </c>
      <c r="G2727" s="2" t="s">
        <v>15605</v>
      </c>
      <c r="H2727" s="2" t="str">
        <f ca="1">IFERROR(__xludf.DUMMYFUNCTION("GOOGLETRANSLATE(A2727,""id"",""en"")"),"ID here, Fatmahani, come on, let me know your Telkomsel number, date of location, details of sub-district head, city sub-district head, Telkomsel number, problems via message, let me help you, Zidane")</f>
        <v>ID here, Fatmahani, come on, let me know your Telkomsel number, date of location, details of sub-district head, city sub-district head, Telkomsel number, problems via message, let me help you, Zidane</v>
      </c>
    </row>
    <row r="2728" spans="1:8" ht="15.75" customHeight="1" x14ac:dyDescent="0.25">
      <c r="A2728" s="2" t="s">
        <v>15606</v>
      </c>
      <c r="B2728" s="2" t="s">
        <v>15607</v>
      </c>
      <c r="C2728" s="2" t="s">
        <v>15608</v>
      </c>
      <c r="D2728" s="2" t="s">
        <v>15609</v>
      </c>
      <c r="E2728" s="2" t="s">
        <v>15610</v>
      </c>
      <c r="F2728" s="2" t="s">
        <v>15611</v>
      </c>
      <c r="G2728" s="2" t="s">
        <v>15612</v>
      </c>
      <c r="H2728" s="2" t="str">
        <f ca="1">IFERROR(__xludf.DUMMYFUNCTION("GOOGLETRANSLATE(A2728,""id"",""en"")"),"The message has come in, brother, wait for Sabil's friend to reply to the message, brother, contact a friend byu ID, I hope Sabil can help")</f>
        <v>The message has come in, brother, wait for Sabil's friend to reply to the message, brother, contact a friend byu ID, I hope Sabil can help</v>
      </c>
    </row>
    <row r="2729" spans="1:8" ht="15.75" customHeight="1" x14ac:dyDescent="0.25">
      <c r="A2729" s="2" t="s">
        <v>15613</v>
      </c>
      <c r="B2729" s="2" t="s">
        <v>15614</v>
      </c>
      <c r="C2729" s="2" t="s">
        <v>15615</v>
      </c>
      <c r="D2729" s="2" t="s">
        <v>15616</v>
      </c>
      <c r="E2729" s="2" t="s">
        <v>15617</v>
      </c>
      <c r="F2729" s="2" t="s">
        <v>15618</v>
      </c>
      <c r="G2729" s="2" t="s">
        <v>15619</v>
      </c>
      <c r="H2729" s="2" t="str">
        <f ca="1">IFERROR(__xludf.DUMMYFUNCTION("GOOGLETRANSLATE(A2729,""id"",""en"")"),"I'm sorry bro for making you uncomfortable confirming messages to help follow up on slow internet problems, thank you Dero")</f>
        <v>I'm sorry bro for making you uncomfortable confirming messages to help follow up on slow internet problems, thank you Dero</v>
      </c>
    </row>
    <row r="2730" spans="1:8" ht="15.75" customHeight="1" x14ac:dyDescent="0.25">
      <c r="A2730" s="2" t="s">
        <v>15620</v>
      </c>
      <c r="B2730" s="2" t="s">
        <v>15621</v>
      </c>
      <c r="C2730" s="2" t="s">
        <v>15622</v>
      </c>
      <c r="D2730" s="2" t="s">
        <v>15623</v>
      </c>
      <c r="E2730" s="2" t="s">
        <v>15623</v>
      </c>
      <c r="F2730" s="2" t="s">
        <v>15624</v>
      </c>
      <c r="G2730" s="2" t="s">
        <v>15625</v>
      </c>
      <c r="H2730" s="2" t="str">
        <f ca="1">IFERROR(__xludf.DUMMYFUNCTION("GOOGLETRANSLATE(A2730,""id"",""en"")"),"No, Indihome doesn't just bother with Telkomsel products")</f>
        <v>No, Indihome doesn't just bother with Telkomsel products</v>
      </c>
    </row>
    <row r="2731" spans="1:8" ht="15.75" customHeight="1" x14ac:dyDescent="0.25">
      <c r="A2731" s="2" t="s">
        <v>15626</v>
      </c>
      <c r="B2731" s="2" t="s">
        <v>15627</v>
      </c>
      <c r="C2731" s="2" t="s">
        <v>15628</v>
      </c>
      <c r="D2731" s="2" t="s">
        <v>15629</v>
      </c>
      <c r="E2731" s="2" t="s">
        <v>15630</v>
      </c>
      <c r="F2731" s="2" t="s">
        <v>15631</v>
      </c>
      <c r="G2731" s="2" t="s">
        <v>15632</v>
      </c>
      <c r="H2731" s="2" t="str">
        <f ca="1">IFERROR(__xludf.DUMMYFUNCTION("GOOGLETRANSLATE(A2731,""id"",""en"")"),"I'm waiting, brother Rochanto, my colleague responded well, thank you, Zyad")</f>
        <v>I'm waiting, brother Rochanto, my colleague responded well, thank you, Zyad</v>
      </c>
    </row>
    <row r="2732" spans="1:8" ht="15.75" customHeight="1" x14ac:dyDescent="0.25">
      <c r="A2732" s="2" t="s">
        <v>15633</v>
      </c>
      <c r="B2732" s="2" t="s">
        <v>15634</v>
      </c>
      <c r="C2732" s="2" t="s">
        <v>15635</v>
      </c>
      <c r="D2732" s="2" t="s">
        <v>15636</v>
      </c>
      <c r="E2732" s="2" t="s">
        <v>15637</v>
      </c>
      <c r="F2732" s="2" t="s">
        <v>15638</v>
      </c>
      <c r="G2732" s="2" t="s">
        <v>15639</v>
      </c>
      <c r="H2732" s="2" t="str">
        <f ca="1">IFERROR(__xludf.DUMMYFUNCTION("GOOGLETRANSLATE(A2732,""id"",""en"")"),"Brother Rochanto's ID complains, turn byu, brother, immediately confirm your ID, let me help you with the solution, thank you, healthy, Zyad")</f>
        <v>Brother Rochanto's ID complains, turn byu, brother, immediately confirm your ID, let me help you with the solution, thank you, healthy, Zyad</v>
      </c>
    </row>
    <row r="2733" spans="1:8" ht="15.75" customHeight="1" x14ac:dyDescent="0.25">
      <c r="A2733" s="2" t="s">
        <v>15640</v>
      </c>
      <c r="B2733" s="2" t="s">
        <v>15641</v>
      </c>
      <c r="C2733" s="2" t="s">
        <v>15642</v>
      </c>
      <c r="D2733" s="2" t="s">
        <v>15643</v>
      </c>
      <c r="E2733" s="2" t="s">
        <v>15643</v>
      </c>
      <c r="F2733" s="2" t="s">
        <v>15644</v>
      </c>
      <c r="G2733" s="2" t="s">
        <v>15645</v>
      </c>
      <c r="H2733" s="2" t="str">
        <f ca="1">IFERROR(__xludf.DUMMYFUNCTION("GOOGLETRANSLATE(A2733,""id"",""en"")"),"selling online worry about contents provider xl telkomsel indosat smartfren tri byu omah pulse cheap package promo need full internet")</f>
        <v>selling online worry about contents provider xl telkomsel indosat smartfren tri byu omah pulse cheap package promo need full internet</v>
      </c>
    </row>
    <row r="2734" spans="1:8" ht="15.75" customHeight="1" x14ac:dyDescent="0.25">
      <c r="A2734" s="2" t="s">
        <v>15646</v>
      </c>
      <c r="B2734" s="2" t="s">
        <v>15647</v>
      </c>
      <c r="C2734" s="2" t="s">
        <v>15648</v>
      </c>
      <c r="D2734" s="2" t="s">
        <v>15649</v>
      </c>
      <c r="E2734" s="2" t="s">
        <v>15650</v>
      </c>
      <c r="F2734" s="2" t="s">
        <v>15651</v>
      </c>
      <c r="G2734" s="2" t="s">
        <v>15652</v>
      </c>
      <c r="H2734" s="2" t="str">
        <f ca="1">IFERROR(__xludf.DUMMYFUNCTION("GOOGLETRANSLATE(A2734,""id"",""en"")"),"ID can help Rochanto's brother, he's worried, so try giving me Jovan's data")</f>
        <v>ID can help Rochanto's brother, he's worried, so try giving me Jovan's data</v>
      </c>
    </row>
    <row r="2735" spans="1:8" ht="15.75" customHeight="1" x14ac:dyDescent="0.25">
      <c r="A2735" s="2" t="s">
        <v>15653</v>
      </c>
      <c r="B2735" s="2" t="s">
        <v>15654</v>
      </c>
      <c r="C2735" s="2" t="s">
        <v>15655</v>
      </c>
      <c r="D2735" s="2" t="s">
        <v>15656</v>
      </c>
      <c r="E2735" s="2" t="s">
        <v>15657</v>
      </c>
      <c r="F2735" s="2" t="s">
        <v>15658</v>
      </c>
      <c r="G2735" s="2" t="s">
        <v>15659</v>
      </c>
      <c r="H2735" s="2" t="str">
        <f ca="1">IFERROR(__xludf.DUMMYFUNCTION("GOOGLETRANSLATE(A2735,""id"",""en"")"),"I don't just have a hand ID, I'm tired of having to throw it away")</f>
        <v>I don't just have a hand ID, I'm tired of having to throw it away</v>
      </c>
    </row>
    <row r="2736" spans="1:8" ht="15.75" customHeight="1" x14ac:dyDescent="0.25">
      <c r="A2736" s="2" t="s">
        <v>15660</v>
      </c>
      <c r="B2736" s="2" t="s">
        <v>15661</v>
      </c>
      <c r="C2736" s="2" t="s">
        <v>15662</v>
      </c>
      <c r="D2736" s="2" t="s">
        <v>15663</v>
      </c>
      <c r="E2736" s="2" t="s">
        <v>15664</v>
      </c>
      <c r="F2736" s="2" t="s">
        <v>15665</v>
      </c>
      <c r="G2736" s="2" t="s">
        <v>15666</v>
      </c>
      <c r="H2736" s="2" t="str">
        <f ca="1">IFERROR(__xludf.DUMMYFUNCTION("GOOGLETRANSLATE(A2736,""id"",""en"")"),"There's a problem with your internet access ID, Brother Rochanto, try to find out the number of the problem with Jovan's message")</f>
        <v>There's a problem with your internet access ID, Brother Rochanto, try to find out the number of the problem with Jovan's message</v>
      </c>
    </row>
    <row r="2737" spans="1:8" ht="15.75" customHeight="1" x14ac:dyDescent="0.25">
      <c r="A2737" s="2" t="s">
        <v>15667</v>
      </c>
      <c r="B2737" s="2" t="s">
        <v>15668</v>
      </c>
      <c r="C2737" s="2" t="s">
        <v>15669</v>
      </c>
      <c r="D2737" s="2" t="s">
        <v>15670</v>
      </c>
      <c r="E2737" s="2" t="s">
        <v>15671</v>
      </c>
      <c r="F2737" s="2" t="s">
        <v>15672</v>
      </c>
      <c r="G2737" s="2" t="s">
        <v>15673</v>
      </c>
      <c r="H2737" s="2" t="str">
        <f ca="1">IFERROR(__xludf.DUMMYFUNCTION("GOOGLETRANSLATE(A2737,""id"",""en"")"),"Min's Telkomsel net ID is really spotty, the net just opens the browser and opens social media smoothly")</f>
        <v>Min's Telkomsel net ID is really spotty, the net just opens the browser and opens social media smoothly</v>
      </c>
    </row>
    <row r="2738" spans="1:8" ht="15.75" customHeight="1" x14ac:dyDescent="0.25">
      <c r="A2738" s="2" t="s">
        <v>15674</v>
      </c>
      <c r="B2738" s="2" t="s">
        <v>15675</v>
      </c>
      <c r="C2738" s="2" t="s">
        <v>15676</v>
      </c>
      <c r="D2738" s="2" t="s">
        <v>15677</v>
      </c>
      <c r="E2738" s="2" t="s">
        <v>15678</v>
      </c>
      <c r="F2738" s="2" t="s">
        <v>15679</v>
      </c>
      <c r="G2738" s="2" t="s">
        <v>15680</v>
      </c>
      <c r="H2738" s="2" t="str">
        <f ca="1">IFERROR(__xludf.DUMMYFUNCTION("GOOGLETRANSLATE(A2738,""id"",""en"")"),"ID is great, so it's fair use notification if you've been hit by a FUP, fill in the internet notification quota, active connection, January, customers will get dizzy, ID")</f>
        <v>ID is great, so it's fair use notification if you've been hit by a FUP, fill in the internet notification quota, active connection, January, customers will get dizzy, ID</v>
      </c>
    </row>
    <row r="2739" spans="1:8" ht="15.75" customHeight="1" x14ac:dyDescent="0.25">
      <c r="A2739" s="2" t="s">
        <v>15681</v>
      </c>
      <c r="B2739" s="2" t="s">
        <v>15682</v>
      </c>
      <c r="C2739" s="2" t="s">
        <v>15683</v>
      </c>
      <c r="D2739" s="2" t="s">
        <v>15684</v>
      </c>
      <c r="E2739" s="2" t="s">
        <v>15685</v>
      </c>
      <c r="F2739" s="2" t="s">
        <v>15686</v>
      </c>
      <c r="G2739" s="2" t="s">
        <v>15687</v>
      </c>
      <c r="H2739" s="2" t="str">
        <f ca="1">IFERROR(__xludf.DUMMYFUNCTION("GOOGLETRANSLATE(A2739,""id"",""en"")"),"ID huhu sorry bro if there are problems with internet access bro rochanto wait for a reply friend joan id process kece joan")</f>
        <v>ID huhu sorry bro if there are problems with internet access bro rochanto wait for a reply friend joan id process kece joan</v>
      </c>
    </row>
    <row r="2740" spans="1:8" ht="15.75" customHeight="1" x14ac:dyDescent="0.25">
      <c r="A2740" s="2" t="s">
        <v>15688</v>
      </c>
      <c r="B2740" s="2" t="s">
        <v>15689</v>
      </c>
      <c r="C2740" s="2" t="s">
        <v>15690</v>
      </c>
      <c r="D2740" s="2" t="s">
        <v>15691</v>
      </c>
      <c r="E2740" s="2" t="s">
        <v>15691</v>
      </c>
      <c r="F2740" s="2" t="s">
        <v>15692</v>
      </c>
      <c r="G2740" s="2" t="s">
        <v>15692</v>
      </c>
      <c r="H2740" s="2" t="str">
        <f ca="1">IFERROR(__xludf.DUMMYFUNCTION("GOOGLETRANSLATE(A2740,""id"",""en"")"),"id wow minn come on invite move")</f>
        <v>id wow minn come on invite move</v>
      </c>
    </row>
    <row r="2741" spans="1:8" ht="15.75" customHeight="1" x14ac:dyDescent="0.25">
      <c r="A2741" s="2" t="s">
        <v>15693</v>
      </c>
      <c r="B2741" s="2" t="s">
        <v>15694</v>
      </c>
      <c r="C2741" s="2" t="s">
        <v>15695</v>
      </c>
      <c r="D2741" s="2" t="s">
        <v>15696</v>
      </c>
      <c r="E2741" s="2" t="s">
        <v>15697</v>
      </c>
      <c r="F2741" s="2" t="s">
        <v>15698</v>
      </c>
      <c r="G2741" s="2" t="s">
        <v>15698</v>
      </c>
      <c r="H2741" s="2" t="str">
        <f ca="1">IFERROR(__xludf.DUMMYFUNCTION("GOOGLETRANSLATE(A2741,""id"",""en"")"),"ID offers you bored, Byu numbers are bad for memorizing numbers like that")</f>
        <v>ID offers you bored, Byu numbers are bad for memorizing numbers like that</v>
      </c>
    </row>
    <row r="2742" spans="1:8" ht="15.75" customHeight="1" x14ac:dyDescent="0.25">
      <c r="A2742" s="2" t="s">
        <v>15699</v>
      </c>
      <c r="B2742" s="2" t="s">
        <v>15700</v>
      </c>
      <c r="C2742" s="2" t="s">
        <v>15701</v>
      </c>
      <c r="D2742" s="2" t="s">
        <v>15702</v>
      </c>
      <c r="E2742" s="2" t="s">
        <v>15703</v>
      </c>
      <c r="F2742" s="2" t="s">
        <v>15704</v>
      </c>
      <c r="G2742" s="2" t="s">
        <v>15705</v>
      </c>
      <c r="H2742" s="2" t="str">
        <f ca="1">IFERROR(__xludf.DUMMYFUNCTION("GOOGLETRANSLATE(A2742,""id"",""en"")"),"kahfiwhite id kahfiwhite brother's number migration byu bargain sms yes accept bargain sms nih actively buy brother Jovan")</f>
        <v>kahfiwhite id kahfiwhite brother's number migration byu bargain sms yes accept bargain sms nih actively buy brother Jovan</v>
      </c>
    </row>
    <row r="2743" spans="1:8" ht="15.75" customHeight="1" x14ac:dyDescent="0.25">
      <c r="A2743" s="2" t="s">
        <v>15706</v>
      </c>
      <c r="B2743" s="2" t="s">
        <v>15707</v>
      </c>
      <c r="C2743" s="2" t="s">
        <v>15708</v>
      </c>
      <c r="D2743" s="2" t="s">
        <v>15709</v>
      </c>
      <c r="E2743" s="2" t="s">
        <v>15710</v>
      </c>
      <c r="F2743" s="2" t="s">
        <v>15711</v>
      </c>
      <c r="G2743" s="2" t="s">
        <v>15711</v>
      </c>
      <c r="H2743" s="2" t="str">
        <f ca="1">IFERROR(__xludf.DUMMYFUNCTION("GOOGLETRANSLATE(A2743,""id"",""en"")"),"the move number on the lazy ID is active")</f>
        <v>the move number on the lazy ID is active</v>
      </c>
    </row>
    <row r="2744" spans="1:8" ht="15.75" customHeight="1" x14ac:dyDescent="0.25">
      <c r="A2744" s="2" t="s">
        <v>15712</v>
      </c>
      <c r="B2744" s="2" t="s">
        <v>15713</v>
      </c>
      <c r="C2744" s="2" t="s">
        <v>15714</v>
      </c>
      <c r="D2744" s="2" t="s">
        <v>15715</v>
      </c>
      <c r="E2744" s="2" t="s">
        <v>15716</v>
      </c>
      <c r="F2744" s="2" t="s">
        <v>15717</v>
      </c>
      <c r="G2744" s="2" t="s">
        <v>15718</v>
      </c>
      <c r="H2744" s="2" t="str">
        <f ca="1">IFERROR(__xludf.DUMMYFUNCTION("GOOGLETRANSLATE(A2744,""id"",""en"")"),"Try ordering your ID directly so I can help you check the email")</f>
        <v>Try ordering your ID directly so I can help you check the email</v>
      </c>
    </row>
    <row r="2745" spans="1:8" ht="15.75" customHeight="1" x14ac:dyDescent="0.25">
      <c r="A2745" s="2" t="s">
        <v>15719</v>
      </c>
      <c r="B2745" s="2" t="s">
        <v>15720</v>
      </c>
      <c r="C2745" s="2" t="s">
        <v>15721</v>
      </c>
      <c r="D2745" s="2" t="s">
        <v>15722</v>
      </c>
      <c r="E2745" s="2" t="s">
        <v>15723</v>
      </c>
      <c r="F2745" s="2" t="s">
        <v>15724</v>
      </c>
      <c r="G2745" s="2" t="s">
        <v>15725</v>
      </c>
      <c r="H2745" s="2" t="str">
        <f ca="1">IFERROR(__xludf.DUMMYFUNCTION("GOOGLETRANSLATE(A2745,""id"",""en"")"),"help mobile data provider support isat card byu smartfren telkomsel jabodetabek area easy mobile data room wifi room draft pick")</f>
        <v>help mobile data provider support isat card byu smartfren telkomsel jabodetabek area easy mobile data room wifi room draft pick</v>
      </c>
    </row>
    <row r="2746" spans="1:8" ht="15.75" customHeight="1" x14ac:dyDescent="0.25">
      <c r="A2746" s="2" t="s">
        <v>15726</v>
      </c>
      <c r="B2746" s="2" t="s">
        <v>15727</v>
      </c>
      <c r="C2746" s="2" t="s">
        <v>15728</v>
      </c>
      <c r="D2746" s="2" t="s">
        <v>15729</v>
      </c>
      <c r="E2746" s="2" t="s">
        <v>15730</v>
      </c>
      <c r="F2746" s="2" t="s">
        <v>15731</v>
      </c>
      <c r="G2746" s="2" t="s">
        <v>15732</v>
      </c>
      <c r="H2746" s="2" t="str">
        <f ca="1">IFERROR(__xludf.DUMMYFUNCTION("GOOGLETRANSLATE(A2746,""id"",""en"")"),"If the SMS notification doesn't match, bro, just ignore it, Frey")</f>
        <v>If the SMS notification doesn't match, bro, just ignore it, Frey</v>
      </c>
    </row>
    <row r="2747" spans="1:8" ht="15.75" customHeight="1" x14ac:dyDescent="0.25">
      <c r="A2747" s="2" t="s">
        <v>15733</v>
      </c>
      <c r="B2747" s="2" t="s">
        <v>15734</v>
      </c>
      <c r="C2747" s="2" t="s">
        <v>15735</v>
      </c>
      <c r="D2747" s="2" t="s">
        <v>15736</v>
      </c>
      <c r="E2747" s="2" t="s">
        <v>15737</v>
      </c>
      <c r="F2747" s="2" t="s">
        <v>15737</v>
      </c>
      <c r="G2747" s="2" t="s">
        <v>15737</v>
      </c>
      <c r="H2747" s="2" t="str">
        <f ca="1">IFERROR(__xludf.DUMMYFUNCTION("GOOGLETRANSLATE(A2747,""id"",""en"")"),"ID will check bro, thank you")</f>
        <v>ID will check bro, thank you</v>
      </c>
    </row>
    <row r="2748" spans="1:8" ht="15.75" customHeight="1" x14ac:dyDescent="0.25">
      <c r="A2748" s="2" t="s">
        <v>15738</v>
      </c>
      <c r="B2748" s="2" t="s">
        <v>15739</v>
      </c>
      <c r="C2748" s="2" t="s">
        <v>15740</v>
      </c>
      <c r="D2748" s="2" t="s">
        <v>15741</v>
      </c>
      <c r="E2748" s="2" t="s">
        <v>15742</v>
      </c>
      <c r="F2748" s="2" t="s">
        <v>15743</v>
      </c>
      <c r="G2748" s="2" t="s">
        <v>15744</v>
      </c>
      <c r="H2748" s="2" t="str">
        <f ca="1">IFERROR(__xludf.DUMMYFUNCTION("GOOGLETRANSLATE(A2748,""id"",""en"")"),"ID, try the APN settings byu bro, the effect will make the signal stable")</f>
        <v>ID, try the APN settings byu bro, the effect will make the signal stable</v>
      </c>
    </row>
    <row r="2749" spans="1:8" ht="15.75" customHeight="1" x14ac:dyDescent="0.25">
      <c r="A2749" s="2" t="s">
        <v>15745</v>
      </c>
      <c r="B2749" s="2" t="s">
        <v>15746</v>
      </c>
      <c r="C2749" s="2" t="s">
        <v>15747</v>
      </c>
      <c r="D2749" s="2" t="s">
        <v>15748</v>
      </c>
      <c r="E2749" s="2" t="s">
        <v>15749</v>
      </c>
      <c r="F2749" s="2" t="s">
        <v>15750</v>
      </c>
      <c r="G2749" s="2" t="s">
        <v>15751</v>
      </c>
      <c r="H2749" s="2" t="str">
        <f ca="1">IFERROR(__xludf.DUMMYFUNCTION("GOOGLETRANSLATE(A2749,""id"",""en"")"),"son id son problem with Telkomsel number bro ciul if yes let's give cell phone number date so capture obviously failed via message let me help check privacy take care thank you sakia")</f>
        <v>son id son problem with Telkomsel number bro ciul if yes let's give cell phone number date so capture obviously failed via message let me help check privacy take care thank you sakia</v>
      </c>
    </row>
    <row r="2750" spans="1:8" ht="15.75" customHeight="1" x14ac:dyDescent="0.25">
      <c r="A2750" s="2" t="s">
        <v>15752</v>
      </c>
      <c r="B2750" s="2" t="s">
        <v>15753</v>
      </c>
      <c r="C2750" s="2" t="s">
        <v>15754</v>
      </c>
      <c r="D2750" s="2" t="s">
        <v>15755</v>
      </c>
      <c r="E2750" s="2" t="s">
        <v>15755</v>
      </c>
      <c r="F2750" s="2" t="s">
        <v>15756</v>
      </c>
      <c r="G2750" s="2" t="s">
        <v>15756</v>
      </c>
      <c r="H2750" s="2" t="str">
        <f ca="1">IFERROR(__xludf.DUMMYFUNCTION("GOOGLETRANSLATE(A2750,""id"",""en"")"),"Can't activate mbanking, ID")</f>
        <v>Can't activate mbanking, ID</v>
      </c>
    </row>
    <row r="2751" spans="1:8" ht="15.75" customHeight="1" x14ac:dyDescent="0.25">
      <c r="A2751" s="2" t="s">
        <v>15757</v>
      </c>
      <c r="B2751" s="2" t="s">
        <v>15758</v>
      </c>
      <c r="C2751" s="2" t="s">
        <v>15759</v>
      </c>
      <c r="D2751" s="2" t="s">
        <v>15760</v>
      </c>
      <c r="E2751" s="2" t="s">
        <v>15761</v>
      </c>
      <c r="F2751" s="2" t="s">
        <v>15762</v>
      </c>
      <c r="G2751" s="2" t="s">
        <v>15763</v>
      </c>
      <c r="H2751" s="2" t="str">
        <f ca="1">IFERROR(__xludf.DUMMYFUNCTION("GOOGLETRANSLATE(A2751,""id"",""en"")"),"ristian id")</f>
        <v>ristian id</v>
      </c>
    </row>
    <row r="2752" spans="1:8" ht="15.75" customHeight="1" x14ac:dyDescent="0.25">
      <c r="A2752" s="2" t="s">
        <v>15764</v>
      </c>
      <c r="B2752" s="2" t="s">
        <v>15765</v>
      </c>
      <c r="C2752" s="2" t="s">
        <v>15766</v>
      </c>
      <c r="D2752" s="2" t="s">
        <v>15767</v>
      </c>
      <c r="E2752" s="2" t="s">
        <v>15768</v>
      </c>
      <c r="F2752" s="2" t="s">
        <v>15769</v>
      </c>
      <c r="G2752" s="2" t="s">
        <v>15770</v>
      </c>
      <c r="H2752" s="2" t="str">
        <f ca="1">IFERROR(__xludf.DUMMYFUNCTION("GOOGLETRANSLATE(A2752,""id"",""en"")"),"open the jobstreet application using a crazy ID, byu it's really bad")</f>
        <v>open the jobstreet application using a crazy ID, byu it's really bad</v>
      </c>
    </row>
    <row r="2753" spans="1:8" ht="15.75" customHeight="1" x14ac:dyDescent="0.25">
      <c r="A2753" s="2" t="s">
        <v>15771</v>
      </c>
      <c r="B2753" s="2" t="s">
        <v>15772</v>
      </c>
      <c r="C2753" s="2" t="s">
        <v>15773</v>
      </c>
      <c r="D2753" s="2" t="s">
        <v>15774</v>
      </c>
      <c r="E2753" s="2" t="s">
        <v>15775</v>
      </c>
      <c r="F2753" s="2" t="s">
        <v>15776</v>
      </c>
      <c r="G2753" s="2" t="s">
        <v>15777</v>
      </c>
      <c r="H2753" s="2" t="str">
        <f ca="1">IFERROR(__xludf.DUMMYFUNCTION("GOOGLETRANSLATE(A2753,""id"",""en"")"),"Check Jovan's ID, help with messages, please confirm the message, bro, so you can help check problems with Jovan's net")</f>
        <v>Check Jovan's ID, help with messages, please confirm the message, bro, so you can help check problems with Jovan's net</v>
      </c>
    </row>
    <row r="2754" spans="1:8" ht="15.75" customHeight="1" x14ac:dyDescent="0.25">
      <c r="A2754" s="2" t="s">
        <v>15778</v>
      </c>
      <c r="B2754" s="2" t="s">
        <v>15779</v>
      </c>
      <c r="C2754" s="2" t="s">
        <v>15780</v>
      </c>
      <c r="D2754" s="2" t="s">
        <v>15781</v>
      </c>
      <c r="E2754" s="2" t="s">
        <v>15782</v>
      </c>
      <c r="F2754" s="2" t="s">
        <v>15783</v>
      </c>
      <c r="G2754" s="2" t="s">
        <v>15784</v>
      </c>
      <c r="H2754" s="2" t="str">
        <f ca="1">IFERROR(__xludf.DUMMYFUNCTION("GOOGLETRANSLATE(A2754,""id"",""en"")"),"due to credit failure, send number quickly, give number byu")</f>
        <v>due to credit failure, send number quickly, give number byu</v>
      </c>
    </row>
    <row r="2755" spans="1:8" ht="15.75" customHeight="1" x14ac:dyDescent="0.25">
      <c r="A2755" s="2" t="s">
        <v>15785</v>
      </c>
      <c r="B2755" s="2" t="s">
        <v>15786</v>
      </c>
      <c r="C2755" s="2" t="s">
        <v>15787</v>
      </c>
      <c r="D2755" s="2" t="s">
        <v>15788</v>
      </c>
      <c r="E2755" s="2" t="s">
        <v>15789</v>
      </c>
      <c r="F2755" s="2" t="s">
        <v>15790</v>
      </c>
      <c r="G2755" s="2" t="s">
        <v>15791</v>
      </c>
      <c r="H2755" s="2" t="str">
        <f ca="1">IFERROR(__xludf.DUMMYFUNCTION("GOOGLETRANSLATE(A2755,""id"",""en"")"),"ID Min CS App, the response was that the OTP code was written incorrectly, try the TF code for the Telkomsel number")</f>
        <v>ID Min CS App, the response was that the OTP code was written incorrectly, try the TF code for the Telkomsel number</v>
      </c>
    </row>
    <row r="2756" spans="1:8" ht="15.75" customHeight="1" x14ac:dyDescent="0.25">
      <c r="A2756" s="2" t="s">
        <v>15792</v>
      </c>
      <c r="B2756" s="2" t="s">
        <v>15793</v>
      </c>
      <c r="C2756" s="2" t="s">
        <v>15794</v>
      </c>
      <c r="D2756" s="2" t="s">
        <v>15795</v>
      </c>
      <c r="E2756" s="2" t="s">
        <v>15796</v>
      </c>
      <c r="F2756" s="2" t="s">
        <v>15797</v>
      </c>
      <c r="G2756" s="2" t="s">
        <v>15798</v>
      </c>
      <c r="H2756" s="2" t="str">
        <f ca="1">IFERROR(__xludf.DUMMYFUNCTION("GOOGLETRANSLATE(A2756,""id"",""en"")"),"Brother's ID is having problems with internet access. Try providing the location number, details of the problem number, Jovan's message")</f>
        <v>Brother's ID is having problems with internet access. Try providing the location number, details of the problem number, Jovan's message</v>
      </c>
    </row>
    <row r="2757" spans="1:8" ht="15.75" customHeight="1" x14ac:dyDescent="0.25">
      <c r="A2757" s="2" t="s">
        <v>15799</v>
      </c>
      <c r="B2757" s="2" t="s">
        <v>15800</v>
      </c>
      <c r="C2757" s="2" t="s">
        <v>15801</v>
      </c>
      <c r="D2757" s="2" t="s">
        <v>15802</v>
      </c>
      <c r="E2757" s="2" t="s">
        <v>15803</v>
      </c>
      <c r="F2757" s="2" t="s">
        <v>15804</v>
      </c>
      <c r="G2757" s="2" t="s">
        <v>15805</v>
      </c>
      <c r="H2757" s="2" t="str">
        <f ca="1">IFERROR(__xludf.DUMMYFUNCTION("GOOGLETRANSLATE(A2757,""id"",""en"")"),"hello brother Ilham complain information turn service byu brother confirm direct message ID yes Darlan")</f>
        <v>hello brother Ilham complain information turn service byu brother confirm direct message ID yes Darlan</v>
      </c>
    </row>
    <row r="2758" spans="1:8" ht="15.75" customHeight="1" x14ac:dyDescent="0.25">
      <c r="A2758" s="2" t="s">
        <v>15806</v>
      </c>
      <c r="B2758" s="2" t="s">
        <v>15807</v>
      </c>
      <c r="C2758" s="2" t="s">
        <v>15808</v>
      </c>
      <c r="D2758" s="2" t="s">
        <v>15809</v>
      </c>
      <c r="E2758" s="2" t="s">
        <v>15810</v>
      </c>
      <c r="F2758" s="2" t="s">
        <v>15811</v>
      </c>
      <c r="G2758" s="2" t="s">
        <v>15811</v>
      </c>
      <c r="H2758" s="2" t="str">
        <f ca="1">IFERROR(__xludf.DUMMYFUNCTION("GOOGLETRANSLATE(A2758,""id"",""en"")"),"Refina ID, activate the IMEI, bro, pay after done")</f>
        <v>Refina ID, activate the IMEI, bro, pay after done</v>
      </c>
    </row>
    <row r="2759" spans="1:8" ht="15.75" customHeight="1" x14ac:dyDescent="0.25">
      <c r="A2759" s="2" t="s">
        <v>15812</v>
      </c>
      <c r="B2759" s="2" t="s">
        <v>15813</v>
      </c>
      <c r="C2759" s="2" t="s">
        <v>15814</v>
      </c>
      <c r="D2759" s="2" t="s">
        <v>15815</v>
      </c>
      <c r="E2759" s="2" t="s">
        <v>15815</v>
      </c>
      <c r="F2759" s="2" t="s">
        <v>15816</v>
      </c>
      <c r="G2759" s="2" t="s">
        <v>15817</v>
      </c>
      <c r="H2759" s="2" t="str">
        <f ca="1">IFERROR(__xludf.DUMMYFUNCTION("GOOGLETRANSLATE(A2759,""id"",""en"")"),"Signal ID, Yu Bayu, Telkomsel's tagline XIS signal quality")</f>
        <v>Signal ID, Yu Bayu, Telkomsel's tagline XIS signal quality</v>
      </c>
    </row>
    <row r="2760" spans="1:8" ht="15.75" customHeight="1" x14ac:dyDescent="0.25">
      <c r="A2760" s="2" t="s">
        <v>15818</v>
      </c>
      <c r="B2760" s="2" t="s">
        <v>15819</v>
      </c>
      <c r="C2760" s="2" t="s">
        <v>15820</v>
      </c>
      <c r="D2760" s="2" t="s">
        <v>15821</v>
      </c>
      <c r="E2760" s="2" t="s">
        <v>15822</v>
      </c>
      <c r="F2760" s="2" t="s">
        <v>15823</v>
      </c>
      <c r="G2760" s="2" t="s">
        <v>15824</v>
      </c>
      <c r="H2760" s="2" t="str">
        <f ca="1">IFERROR(__xludf.DUMMYFUNCTION("GOOGLETRANSLATE(A2760,""id"",""en"")"),"ID, yes, it's disturbing your activities, try bro Prasetyo, give me your cell phone number, date, location, details of sub-district head, limited number via message, let me help you with the net, Zidane")</f>
        <v>ID, yes, it's disturbing your activities, try bro Prasetyo, give me your cell phone number, date, location, details of sub-district head, limited number via message, let me help you with the net, Zidane</v>
      </c>
    </row>
    <row r="2761" spans="1:8" ht="15.75" customHeight="1" x14ac:dyDescent="0.25">
      <c r="A2761" s="2" t="s">
        <v>15825</v>
      </c>
      <c r="B2761" s="2" t="s">
        <v>15826</v>
      </c>
      <c r="C2761" s="2" t="s">
        <v>15827</v>
      </c>
      <c r="D2761" s="2" t="s">
        <v>15828</v>
      </c>
      <c r="E2761" s="2" t="s">
        <v>15829</v>
      </c>
      <c r="F2761" s="2" t="s">
        <v>15830</v>
      </c>
      <c r="G2761" s="2" t="s">
        <v>15831</v>
      </c>
      <c r="H2761" s="2" t="str">
        <f ca="1">IFERROR(__xludf.DUMMYFUNCTION("GOOGLETRANSLATE(A2761,""id"",""en"")"),"ID, I'm bothering you with the package activation, bro, let me know the cell phone number for the active package, order me to check, thank you")</f>
        <v>ID, I'm bothering you with the package activation, bro, let me know the cell phone number for the active package, order me to check, thank you</v>
      </c>
    </row>
    <row r="2762" spans="1:8" ht="15.75" customHeight="1" x14ac:dyDescent="0.25">
      <c r="A2762" s="2" t="s">
        <v>15832</v>
      </c>
      <c r="B2762" s="2" t="s">
        <v>15833</v>
      </c>
      <c r="C2762" s="2" t="s">
        <v>15834</v>
      </c>
      <c r="D2762" s="2" t="s">
        <v>15835</v>
      </c>
      <c r="E2762" s="2" t="s">
        <v>15836</v>
      </c>
      <c r="F2762" s="2" t="s">
        <v>15837</v>
      </c>
      <c r="G2762" s="2" t="s">
        <v>15837</v>
      </c>
      <c r="H2762" s="2" t="str">
        <f ca="1">IFERROR(__xludf.DUMMYFUNCTION("GOOGLETRANSLATE(A2762,""id"",""en"")"),"byutelkomsel nang lor signal ilang ilangan meaning support apac comfortable")</f>
        <v>byutelkomsel nang lor signal ilang ilangan meaning support apac comfortable</v>
      </c>
    </row>
    <row r="2763" spans="1:8" ht="15.75" customHeight="1" x14ac:dyDescent="0.25">
      <c r="A2763" s="2" t="s">
        <v>15838</v>
      </c>
      <c r="B2763" s="2" t="s">
        <v>15839</v>
      </c>
      <c r="C2763" s="2" t="s">
        <v>15840</v>
      </c>
      <c r="D2763" s="2" t="s">
        <v>15841</v>
      </c>
      <c r="E2763" s="2" t="s">
        <v>15842</v>
      </c>
      <c r="F2763" s="2" t="s">
        <v>15843</v>
      </c>
      <c r="G2763" s="2" t="s">
        <v>15844</v>
      </c>
      <c r="H2763" s="2" t="str">
        <f ca="1">IFERROR(__xludf.DUMMYFUNCTION("GOOGLETRANSLATE(A2763,""id"",""en"")"),"ar id can't migrate tsell byu bargain buy a sim card byu just choose a good number")</f>
        <v>ar id can't migrate tsell byu bargain buy a sim card byu just choose a good number</v>
      </c>
    </row>
    <row r="2764" spans="1:8" ht="15.75" customHeight="1" x14ac:dyDescent="0.25">
      <c r="A2764" s="2" t="s">
        <v>15845</v>
      </c>
      <c r="B2764" s="2" t="s">
        <v>15846</v>
      </c>
      <c r="C2764" s="2" t="s">
        <v>15847</v>
      </c>
      <c r="D2764" s="2" t="s">
        <v>15848</v>
      </c>
      <c r="E2764" s="2" t="s">
        <v>15849</v>
      </c>
      <c r="F2764" s="2" t="s">
        <v>15850</v>
      </c>
      <c r="G2764" s="2" t="s">
        <v>15851</v>
      </c>
      <c r="H2764" s="2" t="str">
        <f ca="1">IFERROR(__xludf.DUMMYFUNCTION("GOOGLETRANSLATE(A2764,""id"",""en"")"),"ID network problems, wait for message confirmation, brother Kholis Frey")</f>
        <v>ID network problems, wait for message confirmation, brother Kholis Frey</v>
      </c>
    </row>
    <row r="2765" spans="1:8" ht="15.75" customHeight="1" x14ac:dyDescent="0.25">
      <c r="A2765" s="2" t="s">
        <v>15852</v>
      </c>
      <c r="B2765" s="2" t="s">
        <v>15853</v>
      </c>
      <c r="C2765" s="2" t="s">
        <v>15854</v>
      </c>
      <c r="D2765" s="2" t="s">
        <v>15855</v>
      </c>
      <c r="E2765" s="2" t="s">
        <v>15856</v>
      </c>
      <c r="F2765" s="2" t="s">
        <v>15857</v>
      </c>
      <c r="G2765" s="2" t="s">
        <v>15858</v>
      </c>
      <c r="H2765" s="2" t="str">
        <f ca="1">IFERROR(__xludf.DUMMYFUNCTION("GOOGLETRANSLATE(A2765,""id"",""en"")"),"I'm sorry, bro, confirming the network problem with Telkomsel's number, Byu's number, please directly order Byu's Twitter account, thank you, Dero.")</f>
        <v>I'm sorry, bro, confirming the network problem with Telkomsel's number, Byu's number, please directly order Byu's Twitter account, thank you, Dero.</v>
      </c>
    </row>
    <row r="2766" spans="1:8" ht="15.75" customHeight="1" x14ac:dyDescent="0.25">
      <c r="A2766" s="2" t="s">
        <v>15859</v>
      </c>
      <c r="B2766" s="2" t="s">
        <v>15860</v>
      </c>
      <c r="C2766" s="2" t="s">
        <v>15861</v>
      </c>
      <c r="D2766" s="2" t="s">
        <v>15862</v>
      </c>
      <c r="E2766" s="2" t="s">
        <v>15863</v>
      </c>
      <c r="F2766" s="2" t="s">
        <v>15864</v>
      </c>
      <c r="G2766" s="2" t="s">
        <v>15865</v>
      </c>
      <c r="H2766" s="2" t="str">
        <f ca="1">IFERROR(__xludf.DUMMYFUNCTION("GOOGLETRANSLATE(A2766,""id"",""en"")"),"ar id ar brother abraham migration telkomsel service byu sms offer to move byu click on sms link follow show hope it helps micha")</f>
        <v>ar id ar brother abraham migration telkomsel service byu sms offer to move byu click on sms link follow show hope it helps micha</v>
      </c>
    </row>
    <row r="2767" spans="1:8" ht="15.75" customHeight="1" x14ac:dyDescent="0.25">
      <c r="A2767" s="2" t="s">
        <v>15866</v>
      </c>
      <c r="B2767" s="2" t="s">
        <v>15867</v>
      </c>
      <c r="C2767" s="2" t="s">
        <v>15868</v>
      </c>
      <c r="D2767" s="2" t="s">
        <v>15869</v>
      </c>
      <c r="E2767" s="2" t="s">
        <v>15870</v>
      </c>
      <c r="F2767" s="2" t="s">
        <v>15871</v>
      </c>
      <c r="G2767" s="2" t="s">
        <v>15871</v>
      </c>
      <c r="H2767" s="2" t="str">
        <f ca="1">IFERROR(__xludf.DUMMYFUNCTION("GOOGLETRANSLATE(A2767,""id"",""en"")"),"The ID is Telkomsel byu migration min")</f>
        <v>The ID is Telkomsel byu migration min</v>
      </c>
    </row>
    <row r="2768" spans="1:8" ht="15.75" customHeight="1" x14ac:dyDescent="0.25">
      <c r="A2768" s="2" t="s">
        <v>15872</v>
      </c>
      <c r="B2768" s="2" t="s">
        <v>15873</v>
      </c>
      <c r="C2768" s="2" t="s">
        <v>15874</v>
      </c>
      <c r="D2768" s="2" t="s">
        <v>15875</v>
      </c>
      <c r="E2768" s="2" t="s">
        <v>15876</v>
      </c>
      <c r="F2768" s="2" t="s">
        <v>15877</v>
      </c>
      <c r="G2768" s="2" t="s">
        <v>15877</v>
      </c>
      <c r="H2768" s="2" t="str">
        <f ca="1">IFERROR(__xludf.DUMMYFUNCTION("GOOGLETRANSLATE(A2768,""id"",""en"")"),"ID ahh yes, there's an expensive promotion, come on")</f>
        <v>ID ahh yes, there's an expensive promotion, come on</v>
      </c>
    </row>
    <row r="2769" spans="1:8" ht="15.75" customHeight="1" x14ac:dyDescent="0.25">
      <c r="A2769" s="2" t="s">
        <v>15878</v>
      </c>
      <c r="B2769" s="2" t="s">
        <v>15879</v>
      </c>
      <c r="C2769" s="2" t="s">
        <v>15880</v>
      </c>
      <c r="D2769" s="2" t="s">
        <v>15881</v>
      </c>
      <c r="E2769" s="2" t="s">
        <v>15882</v>
      </c>
      <c r="F2769" s="2" t="s">
        <v>15883</v>
      </c>
      <c r="G2769" s="2" t="s">
        <v>15884</v>
      </c>
      <c r="H2769" s="2" t="str">
        <f ca="1">IFERROR(__xludf.DUMMYFUNCTION("GOOGLETRANSLATE(A2769,""id"",""en"")"),"hihi byu promo, bro, Twitter ID live, say byu app, bro, thank you Nesya")</f>
        <v>hihi byu promo, bro, Twitter ID live, say byu app, bro, thank you Nesya</v>
      </c>
    </row>
    <row r="2770" spans="1:8" ht="15.75" customHeight="1" x14ac:dyDescent="0.25">
      <c r="A2770" s="2" t="s">
        <v>15885</v>
      </c>
      <c r="B2770" s="2" t="s">
        <v>15886</v>
      </c>
      <c r="C2770" s="2" t="s">
        <v>15887</v>
      </c>
      <c r="D2770" s="2" t="s">
        <v>15888</v>
      </c>
      <c r="E2770" s="2" t="s">
        <v>15888</v>
      </c>
      <c r="F2770" s="2" t="s">
        <v>15889</v>
      </c>
      <c r="G2770" s="2" t="s">
        <v>15889</v>
      </c>
      <c r="H2770" s="2" t="str">
        <f ca="1">IFERROR(__xludf.DUMMYFUNCTION("GOOGLETRANSLATE(A2770,""id"",""en"")"),"If you do, there's a promo, min")</f>
        <v>If you do, there's a promo, min</v>
      </c>
    </row>
    <row r="2771" spans="1:8" ht="15.75" customHeight="1" x14ac:dyDescent="0.25">
      <c r="A2771" s="2" t="s">
        <v>15890</v>
      </c>
      <c r="B2771" s="2" t="s">
        <v>15891</v>
      </c>
      <c r="C2771" s="2" t="s">
        <v>15892</v>
      </c>
      <c r="D2771" s="2" t="s">
        <v>15893</v>
      </c>
      <c r="E2771" s="2" t="s">
        <v>15894</v>
      </c>
      <c r="F2771" s="2" t="s">
        <v>15895</v>
      </c>
      <c r="G2771" s="2" t="s">
        <v>15895</v>
      </c>
      <c r="H2771" s="2" t="str">
        <f ca="1">IFERROR(__xludf.DUMMYFUNCTION("GOOGLETRANSLATE(A2771,""id"",""en"")"),"Yesss, use Telkomsel byu, wait for it to stabilize")</f>
        <v>Yesss, use Telkomsel byu, wait for it to stabilize</v>
      </c>
    </row>
    <row r="2772" spans="1:8" ht="15.75" customHeight="1" x14ac:dyDescent="0.25">
      <c r="A2772" s="2" t="s">
        <v>15896</v>
      </c>
      <c r="B2772" s="2" t="s">
        <v>15897</v>
      </c>
      <c r="C2772" s="2" t="s">
        <v>15898</v>
      </c>
      <c r="D2772" s="2" t="s">
        <v>15899</v>
      </c>
      <c r="E2772" s="2" t="s">
        <v>15900</v>
      </c>
      <c r="F2772" s="2" t="s">
        <v>15901</v>
      </c>
      <c r="G2772" s="2" t="s">
        <v>15902</v>
      </c>
      <c r="H2772" s="2" t="str">
        <f ca="1">IFERROR(__xludf.DUMMYFUNCTION("GOOGLETRANSLATE(A2772,""id"",""en"")"),"ID, I'm confused, bro, Sabil, help me so that the signal is normal, please let me know the cellphone number, location, sub-district, sub-district, sub-district, district, so the Telkomsel number has problems with messages, thank you, Sabil")</f>
        <v>ID, I'm confused, bro, Sabil, help me so that the signal is normal, please let me know the cellphone number, location, sub-district, sub-district, sub-district, district, so the Telkomsel number has problems with messages, thank you, Sabil</v>
      </c>
    </row>
    <row r="2773" spans="1:8" ht="15.75" customHeight="1" x14ac:dyDescent="0.25">
      <c r="A2773" s="2" t="s">
        <v>15903</v>
      </c>
      <c r="B2773" s="2" t="s">
        <v>15904</v>
      </c>
      <c r="C2773" s="2" t="s">
        <v>15905</v>
      </c>
      <c r="D2773" s="2" t="s">
        <v>15906</v>
      </c>
      <c r="E2773" s="2" t="s">
        <v>15906</v>
      </c>
      <c r="F2773" s="2" t="s">
        <v>15907</v>
      </c>
      <c r="G2773" s="2" t="s">
        <v>15907</v>
      </c>
      <c r="H2773" s="2" t="str">
        <f ca="1">IFERROR(__xludf.DUMMYFUNCTION("GOOGLETRANSLATE(A2773,""id"",""en"")"),"loss buying ID quota")</f>
        <v>loss buying ID quota</v>
      </c>
    </row>
    <row r="2774" spans="1:8" ht="15.75" customHeight="1" x14ac:dyDescent="0.25">
      <c r="A2774" s="2" t="s">
        <v>15908</v>
      </c>
      <c r="B2774" s="2" t="s">
        <v>15909</v>
      </c>
      <c r="C2774" s="2" t="s">
        <v>15910</v>
      </c>
      <c r="D2774" s="2" t="s">
        <v>15911</v>
      </c>
      <c r="E2774" s="2" t="s">
        <v>15912</v>
      </c>
      <c r="F2774" s="2" t="s">
        <v>15913</v>
      </c>
      <c r="G2774" s="2" t="s">
        <v>15914</v>
      </c>
      <c r="H2774" s="2" t="str">
        <f ca="1">IFERROR(__xludf.DUMMYFUNCTION("GOOGLETRANSLATE(A2774,""id"",""en"")"),"Telkomsel ID net")</f>
        <v>Telkomsel ID net</v>
      </c>
    </row>
    <row r="2775" spans="1:8" ht="15.75" customHeight="1" x14ac:dyDescent="0.25">
      <c r="A2775" s="2" t="s">
        <v>15915</v>
      </c>
      <c r="B2775" s="2" t="s">
        <v>15916</v>
      </c>
      <c r="C2775" s="2" t="s">
        <v>15917</v>
      </c>
      <c r="D2775" s="2" t="s">
        <v>15918</v>
      </c>
      <c r="E2775" s="2" t="s">
        <v>15918</v>
      </c>
      <c r="F2775" s="2" t="s">
        <v>15919</v>
      </c>
      <c r="G2775" s="2" t="s">
        <v>15919</v>
      </c>
      <c r="H2775" s="2" t="str">
        <f ca="1">IFERROR(__xludf.DUMMYFUNCTION("GOOGLETRANSLATE(A2775,""id"",""en"")"),"just update Rai's ID")</f>
        <v>just update Rai's ID</v>
      </c>
    </row>
    <row r="2776" spans="1:8" ht="15.75" customHeight="1" x14ac:dyDescent="0.25">
      <c r="A2776" s="2" t="s">
        <v>15920</v>
      </c>
      <c r="B2776" s="2" t="s">
        <v>15921</v>
      </c>
      <c r="C2776" s="2" t="s">
        <v>15922</v>
      </c>
      <c r="D2776" s="2" t="s">
        <v>15923</v>
      </c>
      <c r="E2776" s="2" t="s">
        <v>15924</v>
      </c>
      <c r="F2776" s="2" t="s">
        <v>15925</v>
      </c>
      <c r="G2776" s="2" t="s">
        <v>15926</v>
      </c>
      <c r="H2776" s="2" t="str">
        <f ca="1">IFERROR(__xludf.DUMMYFUNCTION("GOOGLETRANSLATE(A2776,""id"",""en"")"),"id regarding complaints about rotating products, service byu, come on, just poke a colleague's ID, thank you zyad")</f>
        <v>id regarding complaints about rotating products, service byu, come on, just poke a colleague's ID, thank you zyad</v>
      </c>
    </row>
    <row r="2777" spans="1:8" ht="15.75" customHeight="1" x14ac:dyDescent="0.25">
      <c r="A2777" s="2" t="s">
        <v>15927</v>
      </c>
      <c r="B2777" s="2" t="s">
        <v>15928</v>
      </c>
      <c r="C2777" s="2" t="s">
        <v>15929</v>
      </c>
      <c r="D2777" s="2" t="s">
        <v>15930</v>
      </c>
      <c r="E2777" s="2" t="s">
        <v>15931</v>
      </c>
      <c r="F2777" s="2" t="s">
        <v>15932</v>
      </c>
      <c r="G2777" s="2" t="s">
        <v>15933</v>
      </c>
      <c r="H2777" s="2" t="str">
        <f ca="1">IFERROR(__xludf.DUMMYFUNCTION("GOOGLETRANSLATE(A2777,""id"",""en"")"),"I'm tired, little brother, the application ID is open, how to buy a data package, woooyyyy")</f>
        <v>I'm tired, little brother, the application ID is open, how to buy a data package, woooyyyy</v>
      </c>
    </row>
    <row r="2778" spans="1:8" ht="15.75" customHeight="1" x14ac:dyDescent="0.25">
      <c r="A2778" s="2" t="s">
        <v>15934</v>
      </c>
      <c r="B2778" s="2" t="s">
        <v>15935</v>
      </c>
      <c r="C2778" s="2" t="s">
        <v>15936</v>
      </c>
      <c r="D2778" s="2" t="s">
        <v>15937</v>
      </c>
      <c r="E2778" s="2" t="s">
        <v>15938</v>
      </c>
      <c r="F2778" s="2" t="s">
        <v>15939</v>
      </c>
      <c r="G2778" s="2" t="s">
        <v>15940</v>
      </c>
      <c r="H2778" s="2" t="str">
        <f ca="1">IFERROR(__xludf.DUMMYFUNCTION("GOOGLETRANSLATE(A2778,""id"",""en"")"),"Refina ID, calm down, bro, let me give you a signal, let's confirm the complete message data, Zyad, wait for the data, Zyad")</f>
        <v>Refina ID, calm down, bro, let me give you a signal, let's confirm the complete message data, Zyad, wait for the data, Zyad</v>
      </c>
    </row>
    <row r="2779" spans="1:8" ht="15.75" customHeight="1" x14ac:dyDescent="0.25">
      <c r="A2779" s="2" t="s">
        <v>15941</v>
      </c>
      <c r="B2779" s="2" t="s">
        <v>15942</v>
      </c>
      <c r="C2779" s="2" t="s">
        <v>15943</v>
      </c>
      <c r="D2779" s="2" t="s">
        <v>15944</v>
      </c>
      <c r="E2779" s="2" t="s">
        <v>15945</v>
      </c>
      <c r="F2779" s="2" t="s">
        <v>15946</v>
      </c>
      <c r="G2779" s="2" t="s">
        <v>15947</v>
      </c>
      <c r="H2779" s="2" t="str">
        <f ca="1">IFERROR(__xludf.DUMMYFUNCTION("GOOGLETRANSLATE(A2779,""id"",""en"")"),"refina id oh yes bro, if you don't have any problems regarding the Telkomsel service product, don't hesitate to confirm directly, help Rai's health")</f>
        <v>refina id oh yes bro, if you don't have any problems regarding the Telkomsel service product, don't hesitate to confirm directly, help Rai's health</v>
      </c>
    </row>
    <row r="2780" spans="1:8" ht="15.75" customHeight="1" x14ac:dyDescent="0.25">
      <c r="A2780" s="2" t="s">
        <v>15948</v>
      </c>
      <c r="B2780" s="2" t="s">
        <v>15949</v>
      </c>
      <c r="C2780" s="2" t="s">
        <v>15950</v>
      </c>
      <c r="D2780" s="2" t="s">
        <v>15951</v>
      </c>
      <c r="E2780" s="2" t="s">
        <v>15952</v>
      </c>
      <c r="F2780" s="2" t="s">
        <v>15953</v>
      </c>
      <c r="G2780" s="2" t="s">
        <v>15954</v>
      </c>
      <c r="H2780" s="2" t="str">
        <f ca="1">IFERROR(__xludf.DUMMYFUNCTION("GOOGLETRANSLATE(A2780,""id"",""en"")"),"Refina ID, bro, you know, friends")</f>
        <v>Refina ID, bro, you know, friends</v>
      </c>
    </row>
    <row r="2781" spans="1:8" ht="15.75" customHeight="1" x14ac:dyDescent="0.25">
      <c r="A2781" s="2" t="s">
        <v>15955</v>
      </c>
      <c r="B2781" s="2" t="s">
        <v>15956</v>
      </c>
      <c r="C2781" s="2" t="s">
        <v>15957</v>
      </c>
      <c r="D2781" s="2" t="s">
        <v>15958</v>
      </c>
      <c r="E2781" s="2" t="s">
        <v>15959</v>
      </c>
      <c r="F2781" s="2" t="s">
        <v>15960</v>
      </c>
      <c r="G2781" s="2" t="s">
        <v>15961</v>
      </c>
      <c r="H2781" s="2" t="str">
        <f ca="1">IFERROR(__xludf.DUMMYFUNCTION("GOOGLETRANSLATE(A2781,""id"",""en"")"),"ID Rasya, help find a solution so that the net is stable, brother Kholis, order in cell phone number, date, location, details, come on, if you have problems, byu Rasya, suggest that you nudge, message a friend, ID, healthy, Rasya")</f>
        <v>ID Rasya, help find a solution so that the net is stable, brother Kholis, order in cell phone number, date, location, details, come on, if you have problems, byu Rasya, suggest that you nudge, message a friend, ID, healthy, Rasya</v>
      </c>
    </row>
    <row r="2782" spans="1:8" ht="15.75" customHeight="1" x14ac:dyDescent="0.25">
      <c r="A2782" s="2" t="s">
        <v>15962</v>
      </c>
      <c r="B2782" s="2" t="s">
        <v>15963</v>
      </c>
      <c r="C2782" s="2" t="s">
        <v>15964</v>
      </c>
      <c r="D2782" s="2" t="s">
        <v>15965</v>
      </c>
      <c r="E2782" s="2" t="s">
        <v>15966</v>
      </c>
      <c r="F2782" s="2" t="s">
        <v>15967</v>
      </c>
      <c r="G2782" s="2" t="s">
        <v>15968</v>
      </c>
      <c r="H2782" s="2" t="str">
        <f ca="1">IFERROR(__xludf.DUMMYFUNCTION("GOOGLETRANSLATE(A2782,""id"",""en"")"),"Refina ID, bro, the Telkomsel signal is lost, bro, let me know the problem number, location, subdistrict, district, problem number via message, let Zyad help check data privacy, please wait for Zyad's data.")</f>
        <v>Refina ID, bro, the Telkomsel signal is lost, bro, let me know the problem number, location, subdistrict, district, problem number via message, let Zyad help check data privacy, please wait for Zyad's data.</v>
      </c>
    </row>
    <row r="2783" spans="1:8" ht="15.75" customHeight="1" x14ac:dyDescent="0.25">
      <c r="A2783" s="2" t="s">
        <v>15969</v>
      </c>
      <c r="B2783" s="2" t="s">
        <v>15970</v>
      </c>
      <c r="C2783" s="2" t="s">
        <v>15969</v>
      </c>
      <c r="D2783" s="2" t="s">
        <v>15971</v>
      </c>
      <c r="E2783" s="2" t="s">
        <v>15971</v>
      </c>
      <c r="F2783" s="2" t="s">
        <v>15971</v>
      </c>
      <c r="G2783" s="2" t="s">
        <v>15971</v>
      </c>
      <c r="H2783" s="2" t="str">
        <f ca="1">IFERROR(__xludf.DUMMYFUNCTION("GOOGLETRANSLATE(A2783,""id"",""en"")"),"Refina ID signal lost")</f>
        <v>Refina ID signal lost</v>
      </c>
    </row>
    <row r="2784" spans="1:8" ht="15.75" customHeight="1" x14ac:dyDescent="0.25">
      <c r="A2784" s="2" t="s">
        <v>15972</v>
      </c>
      <c r="B2784" s="2" t="s">
        <v>15973</v>
      </c>
      <c r="C2784" s="2" t="s">
        <v>15974</v>
      </c>
      <c r="D2784" s="2" t="s">
        <v>15975</v>
      </c>
      <c r="E2784" s="2" t="s">
        <v>15976</v>
      </c>
      <c r="F2784" s="2" t="s">
        <v>15977</v>
      </c>
      <c r="G2784" s="2" t="s">
        <v>15978</v>
      </c>
      <c r="H2784" s="2" t="str">
        <f ca="1">IFERROR(__xludf.DUMMYFUNCTION("GOOGLETRANSLATE(A2784,""id"",""en"")"),"OK, bro, let me help you confirm your complaint directly via channel ID, come on, Joan")</f>
        <v>OK, bro, let me help you confirm your complaint directly via channel ID, come on, Joan</v>
      </c>
    </row>
    <row r="2785" spans="1:8" ht="15.75" customHeight="1" x14ac:dyDescent="0.25">
      <c r="A2785" s="2" t="s">
        <v>15979</v>
      </c>
      <c r="B2785" s="2" t="s">
        <v>15980</v>
      </c>
      <c r="C2785" s="2" t="s">
        <v>15981</v>
      </c>
      <c r="D2785" s="2" t="s">
        <v>15982</v>
      </c>
      <c r="E2785" s="2" t="s">
        <v>15983</v>
      </c>
      <c r="F2785" s="2" t="s">
        <v>15984</v>
      </c>
      <c r="G2785" s="2" t="s">
        <v>15985</v>
      </c>
      <c r="H2785" s="2" t="str">
        <f ca="1">IFERROR(__xludf.DUMMYFUNCTION("GOOGLETRANSLATE(A2785,""id"",""en"")"),"refina id refina if there is no Telkomsel signal, joan, help me check, sister monica, send me your cell phone number, date, location, kec, city, if there's a problem with the number, send a message to let me check joan")</f>
        <v>refina id refina if there is no Telkomsel signal, joan, help me check, sister monica, send me your cell phone number, date, location, kec, city, if there's a problem with the number, send a message to let me check joan</v>
      </c>
    </row>
    <row r="2786" spans="1:8" ht="15.75" customHeight="1" x14ac:dyDescent="0.25">
      <c r="A2786" s="2" t="s">
        <v>15986</v>
      </c>
      <c r="B2786" s="2" t="s">
        <v>15987</v>
      </c>
      <c r="C2786" s="2" t="s">
        <v>15988</v>
      </c>
      <c r="D2786" s="2" t="s">
        <v>15989</v>
      </c>
      <c r="E2786" s="2" t="s">
        <v>15989</v>
      </c>
      <c r="F2786" s="2" t="s">
        <v>15990</v>
      </c>
      <c r="G2786" s="2" t="s">
        <v>15991</v>
      </c>
      <c r="H2786" s="2" t="str">
        <f ca="1">IFERROR(__xludf.DUMMYFUNCTION("GOOGLETRANSLATE(A2786,""id"",""en"")"),"I hope the net is normal, Joan")</f>
        <v>I hope the net is normal, Joan</v>
      </c>
    </row>
    <row r="2787" spans="1:8" ht="15.75" customHeight="1" x14ac:dyDescent="0.25">
      <c r="A2787" s="2" t="s">
        <v>15992</v>
      </c>
      <c r="B2787" s="2" t="s">
        <v>15993</v>
      </c>
      <c r="C2787" s="2" t="s">
        <v>15994</v>
      </c>
      <c r="D2787" s="2" t="s">
        <v>15995</v>
      </c>
      <c r="E2787" s="2" t="s">
        <v>15996</v>
      </c>
      <c r="F2787" s="2" t="s">
        <v>15997</v>
      </c>
      <c r="G2787" s="2" t="s">
        <v>15997</v>
      </c>
      <c r="H2787" s="2" t="str">
        <f ca="1">IFERROR(__xludf.DUMMYFUNCTION("GOOGLETRANSLATE(A2787,""id"",""en"")"),"ID Dooong was told to wait like a guest")</f>
        <v>ID Dooong was told to wait like a guest</v>
      </c>
    </row>
    <row r="2788" spans="1:8" ht="15.75" customHeight="1" x14ac:dyDescent="0.25">
      <c r="A2788" s="2" t="s">
        <v>15998</v>
      </c>
      <c r="B2788" s="2" t="s">
        <v>15999</v>
      </c>
      <c r="C2788" s="2" t="s">
        <v>16000</v>
      </c>
      <c r="D2788" s="2" t="s">
        <v>16001</v>
      </c>
      <c r="E2788" s="2" t="s">
        <v>16002</v>
      </c>
      <c r="F2788" s="2" t="s">
        <v>16003</v>
      </c>
      <c r="G2788" s="2" t="s">
        <v>16004</v>
      </c>
      <c r="H2788" s="2" t="str">
        <f ca="1">IFERROR(__xludf.DUMMYFUNCTION("GOOGLETRANSLATE(A2788,""id"",""en"")"),"Yes, if you have network problems, immediately confirm Joan's friend ID, Joan")</f>
        <v>Yes, if you have network problems, immediately confirm Joan's friend ID, Joan</v>
      </c>
    </row>
    <row r="2789" spans="1:8" ht="15.75" customHeight="1" x14ac:dyDescent="0.25">
      <c r="A2789" s="2" t="s">
        <v>16005</v>
      </c>
      <c r="B2789" s="2" t="s">
        <v>16006</v>
      </c>
      <c r="C2789" s="2" t="s">
        <v>16007</v>
      </c>
      <c r="D2789" s="2" t="s">
        <v>16008</v>
      </c>
      <c r="E2789" s="2" t="s">
        <v>16009</v>
      </c>
      <c r="F2789" s="2" t="s">
        <v>16010</v>
      </c>
      <c r="G2789" s="2" t="s">
        <v>16011</v>
      </c>
      <c r="H2789" s="2" t="str">
        <f ca="1">IFERROR(__xludf.DUMMYFUNCTION("GOOGLETRANSLATE(A2789,""id"",""en"")"),"bro, my ID lost signal, oh my gosh")</f>
        <v>bro, my ID lost signal, oh my gosh</v>
      </c>
    </row>
    <row r="2790" spans="1:8" ht="15.75" customHeight="1" x14ac:dyDescent="0.25">
      <c r="A2790" s="2" t="s">
        <v>16012</v>
      </c>
      <c r="B2790" s="2" t="s">
        <v>16013</v>
      </c>
      <c r="C2790" s="2" t="s">
        <v>16014</v>
      </c>
      <c r="D2790" s="2" t="s">
        <v>16015</v>
      </c>
      <c r="E2790" s="2" t="s">
        <v>16016</v>
      </c>
      <c r="F2790" s="2" t="s">
        <v>16017</v>
      </c>
      <c r="G2790" s="2" t="s">
        <v>16017</v>
      </c>
      <c r="H2790" s="2" t="str">
        <f ca="1">IFERROR(__xludf.DUMMYFUNCTION("GOOGLETRANSLATE(A2790,""id"",""en"")"),"the byu application, bro, what's the story, ID colleagues are ready to help sis, Putry")</f>
        <v>the byu application, bro, what's the story, ID colleagues are ready to help sis, Putry</v>
      </c>
    </row>
    <row r="2791" spans="1:8" ht="15.75" customHeight="1" x14ac:dyDescent="0.25">
      <c r="A2791" s="2" t="s">
        <v>16018</v>
      </c>
      <c r="B2791" s="2" t="s">
        <v>16019</v>
      </c>
      <c r="C2791" s="2" t="s">
        <v>16020</v>
      </c>
      <c r="D2791" s="2" t="s">
        <v>16021</v>
      </c>
      <c r="E2791" s="2" t="s">
        <v>16022</v>
      </c>
      <c r="F2791" s="2" t="s">
        <v>16023</v>
      </c>
      <c r="G2791" s="2" t="s">
        <v>16023</v>
      </c>
      <c r="H2791" s="2" t="str">
        <f ca="1">IFERROR(__xludf.DUMMYFUNCTION("GOOGLETRANSLATE(A2791,""id"",""en"")"),"set up lost byu card grapari telkomsel")</f>
        <v>set up lost byu card grapari telkomsel</v>
      </c>
    </row>
    <row r="2792" spans="1:8" ht="15.75" customHeight="1" x14ac:dyDescent="0.25">
      <c r="A2792" s="2" t="s">
        <v>16024</v>
      </c>
      <c r="B2792" s="2" t="s">
        <v>16025</v>
      </c>
      <c r="C2792" s="2" t="s">
        <v>16026</v>
      </c>
      <c r="D2792" s="2" t="s">
        <v>16027</v>
      </c>
      <c r="E2792" s="2" t="s">
        <v>16028</v>
      </c>
      <c r="F2792" s="2" t="s">
        <v>16029</v>
      </c>
      <c r="G2792" s="2" t="s">
        <v>16029</v>
      </c>
      <c r="H2792" s="2" t="str">
        <f ca="1">IFERROR(__xludf.DUMMYFUNCTION("GOOGLETRANSLATE(A2792,""id"",""en"")"),"Telkomsel lun pk byu btw esimny id amp internetny Padang")</f>
        <v>Telkomsel lun pk byu btw esimny id amp internetny Padang</v>
      </c>
    </row>
    <row r="2793" spans="1:8" ht="15.75" customHeight="1" x14ac:dyDescent="0.25">
      <c r="A2793" s="2" t="s">
        <v>16030</v>
      </c>
      <c r="B2793" s="2" t="s">
        <v>16031</v>
      </c>
      <c r="C2793" s="2" t="s">
        <v>16032</v>
      </c>
      <c r="D2793" s="2" t="s">
        <v>16033</v>
      </c>
      <c r="E2793" s="2" t="s">
        <v>16034</v>
      </c>
      <c r="F2793" s="2" t="s">
        <v>16035</v>
      </c>
      <c r="G2793" s="2" t="s">
        <v>16036</v>
      </c>
      <c r="H2793" s="2" t="str">
        <f ca="1">IFERROR(__xludf.DUMMYFUNCTION("GOOGLETRANSLATE(A2793,""id"",""en"")"),"Hey ID, please answer the consumer regarding the location, Telkomsel told you to look for a location, you're tired")</f>
        <v>Hey ID, please answer the consumer regarding the location, Telkomsel told you to look for a location, you're tired</v>
      </c>
    </row>
    <row r="2794" spans="1:8" ht="15.75" customHeight="1" x14ac:dyDescent="0.25">
      <c r="A2794" s="2" t="s">
        <v>16037</v>
      </c>
      <c r="B2794" s="2" t="s">
        <v>16038</v>
      </c>
      <c r="C2794" s="2" t="s">
        <v>16039</v>
      </c>
      <c r="D2794" s="2" t="s">
        <v>16040</v>
      </c>
      <c r="E2794" s="2" t="s">
        <v>16041</v>
      </c>
      <c r="F2794" s="2" t="s">
        <v>16042</v>
      </c>
      <c r="G2794" s="2" t="s">
        <v>16043</v>
      </c>
      <c r="H2794" s="2" t="str">
        <f ca="1">IFERROR(__xludf.DUMMYFUNCTION("GOOGLETRANSLATE(A2794,""id"",""en"")"),"rasya id help find a solution to get a signal, bro, order in cellphone number, date, location, details, come on, if you have problems, please contact me directly, message a friend, id, healthy, rasya")</f>
        <v>rasya id help find a solution to get a signal, bro, order in cellphone number, date, location, details, come on, if you have problems, please contact me directly, message a friend, id, healthy, rasya</v>
      </c>
    </row>
    <row r="2795" spans="1:8" ht="15.75" customHeight="1" x14ac:dyDescent="0.25">
      <c r="A2795" s="2" t="s">
        <v>16037</v>
      </c>
      <c r="B2795" s="2" t="s">
        <v>16038</v>
      </c>
      <c r="C2795" s="2" t="s">
        <v>16039</v>
      </c>
      <c r="D2795" s="2" t="s">
        <v>16040</v>
      </c>
      <c r="E2795" s="2" t="s">
        <v>16041</v>
      </c>
      <c r="F2795" s="2" t="s">
        <v>16042</v>
      </c>
      <c r="G2795" s="2" t="s">
        <v>16043</v>
      </c>
      <c r="H2795" s="2" t="str">
        <f ca="1">IFERROR(__xludf.DUMMYFUNCTION("GOOGLETRANSLATE(A2795,""id"",""en"")"),"rasya id help find a solution to get a signal, bro, order in cellphone number, date, location, details, come on, if you have problems, please contact me directly, message a friend, id, healthy, rasya")</f>
        <v>rasya id help find a solution to get a signal, bro, order in cellphone number, date, location, details, come on, if you have problems, please contact me directly, message a friend, id, healthy, rasya</v>
      </c>
    </row>
    <row r="2796" spans="1:8" ht="15.75" customHeight="1" x14ac:dyDescent="0.25">
      <c r="A2796" s="2" t="s">
        <v>13687</v>
      </c>
      <c r="B2796" s="2" t="s">
        <v>13972</v>
      </c>
      <c r="C2796" s="2" t="s">
        <v>13689</v>
      </c>
      <c r="D2796" s="2" t="s">
        <v>13690</v>
      </c>
      <c r="E2796" s="2" t="s">
        <v>13691</v>
      </c>
      <c r="F2796" s="2" t="s">
        <v>13692</v>
      </c>
      <c r="G2796" s="2" t="s">
        <v>13692</v>
      </c>
      <c r="H2796" s="2" t="str">
        <f ca="1">IFERROR(__xludf.DUMMYFUNCTION("GOOGLETRANSLATE(A2796,""id"",""en"")"),"selling xl three byu telkomsel dimond free fire quota data packages order wa yes")</f>
        <v>selling xl three byu telkomsel dimond free fire quota data packages order wa yes</v>
      </c>
    </row>
    <row r="2797" spans="1:8" ht="15.75" customHeight="1" x14ac:dyDescent="0.25">
      <c r="A2797" s="2" t="s">
        <v>13973</v>
      </c>
      <c r="B2797" s="2" t="s">
        <v>13974</v>
      </c>
      <c r="C2797" s="2" t="s">
        <v>13975</v>
      </c>
      <c r="D2797" s="2" t="s">
        <v>13976</v>
      </c>
      <c r="E2797" s="2" t="s">
        <v>13977</v>
      </c>
      <c r="F2797" s="2" t="s">
        <v>13978</v>
      </c>
      <c r="G2797" s="2" t="s">
        <v>13979</v>
      </c>
      <c r="H2797" s="2" t="str">
        <f ca="1">IFERROR(__xludf.DUMMYFUNCTION("GOOGLETRANSLATE(A2797,""id"",""en"")"),"I would suggest that if Telkomsel is expensive, the Telkomsel net is the Telkomsel XL Axis net")</f>
        <v>I would suggest that if Telkomsel is expensive, the Telkomsel net is the Telkomsel XL Axis net</v>
      </c>
    </row>
    <row r="2798" spans="1:8" ht="15.75" customHeight="1" x14ac:dyDescent="0.25">
      <c r="A2798" s="2" t="s">
        <v>13980</v>
      </c>
      <c r="B2798" s="2" t="s">
        <v>13981</v>
      </c>
      <c r="C2798" s="2" t="s">
        <v>13982</v>
      </c>
      <c r="D2798" s="2" t="s">
        <v>13983</v>
      </c>
      <c r="E2798" s="2" t="s">
        <v>13984</v>
      </c>
      <c r="F2798" s="2" t="s">
        <v>13985</v>
      </c>
      <c r="G2798" s="2" t="s">
        <v>13985</v>
      </c>
      <c r="H2798" s="2" t="str">
        <f ca="1">IFERROR(__xludf.DUMMYFUNCTION("GOOGLETRANSLATE(A2798,""id"",""en"")"),"Telkomsel ID is an expensive signal package")</f>
        <v>Telkomsel ID is an expensive signal package</v>
      </c>
    </row>
    <row r="2799" spans="1:8" ht="15.75" customHeight="1" x14ac:dyDescent="0.25">
      <c r="A2799" s="2" t="s">
        <v>13986</v>
      </c>
      <c r="B2799" s="2" t="s">
        <v>13987</v>
      </c>
      <c r="C2799" s="2" t="s">
        <v>13988</v>
      </c>
      <c r="D2799" s="2" t="s">
        <v>13989</v>
      </c>
      <c r="E2799" s="2" t="s">
        <v>13990</v>
      </c>
      <c r="F2799" s="2" t="s">
        <v>13991</v>
      </c>
      <c r="G2799" s="2" t="s">
        <v>13992</v>
      </c>
      <c r="H2799" s="2" t="str">
        <f ca="1">IFERROR(__xludf.DUMMYFUNCTION("GOOGLETRANSLATE(A2799,""id"",""en"")"),"ID is bothering you bro, problem with service byu bro, confirm directly via ID message to help with follow up, thank you dero")</f>
        <v>ID is bothering you bro, problem with service byu bro, confirm directly via ID message to help with follow up, thank you dero</v>
      </c>
    </row>
    <row r="2800" spans="1:8" ht="15.75" customHeight="1" x14ac:dyDescent="0.25">
      <c r="A2800" s="2" t="s">
        <v>13993</v>
      </c>
      <c r="B2800" s="2" t="s">
        <v>13994</v>
      </c>
      <c r="C2800" s="2" t="s">
        <v>13995</v>
      </c>
      <c r="D2800" s="2" t="s">
        <v>13996</v>
      </c>
      <c r="E2800" s="2" t="s">
        <v>13997</v>
      </c>
      <c r="F2800" s="2" t="s">
        <v>13998</v>
      </c>
      <c r="G2800" s="2" t="s">
        <v>13999</v>
      </c>
      <c r="H2800" s="2" t="str">
        <f ca="1">IFERROR(__xludf.DUMMYFUNCTION("GOOGLETRANSLATE(A2800,""id"",""en"")"),"What's worse is that one ID using Telkomsel's Bayu package disrupts social media from getting along with BTS")</f>
        <v>What's worse is that one ID using Telkomsel's Bayu package disrupts social media from getting along with BTS</v>
      </c>
    </row>
    <row r="2801" spans="1:8" ht="15.75" customHeight="1" x14ac:dyDescent="0.25">
      <c r="A2801" s="2" t="s">
        <v>14007</v>
      </c>
      <c r="B2801" s="2" t="s">
        <v>14008</v>
      </c>
      <c r="C2801" s="2" t="s">
        <v>14009</v>
      </c>
      <c r="D2801" s="2" t="s">
        <v>14010</v>
      </c>
      <c r="E2801" s="2" t="s">
        <v>14010</v>
      </c>
      <c r="F2801" s="2" t="s">
        <v>14011</v>
      </c>
      <c r="G2801" s="2" t="s">
        <v>14012</v>
      </c>
      <c r="H2801" s="2" t="str">
        <f ca="1">IFERROR(__xludf.DUMMYFUNCTION("GOOGLETRANSLATE(A2801,""id"",""en"")"),"imagining the annoying data package of the work ID subsidiary")</f>
        <v>imagining the annoying data package of the work ID subsidiary</v>
      </c>
    </row>
    <row r="2802" spans="1:8" ht="15.75" customHeight="1" x14ac:dyDescent="0.25">
      <c r="A2802" s="2" t="s">
        <v>14013</v>
      </c>
      <c r="B2802" s="2" t="s">
        <v>14014</v>
      </c>
      <c r="C2802" s="2" t="s">
        <v>14015</v>
      </c>
      <c r="D2802" s="2" t="s">
        <v>14016</v>
      </c>
      <c r="E2802" s="2" t="s">
        <v>14017</v>
      </c>
      <c r="F2802" s="2" t="s">
        <v>14018</v>
      </c>
      <c r="G2802" s="2" t="s">
        <v>14019</v>
      </c>
      <c r="H2802" s="2" t="str">
        <f ca="1">IFERROR(__xludf.DUMMYFUNCTION("GOOGLETRANSLATE(A2802,""id"",""en"")"),"Miss Indomaret pick up the Byukartune application straight away, send it to Miss Omah")</f>
        <v>Miss Indomaret pick up the Byukartune application straight away, send it to Miss Omah</v>
      </c>
    </row>
    <row r="2803" spans="1:8" ht="15.75" customHeight="1" x14ac:dyDescent="0.25">
      <c r="A2803" s="2" t="s">
        <v>14020</v>
      </c>
      <c r="B2803" s="2" t="s">
        <v>14021</v>
      </c>
      <c r="C2803" s="2" t="s">
        <v>14022</v>
      </c>
      <c r="D2803" s="2" t="s">
        <v>14023</v>
      </c>
      <c r="E2803" s="2" t="s">
        <v>14023</v>
      </c>
      <c r="F2803" s="2" t="s">
        <v>14024</v>
      </c>
      <c r="G2803" s="2" t="s">
        <v>14024</v>
      </c>
      <c r="H2803" s="2" t="str">
        <f ca="1">IFERROR(__xludf.DUMMYFUNCTION("GOOGLETRANSLATE(A2803,""id"",""en"")"),"convert vincell credit update rate february telkomsel three indosat byu smartfren wa")</f>
        <v>convert vincell credit update rate february telkomsel three indosat byu smartfren wa</v>
      </c>
    </row>
    <row r="2804" spans="1:8" ht="15.75" customHeight="1" x14ac:dyDescent="0.25">
      <c r="A2804" s="2" t="s">
        <v>14025</v>
      </c>
      <c r="B2804" s="2" t="s">
        <v>14026</v>
      </c>
      <c r="C2804" s="2" t="s">
        <v>14027</v>
      </c>
      <c r="D2804" s="2" t="s">
        <v>14028</v>
      </c>
      <c r="E2804" s="2" t="s">
        <v>14029</v>
      </c>
      <c r="F2804" s="2" t="s">
        <v>14030</v>
      </c>
      <c r="G2804" s="2" t="s">
        <v>14031</v>
      </c>
      <c r="H2804" s="2" t="str">
        <f ca="1">IFERROR(__xludf.DUMMYFUNCTION("GOOGLETRANSLATE(A2804,""id"",""en"")"),"Replace byu, brother, use Telkomsel Net Package, GB Wing Tuku GB Price")</f>
        <v>Replace byu, brother, use Telkomsel Net Package, GB Wing Tuku GB Price</v>
      </c>
    </row>
    <row r="2805" spans="1:8" ht="15.75" customHeight="1" x14ac:dyDescent="0.25">
      <c r="A2805" s="2" t="s">
        <v>14032</v>
      </c>
      <c r="B2805" s="2" t="s">
        <v>14033</v>
      </c>
      <c r="C2805" s="2" t="s">
        <v>14034</v>
      </c>
      <c r="D2805" s="2" t="s">
        <v>14035</v>
      </c>
      <c r="E2805" s="2" t="s">
        <v>14036</v>
      </c>
      <c r="F2805" s="2" t="s">
        <v>14037</v>
      </c>
      <c r="G2805" s="2" t="s">
        <v>14038</v>
      </c>
      <c r="H2805" s="2" t="str">
        <f ca="1">IFERROR(__xludf.DUMMYFUNCTION("GOOGLETRANSLATE(A2805,""id"",""en"")"),"id hi bro, sorry bro, you are active, maximum tri number, bro, my suggestion is to join the hook team, bro, let's monitor social media for updated information, thank you, Albert")</f>
        <v>id hi bro, sorry bro, you are active, maximum tri number, bro, my suggestion is to join the hook team, bro, let's monitor social media for updated information, thank you, Albert</v>
      </c>
    </row>
    <row r="2806" spans="1:8" ht="15.75" customHeight="1" x14ac:dyDescent="0.25">
      <c r="A2806" s="2" t="s">
        <v>14039</v>
      </c>
      <c r="B2806" s="2" t="s">
        <v>14040</v>
      </c>
      <c r="C2806" s="2" t="s">
        <v>14041</v>
      </c>
      <c r="D2806" s="2" t="s">
        <v>14042</v>
      </c>
      <c r="E2806" s="2" t="s">
        <v>14043</v>
      </c>
      <c r="F2806" s="2" t="s">
        <v>14044</v>
      </c>
      <c r="G2806" s="2" t="s">
        <v>14045</v>
      </c>
      <c r="H2806" s="2" t="str">
        <f ca="1">IFERROR(__xludf.DUMMYFUNCTION("GOOGLETRANSLATE(A2806,""id"",""en"")"),"use Telkomsel byu says slave Telkomsel")</f>
        <v>use Telkomsel byu says slave Telkomsel</v>
      </c>
    </row>
    <row r="2807" spans="1:8" ht="15.75" customHeight="1" x14ac:dyDescent="0.25">
      <c r="A2807" s="2" t="s">
        <v>14046</v>
      </c>
      <c r="B2807" s="2" t="s">
        <v>14047</v>
      </c>
      <c r="C2807" s="2" t="s">
        <v>14048</v>
      </c>
      <c r="D2807" s="2" t="s">
        <v>14049</v>
      </c>
      <c r="E2807" s="2" t="s">
        <v>14049</v>
      </c>
      <c r="F2807" s="2" t="s">
        <v>14050</v>
      </c>
      <c r="G2807" s="2" t="s">
        <v>14050</v>
      </c>
      <c r="H2807" s="2" t="str">
        <f ca="1">IFERROR(__xludf.DUMMYFUNCTION("GOOGLETRANSLATE(A2807,""id"",""en"")"),"haiii regular credit available amp transfer xl axis tri three telkomsel tsel isat indosat sf smartfren byu")</f>
        <v>haiii regular credit available amp transfer xl axis tri three telkomsel tsel isat indosat sf smartfren byu</v>
      </c>
    </row>
    <row r="2808" spans="1:8" ht="15.75" customHeight="1" x14ac:dyDescent="0.25">
      <c r="A2808" s="2" t="s">
        <v>16044</v>
      </c>
      <c r="B2808" s="2" t="s">
        <v>16045</v>
      </c>
      <c r="C2808" s="2" t="s">
        <v>16046</v>
      </c>
      <c r="D2808" s="2" t="s">
        <v>16047</v>
      </c>
      <c r="E2808" s="2" t="s">
        <v>16048</v>
      </c>
      <c r="F2808" s="2" t="s">
        <v>16049</v>
      </c>
      <c r="G2808" s="2" t="s">
        <v>16049</v>
      </c>
      <c r="H2808" s="2" t="str">
        <f ca="1">IFERROR(__xludf.DUMMYFUNCTION("GOOGLETRANSLATE(A2808,""id"",""en"")"),"Byu's ID is active")</f>
        <v>Byu's ID is active</v>
      </c>
    </row>
    <row r="2809" spans="1:8" ht="15.75" customHeight="1" x14ac:dyDescent="0.25">
      <c r="A2809" s="2" t="s">
        <v>16050</v>
      </c>
      <c r="B2809" s="2" t="s">
        <v>16051</v>
      </c>
      <c r="C2809" s="2" t="s">
        <v>16052</v>
      </c>
      <c r="D2809" s="2" t="s">
        <v>16053</v>
      </c>
      <c r="E2809" s="2" t="s">
        <v>16054</v>
      </c>
      <c r="F2809" s="2" t="s">
        <v>16055</v>
      </c>
      <c r="G2809" s="2" t="s">
        <v>16056</v>
      </c>
      <c r="H2809" s="2" t="str">
        <f ca="1">IFERROR(__xludf.DUMMYFUNCTION("GOOGLETRANSLATE(A2809,""id"",""en"")"),"bro bagong Telkomsel signal simultaneously lost signal sympathy byu indihome compact clock lost signal")</f>
        <v>bro bagong Telkomsel signal simultaneously lost signal sympathy byu indihome compact clock lost signal</v>
      </c>
    </row>
    <row r="2810" spans="1:8" ht="15.75" customHeight="1" x14ac:dyDescent="0.25">
      <c r="A2810" s="2" t="s">
        <v>14051</v>
      </c>
      <c r="B2810" s="2" t="s">
        <v>14052</v>
      </c>
      <c r="C2810" s="2" t="s">
        <v>14053</v>
      </c>
      <c r="D2810" s="2" t="s">
        <v>14054</v>
      </c>
      <c r="E2810" s="2" t="s">
        <v>14055</v>
      </c>
      <c r="F2810" s="2" t="s">
        <v>14056</v>
      </c>
      <c r="G2810" s="2" t="s">
        <v>14057</v>
      </c>
      <c r="H2810" s="2" t="str">
        <f ca="1">IFERROR(__xludf.DUMMYFUNCTION("GOOGLETRANSLATE(A2810,""id"",""en"")"),"The internet signal is using the hotel's WiFi, I told you to check the speed test, it's stupid if it's an ID")</f>
        <v>The internet signal is using the hotel's WiFi, I told you to check the speed test, it's stupid if it's an ID</v>
      </c>
    </row>
    <row r="2811" spans="1:8" ht="15.75" customHeight="1" x14ac:dyDescent="0.25">
      <c r="A2811" s="2" t="s">
        <v>14058</v>
      </c>
      <c r="B2811" s="2" t="s">
        <v>14059</v>
      </c>
      <c r="C2811" s="2" t="s">
        <v>14060</v>
      </c>
      <c r="D2811" s="2" t="s">
        <v>14061</v>
      </c>
      <c r="E2811" s="2" t="s">
        <v>14062</v>
      </c>
      <c r="F2811" s="2" t="s">
        <v>14063</v>
      </c>
      <c r="G2811" s="2" t="s">
        <v>14064</v>
      </c>
      <c r="H2811" s="2" t="str">
        <f ca="1">IFERROR(__xludf.DUMMYFUNCTION("GOOGLETRANSLATE(A2811,""id"",""en"")"),"id min tsel, come on, reply to the message, I'm embarrassed to be using my neighbor's WiFi")</f>
        <v>id min tsel, come on, reply to the message, I'm embarrassed to be using my neighbor's WiFi</v>
      </c>
    </row>
    <row r="2812" spans="1:8" ht="15.75" customHeight="1" x14ac:dyDescent="0.25">
      <c r="A2812" s="2" t="s">
        <v>14065</v>
      </c>
      <c r="B2812" s="2" t="s">
        <v>14066</v>
      </c>
      <c r="C2812" s="2" t="s">
        <v>14067</v>
      </c>
      <c r="D2812" s="2" t="s">
        <v>14068</v>
      </c>
      <c r="E2812" s="2" t="s">
        <v>14069</v>
      </c>
      <c r="F2812" s="2" t="s">
        <v>14070</v>
      </c>
      <c r="G2812" s="2" t="s">
        <v>14071</v>
      </c>
      <c r="H2812" s="2" t="str">
        <f ca="1">IFERROR(__xludf.DUMMYFUNCTION("GOOGLETRANSLATE(A2812,""id"",""en"")"),"Brother's ID doesn't give a signal, if there's a problem with the cellphone number, the location of the village head, if there's a problem with the number, message Joan")</f>
        <v>Brother's ID doesn't give a signal, if there's a problem with the cellphone number, the location of the village head, if there's a problem with the number, message Joan</v>
      </c>
    </row>
    <row r="2813" spans="1:8" ht="15.75" customHeight="1" x14ac:dyDescent="0.25">
      <c r="A2813" s="2" t="s">
        <v>14072</v>
      </c>
      <c r="B2813" s="2" t="s">
        <v>14073</v>
      </c>
      <c r="C2813" s="2" t="s">
        <v>14074</v>
      </c>
      <c r="D2813" s="2" t="s">
        <v>14075</v>
      </c>
      <c r="E2813" s="2" t="s">
        <v>14076</v>
      </c>
      <c r="F2813" s="2" t="s">
        <v>14077</v>
      </c>
      <c r="G2813" s="2" t="s">
        <v>14077</v>
      </c>
      <c r="H2813" s="2" t="str">
        <f ca="1">IFERROR(__xludf.DUMMYFUNCTION("GOOGLETRANSLATE(A2813,""id"",""en"")"),"ID already, rich husband's number, huhu")</f>
        <v>ID already, rich husband's number, huhu</v>
      </c>
    </row>
    <row r="2814" spans="1:8" ht="15.75" customHeight="1" x14ac:dyDescent="0.25">
      <c r="A2814" s="2" t="s">
        <v>14078</v>
      </c>
      <c r="B2814" s="2" t="s">
        <v>14079</v>
      </c>
      <c r="C2814" s="2" t="s">
        <v>14080</v>
      </c>
      <c r="D2814" s="2" t="s">
        <v>14081</v>
      </c>
      <c r="E2814" s="2" t="s">
        <v>14082</v>
      </c>
      <c r="F2814" s="2" t="s">
        <v>14083</v>
      </c>
      <c r="G2814" s="2" t="s">
        <v>14084</v>
      </c>
      <c r="H2814" s="2" t="str">
        <f ca="1">IFERROR(__xludf.DUMMYFUNCTION("GOOGLETRANSLATE(A2814,""id"",""en"")"),"Brother Rai's ID, check your message, enter the queue, friend, message to help with problems, please wait for message interaction, Rai")</f>
        <v>Brother Rai's ID, check your message, enter the queue, friend, message to help with problems, please wait for message interaction, Rai</v>
      </c>
    </row>
    <row r="2815" spans="1:8" ht="15.75" customHeight="1" x14ac:dyDescent="0.25">
      <c r="A2815" s="2" t="s">
        <v>14085</v>
      </c>
      <c r="B2815" s="2" t="s">
        <v>14086</v>
      </c>
      <c r="C2815" s="2" t="s">
        <v>14087</v>
      </c>
      <c r="D2815" s="2" t="s">
        <v>14088</v>
      </c>
      <c r="E2815" s="2" t="s">
        <v>14089</v>
      </c>
      <c r="F2815" s="2" t="s">
        <v>14090</v>
      </c>
      <c r="G2815" s="2" t="s">
        <v>14090</v>
      </c>
      <c r="H2815" s="2" t="str">
        <f ca="1">IFERROR(__xludf.DUMMYFUNCTION("GOOGLETRANSLATE(A2815,""id"",""en"")"),"id restart please check message")</f>
        <v>id restart please check message</v>
      </c>
    </row>
    <row r="2816" spans="1:8" ht="15.75" customHeight="1" x14ac:dyDescent="0.25">
      <c r="A2816" s="2" t="s">
        <v>14091</v>
      </c>
      <c r="B2816" s="2" t="s">
        <v>14092</v>
      </c>
      <c r="C2816" s="2" t="s">
        <v>14093</v>
      </c>
      <c r="D2816" s="2" t="s">
        <v>14094</v>
      </c>
      <c r="E2816" s="2" t="s">
        <v>14095</v>
      </c>
      <c r="F2816" s="2" t="s">
        <v>14096</v>
      </c>
      <c r="G2816" s="2" t="s">
        <v>14097</v>
      </c>
      <c r="H2816" s="2" t="str">
        <f ca="1">IFERROR(__xludf.DUMMYFUNCTION("GOOGLETRANSLATE(A2816,""id"",""en"")"),"Hi, local brothers and sisters, if you know, try restarting the phone, try restarting it. If it doesn't bother you, message Nindy")</f>
        <v>Hi, local brothers and sisters, if you know, try restarting the phone, try restarting it. If it doesn't bother you, message Nindy</v>
      </c>
    </row>
    <row r="2817" spans="1:8" ht="15.75" customHeight="1" x14ac:dyDescent="0.25">
      <c r="A2817" s="2" t="s">
        <v>14091</v>
      </c>
      <c r="B2817" s="2" t="s">
        <v>14098</v>
      </c>
      <c r="C2817" s="2" t="s">
        <v>14093</v>
      </c>
      <c r="D2817" s="2" t="s">
        <v>14094</v>
      </c>
      <c r="E2817" s="2" t="s">
        <v>14095</v>
      </c>
      <c r="F2817" s="2" t="s">
        <v>14096</v>
      </c>
      <c r="G2817" s="2" t="s">
        <v>14097</v>
      </c>
      <c r="H2817" s="2" t="str">
        <f ca="1">IFERROR(__xludf.DUMMYFUNCTION("GOOGLETRANSLATE(A2817,""id"",""en"")"),"Hi, local brothers and sisters, if you know, try restarting the phone, try restarting it. If it doesn't bother you, message Nindy")</f>
        <v>Hi, local brothers and sisters, if you know, try restarting the phone, try restarting it. If it doesn't bother you, message Nindy</v>
      </c>
    </row>
    <row r="2818" spans="1:8" ht="15.75" customHeight="1" x14ac:dyDescent="0.25">
      <c r="A2818" s="2" t="s">
        <v>14099</v>
      </c>
      <c r="B2818" s="2" t="s">
        <v>14100</v>
      </c>
      <c r="C2818" s="2" t="s">
        <v>14101</v>
      </c>
      <c r="D2818" s="2" t="s">
        <v>14102</v>
      </c>
      <c r="E2818" s="2" t="s">
        <v>14103</v>
      </c>
      <c r="F2818" s="2" t="s">
        <v>14104</v>
      </c>
      <c r="G2818" s="2" t="s">
        <v>14105</v>
      </c>
      <c r="H2818" s="2" t="str">
        <f ca="1">IFERROR(__xludf.DUMMYFUNCTION("GOOGLETRANSLATE(A2818,""id"",""en"")"),"ID, bro, if you don't have a signal, check your cell phone number, location, sub-district, city, number, problem, send a message, Joan.")</f>
        <v>ID, bro, if you don't have a signal, check your cell phone number, location, sub-district, city, number, problem, send a message, Joan.</v>
      </c>
    </row>
    <row r="2819" spans="1:8" ht="15.75" customHeight="1" x14ac:dyDescent="0.25">
      <c r="A2819" s="2" t="s">
        <v>14106</v>
      </c>
      <c r="B2819" s="2" t="s">
        <v>14107</v>
      </c>
      <c r="C2819" s="2" t="s">
        <v>14108</v>
      </c>
      <c r="D2819" s="2" t="s">
        <v>14109</v>
      </c>
      <c r="E2819" s="2" t="s">
        <v>14110</v>
      </c>
      <c r="F2819" s="2" t="s">
        <v>14111</v>
      </c>
      <c r="G2819" s="2" t="s">
        <v>14112</v>
      </c>
      <c r="H2819" s="2" t="str">
        <f ca="1">IFERROR(__xludf.DUMMYFUNCTION("GOOGLETRANSLATE(A2819,""id"",""en"")"),"There's no signal ID, it's just missing two")</f>
        <v>There's no signal ID, it's just missing two</v>
      </c>
    </row>
    <row r="2820" spans="1:8" ht="15.75" customHeight="1" x14ac:dyDescent="0.25">
      <c r="A2820" s="2" t="s">
        <v>14113</v>
      </c>
      <c r="B2820" s="2" t="s">
        <v>14114</v>
      </c>
      <c r="C2820" s="2" t="s">
        <v>14115</v>
      </c>
      <c r="D2820" s="2" t="s">
        <v>14116</v>
      </c>
      <c r="E2820" s="2" t="s">
        <v>14117</v>
      </c>
      <c r="F2820" s="2" t="s">
        <v>14118</v>
      </c>
      <c r="G2820" s="2" t="s">
        <v>14119</v>
      </c>
      <c r="H2820" s="2" t="str">
        <f ca="1">IFERROR(__xludf.DUMMYFUNCTION("GOOGLETRANSLATE(A2820,""id"",""en"")"),"Risa's sister is complaining about Byu's number, confirm Twitter ID, Telkomsel number has no signal, come on, give me the message, cellphone number, date, location, kec, city, number, problem, thank you, Nesya")</f>
        <v>Risa's sister is complaining about Byu's number, confirm Twitter ID, Telkomsel number has no signal, come on, give me the message, cellphone number, date, location, kec, city, number, problem, thank you, Nesya</v>
      </c>
    </row>
    <row r="2821" spans="1:8" ht="15.75" customHeight="1" x14ac:dyDescent="0.25">
      <c r="A2821" s="2" t="s">
        <v>14120</v>
      </c>
      <c r="B2821" s="2" t="s">
        <v>14121</v>
      </c>
      <c r="C2821" s="2" t="s">
        <v>14122</v>
      </c>
      <c r="D2821" s="2" t="s">
        <v>14123</v>
      </c>
      <c r="E2821" s="2" t="s">
        <v>14123</v>
      </c>
      <c r="F2821" s="2" t="s">
        <v>14124</v>
      </c>
      <c r="G2821" s="2" t="s">
        <v>14125</v>
      </c>
      <c r="H2821" s="2" t="str">
        <f ca="1">IFERROR(__xludf.DUMMYFUNCTION("GOOGLETRANSLATE(A2821,""id"",""en"")"),"Telkomsel signal ID Bapuk Jogja high price lot signal")</f>
        <v>Telkomsel signal ID Bapuk Jogja high price lot signal</v>
      </c>
    </row>
    <row r="2822" spans="1:8" ht="15.75" customHeight="1" x14ac:dyDescent="0.25">
      <c r="A2822" s="2" t="s">
        <v>14126</v>
      </c>
      <c r="B2822" s="2" t="s">
        <v>14127</v>
      </c>
      <c r="C2822" s="2" t="s">
        <v>14128</v>
      </c>
      <c r="D2822" s="2" t="s">
        <v>14129</v>
      </c>
      <c r="E2822" s="2" t="s">
        <v>14130</v>
      </c>
      <c r="F2822" s="2" t="s">
        <v>14131</v>
      </c>
      <c r="G2822" s="2" t="s">
        <v>14131</v>
      </c>
      <c r="H2822" s="2" t="str">
        <f ca="1">IFERROR(__xludf.DUMMYFUNCTION("GOOGLETRANSLATE(A2822,""id"",""en"")"),"id use the official link yes network quality use iconnet if working on grass it's better to just use quota use telkomsel byu xl network quality")</f>
        <v>id use the official link yes network quality use iconnet if working on grass it's better to just use quota use telkomsel byu xl network quality</v>
      </c>
    </row>
    <row r="2823" spans="1:8" ht="15.75" customHeight="1" x14ac:dyDescent="0.25">
      <c r="A2823" s="2" t="s">
        <v>14132</v>
      </c>
      <c r="B2823" s="2" t="s">
        <v>14133</v>
      </c>
      <c r="C2823" s="2" t="s">
        <v>14134</v>
      </c>
      <c r="D2823" s="2" t="s">
        <v>14135</v>
      </c>
      <c r="E2823" s="2" t="s">
        <v>14136</v>
      </c>
      <c r="F2823" s="2" t="s">
        <v>14137</v>
      </c>
      <c r="G2823" s="2" t="s">
        <v>14138</v>
      </c>
      <c r="H2823" s="2" t="str">
        <f ca="1">IFERROR(__xludf.DUMMYFUNCTION("GOOGLETRANSLATE(A2823,""id"",""en"")"),"the platinum video wasn't redeemed after buying the xl package watching champions league tags poisonshopping smartfren byu telkomsel im tokopedia toped tokped discountfess voucher shopee live wts credit discount wtb war cashback blibli quota familiar pack"&amp;"age")</f>
        <v>the platinum video wasn't redeemed after buying the xl package watching champions league tags poisonshopping smartfren byu telkomsel im tokopedia toped tokped discountfess voucher shopee live wts credit discount wtb war cashback blibli quota familiar package</v>
      </c>
    </row>
    <row r="2824" spans="1:8" ht="15.75" customHeight="1" x14ac:dyDescent="0.25">
      <c r="A2824" s="2" t="s">
        <v>14139</v>
      </c>
      <c r="B2824" s="2" t="s">
        <v>14140</v>
      </c>
      <c r="C2824" s="2" t="s">
        <v>14141</v>
      </c>
      <c r="D2824" s="2" t="s">
        <v>14142</v>
      </c>
      <c r="E2824" s="2" t="s">
        <v>14143</v>
      </c>
      <c r="F2824" s="2" t="s">
        <v>14144</v>
      </c>
      <c r="G2824" s="2" t="s">
        <v>14145</v>
      </c>
      <c r="H2824" s="2" t="str">
        <f ca="1">IFERROR(__xludf.DUMMYFUNCTION("GOOGLETRANSLATE(A2824,""id"",""en"")"),"ID Rasya, help find a solution so that the net is fast, bro, Suharmanto, order in cell phone number, the date is the problem number, let's be healthy, Rasya")</f>
        <v>ID Rasya, help find a solution so that the net is fast, bro, Suharmanto, order in cell phone number, the date is the problem number, let's be healthy, Rasya</v>
      </c>
    </row>
    <row r="2825" spans="1:8" ht="15.75" customHeight="1" x14ac:dyDescent="0.25">
      <c r="A2825" s="2" t="s">
        <v>14146</v>
      </c>
      <c r="B2825" s="2" t="s">
        <v>14147</v>
      </c>
      <c r="C2825" s="2" t="s">
        <v>14148</v>
      </c>
      <c r="D2825" s="2" t="s">
        <v>14149</v>
      </c>
      <c r="E2825" s="2" t="s">
        <v>14150</v>
      </c>
      <c r="F2825" s="2" t="s">
        <v>14151</v>
      </c>
      <c r="G2825" s="2" t="s">
        <v>14152</v>
      </c>
      <c r="H2825" s="2" t="str">
        <f ca="1">IFERROR(__xludf.DUMMYFUNCTION("GOOGLETRANSLATE(A2825,""id"",""en"")"),"yeah, sorry bro, I'm having internet problems, please help me, bro, confirm the message with the official ID account, bro, help me with the problem.")</f>
        <v>yeah, sorry bro, I'm having internet problems, please help me, bro, confirm the message with the official ID account, bro, help me with the problem.</v>
      </c>
    </row>
    <row r="2826" spans="1:8" ht="15.75" customHeight="1" x14ac:dyDescent="0.25">
      <c r="A2826" s="2" t="s">
        <v>14153</v>
      </c>
      <c r="B2826" s="2" t="s">
        <v>14154</v>
      </c>
      <c r="C2826" s="2" t="s">
        <v>14155</v>
      </c>
      <c r="D2826" s="2" t="s">
        <v>14156</v>
      </c>
      <c r="E2826" s="2" t="s">
        <v>14157</v>
      </c>
      <c r="F2826" s="2" t="s">
        <v>14158</v>
      </c>
      <c r="G2826" s="2" t="s">
        <v>14158</v>
      </c>
      <c r="H2826" s="2" t="str">
        <f ca="1">IFERROR(__xludf.DUMMYFUNCTION("GOOGLETRANSLATE(A2826,""id"",""en"")"),"Telkomsel byu still can't get internet for hours")</f>
        <v>Telkomsel byu still can't get internet for hours</v>
      </c>
    </row>
    <row r="2827" spans="1:8" ht="15.75" customHeight="1" x14ac:dyDescent="0.25">
      <c r="A2827" s="2" t="s">
        <v>14159</v>
      </c>
      <c r="B2827" s="2" t="s">
        <v>14160</v>
      </c>
      <c r="C2827" s="2" t="s">
        <v>14161</v>
      </c>
      <c r="D2827" s="2" t="s">
        <v>14162</v>
      </c>
      <c r="E2827" s="2" t="s">
        <v>14163</v>
      </c>
      <c r="F2827" s="2" t="s">
        <v>14164</v>
      </c>
      <c r="G2827" s="2" t="s">
        <v>14165</v>
      </c>
      <c r="H2827" s="2" t="str">
        <f ca="1">IFERROR(__xludf.DUMMYFUNCTION("GOOGLETRANSLATE(A2827,""id"",""en"")"),"Telkomsel amp byu lot")</f>
        <v>Telkomsel amp byu lot</v>
      </c>
    </row>
    <row r="2828" spans="1:8" ht="15.75" customHeight="1" x14ac:dyDescent="0.25">
      <c r="A2828" s="2" t="s">
        <v>14166</v>
      </c>
      <c r="B2828" s="2" t="s">
        <v>14167</v>
      </c>
      <c r="C2828" s="2" t="s">
        <v>14168</v>
      </c>
      <c r="D2828" s="2" t="s">
        <v>14169</v>
      </c>
      <c r="E2828" s="2" t="s">
        <v>14170</v>
      </c>
      <c r="F2828" s="2" t="s">
        <v>14171</v>
      </c>
      <c r="G2828" s="2" t="s">
        <v>14172</v>
      </c>
      <c r="H2828" s="2" t="str">
        <f ca="1">IFERROR(__xludf.DUMMYFUNCTION("GOOGLETRANSLATE(A2828,""id"",""en"")"),"I hope Gempi's brother is as successful as Jovan")</f>
        <v>I hope Gempi's brother is as successful as Jovan</v>
      </c>
    </row>
    <row r="2829" spans="1:8" ht="15.75" customHeight="1" x14ac:dyDescent="0.25">
      <c r="A2829" s="2" t="s">
        <v>14173</v>
      </c>
      <c r="B2829" s="2" t="s">
        <v>14174</v>
      </c>
      <c r="C2829" s="2" t="s">
        <v>14175</v>
      </c>
      <c r="D2829" s="2" t="s">
        <v>14176</v>
      </c>
      <c r="E2829" s="2" t="s">
        <v>14176</v>
      </c>
      <c r="F2829" s="2" t="s">
        <v>14177</v>
      </c>
      <c r="G2829" s="2" t="s">
        <v>14177</v>
      </c>
      <c r="H2829" s="2" t="str">
        <f ca="1">IFERROR(__xludf.DUMMYFUNCTION("GOOGLETRANSLATE(A2829,""id"",""en"")"),"id aah thank you min")</f>
        <v>id aah thank you min</v>
      </c>
    </row>
    <row r="2830" spans="1:8" ht="15.75" customHeight="1" x14ac:dyDescent="0.25">
      <c r="A2830" s="2" t="s">
        <v>14178</v>
      </c>
      <c r="B2830" s="2" t="s">
        <v>14179</v>
      </c>
      <c r="C2830" s="2" t="s">
        <v>14180</v>
      </c>
      <c r="D2830" s="2" t="s">
        <v>14181</v>
      </c>
      <c r="E2830" s="2" t="s">
        <v>14182</v>
      </c>
      <c r="F2830" s="2" t="s">
        <v>14183</v>
      </c>
      <c r="G2830" s="2" t="s">
        <v>14184</v>
      </c>
      <c r="H2830" s="2" t="str">
        <f ca="1">IFERROR(__xludf.DUMMYFUNCTION("GOOGLETRANSLATE(A2830,""id"",""en"")"),"Telkomsel ID recycles the number according to the requirements, of course the Minister of Information and Communication will set a pause for recycle the subscription card, brother Jovan")</f>
        <v>Telkomsel ID recycles the number according to the requirements, of course the Minister of Information and Communication will set a pause for recycle the subscription card, brother Jovan</v>
      </c>
    </row>
    <row r="2831" spans="1:8" ht="15.75" customHeight="1" x14ac:dyDescent="0.25">
      <c r="A2831" s="2" t="s">
        <v>14185</v>
      </c>
      <c r="B2831" s="2" t="s">
        <v>14186</v>
      </c>
      <c r="C2831" s="2" t="s">
        <v>14187</v>
      </c>
      <c r="D2831" s="2" t="s">
        <v>14188</v>
      </c>
      <c r="E2831" s="2" t="s">
        <v>14189</v>
      </c>
      <c r="F2831" s="2" t="s">
        <v>14190</v>
      </c>
      <c r="G2831" s="2" t="s">
        <v>14191</v>
      </c>
      <c r="H2831" s="2" t="str">
        <f ca="1">IFERROR(__xludf.DUMMYFUNCTION("GOOGLETRANSLATE(A2831,""id"",""en"")"),"ID, please provide complete data, Micha, please send a message so the data is safe, cool, thank you, Micha")</f>
        <v>ID, please provide complete data, Micha, please send a message so the data is safe, cool, thank you, Micha</v>
      </c>
    </row>
    <row r="2832" spans="1:8" ht="15.75" customHeight="1" x14ac:dyDescent="0.25">
      <c r="A2832" s="2" t="s">
        <v>15</v>
      </c>
      <c r="B2832" s="2" t="s">
        <v>14192</v>
      </c>
      <c r="C2832" s="2" t="s">
        <v>14193</v>
      </c>
      <c r="D2832" s="2" t="s">
        <v>14194</v>
      </c>
      <c r="E2832" s="2" t="s">
        <v>14194</v>
      </c>
      <c r="F2832" s="2" t="s">
        <v>20</v>
      </c>
      <c r="G2832" s="2" t="s">
        <v>20</v>
      </c>
      <c r="H2832" s="2" t="str">
        <f ca="1">IFERROR(__xludf.DUMMYFUNCTION("GOOGLETRANSLATE(A2832,""id"",""en"")"),"id")</f>
        <v>id</v>
      </c>
    </row>
    <row r="2833" spans="1:8" ht="15.75" customHeight="1" x14ac:dyDescent="0.25">
      <c r="A2833" s="2" t="s">
        <v>14195</v>
      </c>
      <c r="B2833" s="2" t="s">
        <v>14196</v>
      </c>
      <c r="C2833" s="2" t="s">
        <v>14197</v>
      </c>
      <c r="D2833" s="2" t="s">
        <v>14198</v>
      </c>
      <c r="E2833" s="2" t="s">
        <v>14199</v>
      </c>
      <c r="F2833" s="2" t="s">
        <v>14200</v>
      </c>
      <c r="G2833" s="2" t="s">
        <v>14201</v>
      </c>
      <c r="H2833" s="2" t="str">
        <f ca="1">IFERROR(__xludf.DUMMYFUNCTION("GOOGLETRANSLATE(A2833,""id"",""en"")"),"The ID problem is that the net is not stable, bro, let me know the cellphone number, come on, the problem number is to order, check the data, it's safe, thank you, Micha")</f>
        <v>The ID problem is that the net is not stable, bro, let me know the cellphone number, come on, the problem number is to order, check the data, it's safe, thank you, Micha</v>
      </c>
    </row>
    <row r="2834" spans="1:8" ht="15.75" customHeight="1" x14ac:dyDescent="0.25">
      <c r="A2834" s="2" t="s">
        <v>14202</v>
      </c>
      <c r="B2834" s="2" t="s">
        <v>14203</v>
      </c>
      <c r="C2834" s="2" t="s">
        <v>14204</v>
      </c>
      <c r="D2834" s="2" t="s">
        <v>14205</v>
      </c>
      <c r="E2834" s="2" t="s">
        <v>14206</v>
      </c>
      <c r="F2834" s="2" t="s">
        <v>14207</v>
      </c>
      <c r="G2834" s="2" t="s">
        <v>14208</v>
      </c>
      <c r="H2834" s="2" t="str">
        <f ca="1">IFERROR(__xludf.DUMMYFUNCTION("GOOGLETRANSLATE(A2834,""id"",""en"")"),"net amp data connection Cikadu village bad signal id lost lost weak data connection appeared buy expensive expensive month ran out good data package bad net")</f>
        <v>net amp data connection Cikadu village bad signal id lost lost weak data connection appeared buy expensive expensive month ran out good data package bad net</v>
      </c>
    </row>
    <row r="2835" spans="1:8" ht="15.75" customHeight="1" x14ac:dyDescent="0.25">
      <c r="A2835" s="2" t="s">
        <v>14209</v>
      </c>
      <c r="B2835" s="2" t="s">
        <v>14210</v>
      </c>
      <c r="C2835" s="2" t="s">
        <v>14211</v>
      </c>
      <c r="D2835" s="2" t="s">
        <v>14212</v>
      </c>
      <c r="E2835" s="2" t="s">
        <v>14213</v>
      </c>
      <c r="F2835" s="2" t="s">
        <v>14214</v>
      </c>
      <c r="G2835" s="2" t="s">
        <v>14215</v>
      </c>
      <c r="H2835" s="2" t="str">
        <f ca="1">IFERROR(__xludf.DUMMYFUNCTION("GOOGLETRANSLATE(A2835,""id"",""en"")"),"If you have trouble turning the product, serve it byu, brother, the official hand confirms the ID message directly, friend, help Rai")</f>
        <v>If you have trouble turning the product, serve it byu, brother, the official hand confirms the ID message directly, friend, help Rai</v>
      </c>
    </row>
    <row r="2836" spans="1:8" ht="15.75" customHeight="1" x14ac:dyDescent="0.25">
      <c r="A2836" s="2" t="s">
        <v>16057</v>
      </c>
      <c r="B2836" s="2" t="s">
        <v>16058</v>
      </c>
      <c r="C2836" s="2" t="s">
        <v>16059</v>
      </c>
      <c r="D2836" s="2" t="s">
        <v>16060</v>
      </c>
      <c r="E2836" s="2" t="s">
        <v>16061</v>
      </c>
      <c r="F2836" s="2" t="s">
        <v>16062</v>
      </c>
      <c r="G2836" s="2" t="s">
        <v>16062</v>
      </c>
      <c r="H2836" s="2" t="str">
        <f ca="1">IFERROR(__xludf.DUMMYFUNCTION("GOOGLETRANSLATE(A2836,""id"",""en"")"),"ID moved Telkomsel number byu")</f>
        <v>ID moved Telkomsel number byu</v>
      </c>
    </row>
    <row r="2837" spans="1:8" ht="15.75" customHeight="1" x14ac:dyDescent="0.25">
      <c r="A2837" s="2" t="s">
        <v>14216</v>
      </c>
      <c r="B2837" s="2" t="s">
        <v>14217</v>
      </c>
      <c r="C2837" s="2" t="s">
        <v>14218</v>
      </c>
      <c r="D2837" s="2" t="s">
        <v>14219</v>
      </c>
      <c r="E2837" s="2" t="s">
        <v>14220</v>
      </c>
      <c r="F2837" s="2" t="s">
        <v>14221</v>
      </c>
      <c r="G2837" s="2" t="s">
        <v>14221</v>
      </c>
      <c r="H2837" s="2" t="str">
        <f ca="1">IFERROR(__xludf.DUMMYFUNCTION("GOOGLETRANSLATE(A2837,""id"",""en"")"),"roaming by Telkomsel yes ID")</f>
        <v>roaming by Telkomsel yes ID</v>
      </c>
    </row>
    <row r="2838" spans="1:8" ht="15.75" customHeight="1" x14ac:dyDescent="0.25">
      <c r="A2838" s="2" t="s">
        <v>14222</v>
      </c>
      <c r="B2838" s="2" t="s">
        <v>14223</v>
      </c>
      <c r="C2838" s="2" t="s">
        <v>14224</v>
      </c>
      <c r="D2838" s="2" t="s">
        <v>14225</v>
      </c>
      <c r="E2838" s="2" t="s">
        <v>14226</v>
      </c>
      <c r="F2838" s="2" t="s">
        <v>14227</v>
      </c>
      <c r="G2838" s="2" t="s">
        <v>14228</v>
      </c>
      <c r="H2838" s="2" t="str">
        <f ca="1">IFERROR(__xludf.DUMMYFUNCTION("GOOGLETRANSLATE(A2838,""id"",""en"")"),"Brother Suharmanto's ID is bothering you, spam SMS, the internet connection is unstable, come on, let me give you the message, cellphone number, date, location, kec, city, number, problem with capturing advertising SMS, let me help you check, thank you Ne"&amp;"sya")</f>
        <v>Brother Suharmanto's ID is bothering you, spam SMS, the internet connection is unstable, come on, let me give you the message, cellphone number, date, location, kec, city, number, problem with capturing advertising SMS, let me help you check, thank you Nesya</v>
      </c>
    </row>
    <row r="2839" spans="1:8" ht="15.75" customHeight="1" x14ac:dyDescent="0.25">
      <c r="A2839" s="2" t="s">
        <v>14229</v>
      </c>
      <c r="B2839" s="2" t="s">
        <v>14230</v>
      </c>
      <c r="C2839" s="2" t="s">
        <v>14231</v>
      </c>
      <c r="D2839" s="2" t="s">
        <v>14232</v>
      </c>
      <c r="E2839" s="2" t="s">
        <v>14233</v>
      </c>
      <c r="F2839" s="2" t="s">
        <v>14234</v>
      </c>
      <c r="G2839" s="2" t="s">
        <v>14234</v>
      </c>
      <c r="H2839" s="2" t="str">
        <f ca="1">IFERROR(__xludf.DUMMYFUNCTION("GOOGLETRANSLATE(A2839,""id"",""en"")"),"advertising model id ba id let me see the zayyan tv advertisement")</f>
        <v>advertising model id ba id let me see the zayyan tv advertisement</v>
      </c>
    </row>
    <row r="2840" spans="1:8" ht="15.75" customHeight="1" x14ac:dyDescent="0.25">
      <c r="A2840" s="2" t="s">
        <v>14235</v>
      </c>
      <c r="B2840" s="2" t="s">
        <v>14236</v>
      </c>
      <c r="C2840" s="2" t="s">
        <v>14237</v>
      </c>
      <c r="D2840" s="2" t="s">
        <v>14238</v>
      </c>
      <c r="E2840" s="2" t="s">
        <v>14239</v>
      </c>
      <c r="F2840" s="2" t="s">
        <v>14240</v>
      </c>
      <c r="G2840" s="2" t="s">
        <v>14241</v>
      </c>
      <c r="H2840" s="2" t="str">
        <f ca="1">IFERROR(__xludf.DUMMYFUNCTION("GOOGLETRANSLATE(A2840,""id"",""en"")"),"ID, brother, talk to me, message ID, let me help you with Telkomsel signal problems, immediately confirm the message, DiDM, help me check Darlan")</f>
        <v>ID, brother, talk to me, message ID, let me help you with Telkomsel signal problems, immediately confirm the message, DiDM, help me check Darlan</v>
      </c>
    </row>
    <row r="2841" spans="1:8" ht="15.75" customHeight="1" x14ac:dyDescent="0.25">
      <c r="A2841" s="2" t="s">
        <v>14242</v>
      </c>
      <c r="B2841" s="2" t="s">
        <v>14243</v>
      </c>
      <c r="C2841" s="2" t="s">
        <v>14244</v>
      </c>
      <c r="D2841" s="2" t="s">
        <v>14245</v>
      </c>
      <c r="E2841" s="2" t="s">
        <v>14246</v>
      </c>
      <c r="F2841" s="2" t="s">
        <v>14247</v>
      </c>
      <c r="G2841" s="2" t="s">
        <v>14248</v>
      </c>
      <c r="H2841" s="2" t="str">
        <f ca="1">IFERROR(__xludf.DUMMYFUNCTION("GOOGLETRANSLATE(A2841,""id"",""en"")"),"Id a friend using sympathy to complain about a good signal")</f>
        <v>Id a friend using sympathy to complain about a good signal</v>
      </c>
    </row>
    <row r="2842" spans="1:8" ht="15.75" customHeight="1" x14ac:dyDescent="0.25">
      <c r="A2842" s="2" t="s">
        <v>14249</v>
      </c>
      <c r="B2842" s="2" t="s">
        <v>14250</v>
      </c>
      <c r="C2842" s="2" t="s">
        <v>14251</v>
      </c>
      <c r="D2842" s="2" t="s">
        <v>14252</v>
      </c>
      <c r="E2842" s="2" t="s">
        <v>14253</v>
      </c>
      <c r="F2842" s="2" t="s">
        <v>14254</v>
      </c>
      <c r="G2842" s="2" t="s">
        <v>14255</v>
      </c>
      <c r="H2842" s="2" t="str">
        <f ca="1">IFERROR(__xludf.DUMMYFUNCTION("GOOGLETRANSLATE(A2842,""id"",""en"")"),"Try talking to Nindy, the message is your sister's ID")</f>
        <v>Try talking to Nindy, the message is your sister's ID</v>
      </c>
    </row>
    <row r="2843" spans="1:8" ht="15.75" customHeight="1" x14ac:dyDescent="0.25">
      <c r="A2843" s="2" t="s">
        <v>14256</v>
      </c>
      <c r="B2843" s="2" t="s">
        <v>14257</v>
      </c>
      <c r="C2843" s="2" t="s">
        <v>14258</v>
      </c>
      <c r="D2843" s="2" t="s">
        <v>14259</v>
      </c>
      <c r="E2843" s="2" t="s">
        <v>14260</v>
      </c>
      <c r="F2843" s="2" t="s">
        <v>14261</v>
      </c>
      <c r="G2843" s="2" t="s">
        <v>14262</v>
      </c>
      <c r="H2843" s="2" t="str">
        <f ca="1">IFERROR(__xludf.DUMMYFUNCTION("GOOGLETRANSLATE(A2843,""id"",""en"")"),"Try using Telkomsel's son, byu, really")</f>
        <v>Try using Telkomsel's son, byu, really</v>
      </c>
    </row>
    <row r="2844" spans="1:8" ht="15.75" customHeight="1" x14ac:dyDescent="0.25">
      <c r="A2844" s="2" t="s">
        <v>16063</v>
      </c>
      <c r="B2844" s="2" t="s">
        <v>16064</v>
      </c>
      <c r="C2844" s="2" t="s">
        <v>16065</v>
      </c>
      <c r="D2844" s="2" t="s">
        <v>16066</v>
      </c>
      <c r="E2844" s="2" t="s">
        <v>16067</v>
      </c>
      <c r="F2844" s="2" t="s">
        <v>16068</v>
      </c>
      <c r="G2844" s="2" t="s">
        <v>16069</v>
      </c>
      <c r="H2844" s="2" t="str">
        <f ca="1">IFERROR(__xludf.DUMMYFUNCTION("GOOGLETRANSLATE(A2844,""id"",""en"")"),"ready tf credit transfer active ganambah purchase quota cheap price murce under come avail provider tsel byu telkomsel indosat isat im three tri xl axis nominal buying and selling wts need wtb tf credit need need")</f>
        <v>ready tf credit transfer active ganambah purchase quota cheap price murce under come avail provider tsel byu telkomsel indosat isat im three tri xl axis nominal buying and selling wts need wtb tf credit need need</v>
      </c>
    </row>
    <row r="2845" spans="1:8" ht="15.75" customHeight="1" x14ac:dyDescent="0.25">
      <c r="A2845" s="2" t="s">
        <v>14314</v>
      </c>
      <c r="B2845" s="2" t="s">
        <v>14315</v>
      </c>
      <c r="C2845" s="2" t="s">
        <v>14316</v>
      </c>
      <c r="D2845" s="2" t="s">
        <v>14317</v>
      </c>
      <c r="E2845" s="2" t="s">
        <v>14318</v>
      </c>
      <c r="F2845" s="2" t="s">
        <v>14319</v>
      </c>
      <c r="G2845" s="2" t="s">
        <v>14320</v>
      </c>
      <c r="H2845" s="2" t="str">
        <f ca="1">IFERROR(__xludf.DUMMYFUNCTION("GOOGLETRANSLATE(A2845,""id"",""en"")"),"id please wait, brother, colleague, Zyad, reply to your message, thank you, Zyad")</f>
        <v>id please wait, brother, colleague, Zyad, reply to your message, thank you, Zyad</v>
      </c>
    </row>
    <row r="2846" spans="1:8" ht="15.75" customHeight="1" x14ac:dyDescent="0.25">
      <c r="A2846" s="2" t="s">
        <v>14321</v>
      </c>
      <c r="B2846" s="2" t="s">
        <v>14322</v>
      </c>
      <c r="C2846" s="2" t="s">
        <v>14323</v>
      </c>
      <c r="D2846" s="2" t="s">
        <v>14324</v>
      </c>
      <c r="E2846" s="2" t="s">
        <v>14325</v>
      </c>
      <c r="F2846" s="2" t="s">
        <v>14326</v>
      </c>
      <c r="G2846" s="2" t="s">
        <v>14326</v>
      </c>
      <c r="H2846" s="2" t="str">
        <f ca="1">IFERROR(__xludf.DUMMYFUNCTION("GOOGLETRANSLATE(A2846,""id"",""en"")"),"Ardhan's ID, check your message, here's a message, Brother Ardhan")</f>
        <v>Ardhan's ID, check your message, here's a message, Brother Ardhan</v>
      </c>
    </row>
    <row r="2847" spans="1:8" ht="15.75" customHeight="1" x14ac:dyDescent="0.25">
      <c r="A2847" s="2" t="s">
        <v>14349</v>
      </c>
      <c r="B2847" s="2" t="s">
        <v>14350</v>
      </c>
      <c r="C2847" s="2" t="s">
        <v>14351</v>
      </c>
      <c r="D2847" s="2" t="s">
        <v>14352</v>
      </c>
      <c r="E2847" s="2" t="s">
        <v>14353</v>
      </c>
      <c r="F2847" s="2" t="s">
        <v>14354</v>
      </c>
      <c r="G2847" s="2" t="s">
        <v>14355</v>
      </c>
      <c r="H2847" s="2" t="str">
        <f ca="1">IFERROR(__xludf.DUMMYFUNCTION("GOOGLETRANSLATE(A2847,""id"",""en"")"),"Zidane's ID is poked by a work friend so that Brother Zizi's message will be answered quickly, wait for the message, thank you Zidane")</f>
        <v>Zidane's ID is poked by a work friend so that Brother Zizi's message will be answered quickly, wait for the message, thank you Zidane</v>
      </c>
    </row>
    <row r="2848" spans="1:8" ht="15.75" customHeight="1" x14ac:dyDescent="0.25">
      <c r="A2848" s="2" t="s">
        <v>14328</v>
      </c>
      <c r="B2848" s="2" t="s">
        <v>14329</v>
      </c>
      <c r="C2848" s="2" t="s">
        <v>14330</v>
      </c>
      <c r="D2848" s="2" t="s">
        <v>14331</v>
      </c>
      <c r="E2848" s="2" t="s">
        <v>14332</v>
      </c>
      <c r="F2848" s="2" t="s">
        <v>14333</v>
      </c>
      <c r="G2848" s="2" t="s">
        <v>14334</v>
      </c>
      <c r="H2848" s="2" t="str">
        <f ca="1">IFERROR(__xludf.DUMMYFUNCTION("GOOGLETRANSLATE(A2848,""id"",""en"")"),"Sis Zizi's message ID is in the queue, waiting for a reply to your message, thank you Zidane")</f>
        <v>Sis Zizi's message ID is in the queue, waiting for a reply to your message, thank you Zidane</v>
      </c>
    </row>
    <row r="2849" spans="1:8" ht="15.75" customHeight="1" x14ac:dyDescent="0.25">
      <c r="A2849" s="2" t="s">
        <v>14335</v>
      </c>
      <c r="B2849" s="2" t="s">
        <v>14336</v>
      </c>
      <c r="C2849" s="2" t="s">
        <v>14337</v>
      </c>
      <c r="D2849" s="2" t="s">
        <v>14338</v>
      </c>
      <c r="E2849" s="2" t="s">
        <v>14339</v>
      </c>
      <c r="F2849" s="2" t="s">
        <v>14340</v>
      </c>
      <c r="G2849" s="2" t="s">
        <v>14341</v>
      </c>
      <c r="H2849" s="2" t="str">
        <f ca="1">IFERROR(__xludf.DUMMYFUNCTION("GOOGLETRANSLATE(A2849,""id"",""en"")"),"ID okay brother Zizi meet message Frey")</f>
        <v>ID okay brother Zizi meet message Frey</v>
      </c>
    </row>
    <row r="2850" spans="1:8" ht="15.75" customHeight="1" x14ac:dyDescent="0.25">
      <c r="A2850" s="2" t="s">
        <v>14342</v>
      </c>
      <c r="B2850" s="2" t="s">
        <v>14343</v>
      </c>
      <c r="C2850" s="2" t="s">
        <v>14344</v>
      </c>
      <c r="D2850" s="2" t="s">
        <v>14345</v>
      </c>
      <c r="E2850" s="2" t="s">
        <v>14346</v>
      </c>
      <c r="F2850" s="2" t="s">
        <v>14347</v>
      </c>
      <c r="G2850" s="2" t="s">
        <v>14348</v>
      </c>
      <c r="H2850" s="2" t="str">
        <f ca="1">IFERROR(__xludf.DUMMYFUNCTION("GOOGLETRANSLATE(A2850,""id"",""en"")"),"Zizi's sister's ID, try to provide the location number, detailed number, problem with Jovan's message")</f>
        <v>Zizi's sister's ID, try to provide the location number, detailed number, problem with Jovan's message</v>
      </c>
    </row>
    <row r="2851" spans="1:8" ht="15.75" customHeight="1" x14ac:dyDescent="0.25">
      <c r="A2851" s="2" t="s">
        <v>13721</v>
      </c>
      <c r="B2851" s="2" t="s">
        <v>14327</v>
      </c>
      <c r="C2851" s="2" t="s">
        <v>13723</v>
      </c>
      <c r="D2851" s="2" t="s">
        <v>13724</v>
      </c>
      <c r="E2851" s="2" t="s">
        <v>13725</v>
      </c>
      <c r="F2851" s="2" t="s">
        <v>13726</v>
      </c>
      <c r="G2851" s="2" t="s">
        <v>13727</v>
      </c>
      <c r="H2851" s="2" t="str">
        <f ca="1">IFERROR(__xludf.DUMMYFUNCTION("GOOGLETRANSLATE(A2851,""id"",""en"")"),"Hi bro, sorry for making you uncomfortable, I'm complaining bro, Dmin Nindy, OK, Nindy, try to help check the team, thank you, bro.")</f>
        <v>Hi bro, sorry for making you uncomfortable, I'm complaining bro, Dmin Nindy, OK, Nindy, try to help check the team, thank you, bro.</v>
      </c>
    </row>
    <row r="2852" spans="1:8" ht="15.75" customHeight="1" x14ac:dyDescent="0.25">
      <c r="A2852" s="2" t="s">
        <v>14356</v>
      </c>
      <c r="B2852" s="2" t="s">
        <v>14357</v>
      </c>
      <c r="C2852" s="2" t="s">
        <v>14358</v>
      </c>
      <c r="D2852" s="2" t="s">
        <v>14359</v>
      </c>
      <c r="E2852" s="2" t="s">
        <v>14360</v>
      </c>
      <c r="F2852" s="2" t="s">
        <v>14361</v>
      </c>
      <c r="G2852" s="2" t="s">
        <v>14362</v>
      </c>
      <c r="H2852" s="2" t="str">
        <f ca="1">IFERROR(__xludf.DUMMYFUNCTION("GOOGLETRANSLATE(A2852,""id"",""en"")"),"ID, stable signal, Sis Satria, come on, let me know your cellphone number, location, details of sub-district head, date, Telkomsel number, problem via message, let me help you, Zidane")</f>
        <v>ID, stable signal, Sis Satria, come on, let me know your cellphone number, location, details of sub-district head, date, Telkomsel number, problem via message, let me help you, Zidane</v>
      </c>
    </row>
    <row r="2853" spans="1:8" ht="15.75" customHeight="1" x14ac:dyDescent="0.25">
      <c r="A2853" s="2" t="s">
        <v>14363</v>
      </c>
      <c r="B2853" s="2" t="s">
        <v>14364</v>
      </c>
      <c r="C2853" s="2" t="s">
        <v>14365</v>
      </c>
      <c r="D2853" s="2" t="s">
        <v>14366</v>
      </c>
      <c r="E2853" s="2" t="s">
        <v>14366</v>
      </c>
      <c r="F2853" s="2" t="s">
        <v>14367</v>
      </c>
      <c r="G2853" s="2" t="s">
        <v>14367</v>
      </c>
      <c r="H2853" s="2" t="str">
        <f ca="1">IFERROR(__xludf.DUMMYFUNCTION("GOOGLETRANSLATE(A2853,""id"",""en"")"),"please ID Wamena the signal is really bad")</f>
        <v>please ID Wamena the signal is really bad</v>
      </c>
    </row>
    <row r="2854" spans="1:8" ht="15.75" customHeight="1" x14ac:dyDescent="0.25">
      <c r="A2854" s="2" t="s">
        <v>14368</v>
      </c>
      <c r="B2854" s="2" t="s">
        <v>14369</v>
      </c>
      <c r="C2854" s="2" t="s">
        <v>14370</v>
      </c>
      <c r="D2854" s="2" t="s">
        <v>14371</v>
      </c>
      <c r="E2854" s="2" t="s">
        <v>14372</v>
      </c>
      <c r="F2854" s="2" t="s">
        <v>14373</v>
      </c>
      <c r="G2854" s="2" t="s">
        <v>14374</v>
      </c>
      <c r="H2854" s="2" t="str">
        <f ca="1">IFERROR(__xludf.DUMMYFUNCTION("GOOGLETRANSLATE(A2854,""id"",""en"")"),"It's really idk, changing Telkomsel providers is really expensive, the signal is really unclean")</f>
        <v>It's really idk, changing Telkomsel providers is really expensive, the signal is really unclean</v>
      </c>
    </row>
    <row r="2855" spans="1:8" ht="15.75" customHeight="1" x14ac:dyDescent="0.25">
      <c r="A2855" s="2" t="s">
        <v>14375</v>
      </c>
      <c r="B2855" s="2" t="s">
        <v>14376</v>
      </c>
      <c r="C2855" s="2" t="s">
        <v>14377</v>
      </c>
      <c r="D2855" s="2" t="s">
        <v>14378</v>
      </c>
      <c r="E2855" s="2" t="s">
        <v>14379</v>
      </c>
      <c r="F2855" s="2" t="s">
        <v>14380</v>
      </c>
      <c r="G2855" s="2" t="s">
        <v>14380</v>
      </c>
      <c r="H2855" s="2" t="str">
        <f ca="1">IFERROR(__xludf.DUMMYFUNCTION("GOOGLETRANSLATE(A2855,""id"",""en"")"),"Nurfs Zidane's brother's ID")</f>
        <v>Nurfs Zidane's brother's ID</v>
      </c>
    </row>
    <row r="2856" spans="1:8" ht="15.75" customHeight="1" x14ac:dyDescent="0.25">
      <c r="A2856" s="2" t="s">
        <v>14381</v>
      </c>
      <c r="B2856" s="2" t="s">
        <v>14382</v>
      </c>
      <c r="C2856" s="2" t="s">
        <v>14383</v>
      </c>
      <c r="D2856" s="2" t="s">
        <v>14384</v>
      </c>
      <c r="E2856" s="2" t="s">
        <v>14385</v>
      </c>
      <c r="F2856" s="2" t="s">
        <v>14386</v>
      </c>
      <c r="G2856" s="2" t="s">
        <v>14387</v>
      </c>
      <c r="H2856" s="2" t="str">
        <f ca="1">IFERROR(__xludf.DUMMYFUNCTION("GOOGLETRANSLATE(A2856,""id"",""en"")"),"problems with rotating the product, service byu, brother Nurfs, just order the ID so I can help you, thank you Zidane")</f>
        <v>problems with rotating the product, service byu, brother Nurfs, just order the ID so I can help you, thank you Zidane</v>
      </c>
    </row>
    <row r="2857" spans="1:8" ht="15.75" customHeight="1" x14ac:dyDescent="0.25">
      <c r="A2857" s="2" t="s">
        <v>14388</v>
      </c>
      <c r="B2857" s="2" t="s">
        <v>14389</v>
      </c>
      <c r="C2857" s="2" t="s">
        <v>14390</v>
      </c>
      <c r="D2857" s="2" t="s">
        <v>14391</v>
      </c>
      <c r="E2857" s="2" t="s">
        <v>14391</v>
      </c>
      <c r="F2857" s="2" t="s">
        <v>14392</v>
      </c>
      <c r="G2857" s="2" t="s">
        <v>14392</v>
      </c>
      <c r="H2857" s="2" t="str">
        <f ca="1">IFERROR(__xludf.DUMMYFUNCTION("GOOGLETRANSLATE(A2857,""id"",""en"")"),"convert vincell credit update rate january telkomsel three indosat byu smartfren wa")</f>
        <v>convert vincell credit update rate january telkomsel three indosat byu smartfren wa</v>
      </c>
    </row>
    <row r="2858" spans="1:8" ht="15.75" customHeight="1" x14ac:dyDescent="0.25">
      <c r="A2858" s="2" t="s">
        <v>14393</v>
      </c>
      <c r="B2858" s="2" t="s">
        <v>14394</v>
      </c>
      <c r="C2858" s="2" t="s">
        <v>14395</v>
      </c>
      <c r="D2858" s="2" t="s">
        <v>14396</v>
      </c>
      <c r="E2858" s="2" t="s">
        <v>14396</v>
      </c>
      <c r="F2858" s="2" t="s">
        <v>14397</v>
      </c>
      <c r="G2858" s="2" t="s">
        <v>14398</v>
      </c>
      <c r="H2858" s="2" t="str">
        <f ca="1">IFERROR(__xludf.DUMMYFUNCTION("GOOGLETRANSLATE(A2858,""id"",""en"")"),"It's safe for your cellphone to follow Telkomsel")</f>
        <v>It's safe for your cellphone to follow Telkomsel</v>
      </c>
    </row>
    <row r="2859" spans="1:8" ht="15.75" customHeight="1" x14ac:dyDescent="0.25">
      <c r="A2859" s="2" t="s">
        <v>14399</v>
      </c>
      <c r="B2859" s="2" t="s">
        <v>14400</v>
      </c>
      <c r="C2859" s="2" t="s">
        <v>14401</v>
      </c>
      <c r="D2859" s="2" t="s">
        <v>14402</v>
      </c>
      <c r="E2859" s="2" t="s">
        <v>14403</v>
      </c>
      <c r="F2859" s="2" t="s">
        <v>14404</v>
      </c>
      <c r="G2859" s="2" t="s">
        <v>14405</v>
      </c>
      <c r="H2859" s="2" t="str">
        <f ca="1">IFERROR(__xludf.DUMMYFUNCTION("GOOGLETRANSLATE(A2859,""id"",""en"")"),"Quota prices like Smartfren's personal nature Smartfren's rainmatlis okay if you use Telkomsel it's better to just use Byu cheap price along with Gban quota promo if Smartfren GB signal is okay")</f>
        <v>Quota prices like Smartfren's personal nature Smartfren's rainmatlis okay if you use Telkomsel it's better to just use Byu cheap price along with Gban quota promo if Smartfren GB signal is okay</v>
      </c>
    </row>
    <row r="2860" spans="1:8" ht="15.75" customHeight="1" x14ac:dyDescent="0.25">
      <c r="A2860" s="2" t="s">
        <v>14406</v>
      </c>
      <c r="B2860" s="2" t="s">
        <v>14407</v>
      </c>
      <c r="C2860" s="2" t="s">
        <v>14408</v>
      </c>
      <c r="D2860" s="2" t="s">
        <v>14409</v>
      </c>
      <c r="E2860" s="2" t="s">
        <v>14410</v>
      </c>
      <c r="F2860" s="2" t="s">
        <v>14411</v>
      </c>
      <c r="G2860" s="2" t="s">
        <v>14412</v>
      </c>
      <c r="H2860" s="2" t="str">
        <f ca="1">IFERROR(__xludf.DUMMYFUNCTION("GOOGLETRANSLATE(A2860,""id"",""en"")"),"I'm sorry, the signal is bad, try providing the location number, details of the problem number, Jovan's message")</f>
        <v>I'm sorry, the signal is bad, try providing the location number, details of the problem number, Jovan's message</v>
      </c>
    </row>
    <row r="2861" spans="1:8" ht="15.75" customHeight="1" x14ac:dyDescent="0.25">
      <c r="A2861" s="2" t="s">
        <v>14413</v>
      </c>
      <c r="B2861" s="2" t="s">
        <v>14414</v>
      </c>
      <c r="C2861" s="2" t="s">
        <v>14415</v>
      </c>
      <c r="D2861" s="2" t="s">
        <v>14416</v>
      </c>
      <c r="E2861" s="2" t="s">
        <v>14417</v>
      </c>
      <c r="F2861" s="2" t="s">
        <v>14418</v>
      </c>
      <c r="G2861" s="2" t="s">
        <v>14419</v>
      </c>
      <c r="H2861" s="2" t="str">
        <f ca="1">IFERROR(__xludf.DUMMYFUNCTION("GOOGLETRANSLATE(A2861,""id"",""en"")"),"I'm disappointed that the daytime signal hasn't changed any better")</f>
        <v>I'm disappointed that the daytime signal hasn't changed any better</v>
      </c>
    </row>
    <row r="2862" spans="1:8" ht="15.75" customHeight="1" x14ac:dyDescent="0.25">
      <c r="A2862" s="2" t="s">
        <v>14427</v>
      </c>
      <c r="B2862" s="2" t="s">
        <v>14428</v>
      </c>
      <c r="C2862" s="2" t="s">
        <v>14429</v>
      </c>
      <c r="D2862" s="2" t="s">
        <v>14430</v>
      </c>
      <c r="E2862" s="2" t="s">
        <v>14431</v>
      </c>
      <c r="F2862" s="2" t="s">
        <v>14432</v>
      </c>
      <c r="G2862" s="2" t="s">
        <v>14433</v>
      </c>
      <c r="H2862" s="2" t="str">
        <f ca="1">IFERROR(__xludf.DUMMYFUNCTION("GOOGLETRANSLATE(A2862,""id"",""en"")"),"provider don't use it")</f>
        <v>provider don't use it</v>
      </c>
    </row>
    <row r="2863" spans="1:8" ht="15.75" customHeight="1" x14ac:dyDescent="0.25">
      <c r="A2863" s="2" t="s">
        <v>14434</v>
      </c>
      <c r="B2863" s="2" t="s">
        <v>14435</v>
      </c>
      <c r="C2863" s="2" t="s">
        <v>14436</v>
      </c>
      <c r="D2863" s="2" t="s">
        <v>14437</v>
      </c>
      <c r="E2863" s="2" t="s">
        <v>14438</v>
      </c>
      <c r="F2863" s="2" t="s">
        <v>14439</v>
      </c>
      <c r="G2863" s="2" t="s">
        <v>14440</v>
      </c>
      <c r="H2863" s="2" t="str">
        <f ca="1">IFERROR(__xludf.DUMMYFUNCTION("GOOGLETRANSLATE(A2863,""id"",""en"")"),"check your buy quota, the Telkomsel quota has run out")</f>
        <v>check your buy quota, the Telkomsel quota has run out</v>
      </c>
    </row>
    <row r="2864" spans="1:8" ht="15.75" customHeight="1" x14ac:dyDescent="0.25">
      <c r="A2864" s="2" t="s">
        <v>5233</v>
      </c>
      <c r="B2864" s="2" t="s">
        <v>14441</v>
      </c>
      <c r="C2864" s="2" t="s">
        <v>14442</v>
      </c>
      <c r="D2864" s="2" t="s">
        <v>14443</v>
      </c>
      <c r="E2864" s="2" t="s">
        <v>14443</v>
      </c>
      <c r="F2864" s="2" t="s">
        <v>5237</v>
      </c>
      <c r="G2864" s="2" t="s">
        <v>5237</v>
      </c>
      <c r="H2864" s="2" t="str">
        <f ca="1">IFERROR(__xludf.DUMMYFUNCTION("GOOGLETRANSLATE(A2864,""id"",""en"")"),"Byu Telkomsel")</f>
        <v>Byu Telkomsel</v>
      </c>
    </row>
    <row r="2865" spans="1:8" ht="15.75" customHeight="1" x14ac:dyDescent="0.25">
      <c r="A2865" s="2" t="s">
        <v>14444</v>
      </c>
      <c r="B2865" s="2" t="s">
        <v>14445</v>
      </c>
      <c r="C2865" s="2" t="s">
        <v>14446</v>
      </c>
      <c r="D2865" s="2" t="s">
        <v>14447</v>
      </c>
      <c r="E2865" s="2" t="s">
        <v>14448</v>
      </c>
      <c r="F2865" s="2" t="s">
        <v>14449</v>
      </c>
      <c r="G2865" s="2" t="s">
        <v>14450</v>
      </c>
      <c r="H2865" s="2" t="str">
        <f ca="1">IFERROR(__xludf.DUMMYFUNCTION("GOOGLETRANSLATE(A2865,""id"",""en"")"),"Byu bro Telkomsel cheap prices GB month")</f>
        <v>Byu bro Telkomsel cheap prices GB month</v>
      </c>
    </row>
    <row r="2866" spans="1:8" ht="15.75" customHeight="1" x14ac:dyDescent="0.25">
      <c r="A2866" s="2" t="s">
        <v>14451</v>
      </c>
      <c r="B2866" s="2" t="s">
        <v>14452</v>
      </c>
      <c r="C2866" s="2" t="s">
        <v>14453</v>
      </c>
      <c r="D2866" s="2" t="s">
        <v>14454</v>
      </c>
      <c r="E2866" s="2" t="s">
        <v>14455</v>
      </c>
      <c r="F2866" s="2" t="s">
        <v>14456</v>
      </c>
      <c r="G2866" s="2" t="s">
        <v>14457</v>
      </c>
      <c r="H2866" s="2" t="str">
        <f ca="1">IFERROR(__xludf.DUMMYFUNCTION("GOOGLETRANSLATE(A2866,""id"",""en"")"),"fess hoo leh nganggo byu telkomsel gb wulan ewu counter sak kertune")</f>
        <v>fess hoo leh nganggo byu telkomsel gb wulan ewu counter sak kertune</v>
      </c>
    </row>
    <row r="2867" spans="1:8" ht="15.75" customHeight="1" x14ac:dyDescent="0.25">
      <c r="A2867" s="2" t="s">
        <v>14458</v>
      </c>
      <c r="B2867" s="2" t="s">
        <v>14459</v>
      </c>
      <c r="C2867" s="2" t="s">
        <v>14460</v>
      </c>
      <c r="D2867" s="2" t="s">
        <v>14461</v>
      </c>
      <c r="E2867" s="2" t="s">
        <v>14462</v>
      </c>
      <c r="F2867" s="2" t="s">
        <v>14463</v>
      </c>
      <c r="G2867" s="2" t="s">
        <v>14464</v>
      </c>
      <c r="H2867" s="2" t="str">
        <f ca="1">IFERROR(__xludf.DUMMYFUNCTION("GOOGLETRANSLATE(A2867,""id"",""en"")"),"ID huhu, sorry for disturbing your activities, bro, let's give you your cellphone number, date, location, details, Telkomsel number, problem with ordering, let me help you with internet connection problems, thank you, Frey")</f>
        <v>ID huhu, sorry for disturbing your activities, bro, let's give you your cellphone number, date, location, details, Telkomsel number, problem with ordering, let me help you with internet connection problems, thank you, Frey</v>
      </c>
    </row>
    <row r="2868" spans="1:8" ht="15.75" customHeight="1" x14ac:dyDescent="0.25">
      <c r="A2868" s="2" t="s">
        <v>14465</v>
      </c>
      <c r="B2868" s="2" t="s">
        <v>14466</v>
      </c>
      <c r="C2868" s="2" t="s">
        <v>14467</v>
      </c>
      <c r="D2868" s="2" t="s">
        <v>14468</v>
      </c>
      <c r="E2868" s="2" t="s">
        <v>14469</v>
      </c>
      <c r="F2868" s="2" t="s">
        <v>14470</v>
      </c>
      <c r="G2868" s="2" t="s">
        <v>14470</v>
      </c>
      <c r="H2868" s="2" t="str">
        <f ca="1">IFERROR(__xludf.DUMMYFUNCTION("GOOGLETRANSLATE(A2868,""id"",""en"")"),"full signal ID used by the provider")</f>
        <v>full signal ID used by the provider</v>
      </c>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galuh maya</cp:lastModifiedBy>
  <dcterms:modified xsi:type="dcterms:W3CDTF">2024-05-31T08:57:22Z</dcterms:modified>
</cp:coreProperties>
</file>