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ALY6050_MOD5_Project_FaizanS/Faizan/"/>
    </mc:Choice>
  </mc:AlternateContent>
  <xr:revisionPtr revIDLastSave="1850" documentId="8_{46A00A15-7348-4770-8318-8E7E8DFA1027}" xr6:coauthVersionLast="47" xr6:coauthVersionMax="47" xr10:uidLastSave="{B6E0D0FE-3836-4044-ABA3-7D89859A0A97}"/>
  <bookViews>
    <workbookView xWindow="-108" yWindow="-108" windowWidth="23256" windowHeight="12456" xr2:uid="{40610604-518C-4BD3-AC60-23B902FDEC11}"/>
  </bookViews>
  <sheets>
    <sheet name="Question 1-3" sheetId="1" r:id="rId1"/>
    <sheet name="Sensitivity Report-Question 3" sheetId="5" r:id="rId2"/>
    <sheet name="Question 5" sheetId="3" r:id="rId3"/>
    <sheet name="Sensitivity Report-Question 5" sheetId="9" r:id="rId4"/>
  </sheets>
  <definedNames>
    <definedName name="solver_adj" localSheetId="0" hidden="1">'Question 1-3'!$Q$10:$T$10</definedName>
    <definedName name="solver_adj" localSheetId="2" hidden="1">'Question 5'!$Q$10:$T$10</definedName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2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'Question 1-3'!$Q$5</definedName>
    <definedName name="solver_lhs1" localSheetId="2" hidden="1">'Question 5'!$Q$5</definedName>
    <definedName name="solver_lhs2" localSheetId="0" hidden="1">'Question 1-3'!$Q$6</definedName>
    <definedName name="solver_lhs2" localSheetId="2" hidden="1">'Question 5'!$Q$6</definedName>
    <definedName name="solver_lhs3" localSheetId="0" hidden="1">'Question 1-3'!$Q$7</definedName>
    <definedName name="solver_lhs3" localSheetId="2" hidden="1">'Question 5'!$Q$7</definedName>
    <definedName name="solver_lhs4" localSheetId="0" hidden="1">'Question 1-3'!$Q$8</definedName>
    <definedName name="solver_lhs4" localSheetId="2" hidden="1">'Question 5'!$Q$8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4</definedName>
    <definedName name="solver_num" localSheetId="2" hidden="1">4</definedName>
    <definedName name="solver_nwt" localSheetId="0" hidden="1">1</definedName>
    <definedName name="solver_nwt" localSheetId="2" hidden="1">1</definedName>
    <definedName name="solver_opt" localSheetId="0" hidden="1">'Question 1-3'!$P$14</definedName>
    <definedName name="solver_opt" localSheetId="2" hidden="1">'Question 5'!$Q$4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2</definedName>
    <definedName name="solver_rel1" localSheetId="0" hidden="1">1</definedName>
    <definedName name="solver_rel1" localSheetId="2" hidden="1">1</definedName>
    <definedName name="solver_rel2" localSheetId="0" hidden="1">1</definedName>
    <definedName name="solver_rel2" localSheetId="2" hidden="1">1</definedName>
    <definedName name="solver_rel3" localSheetId="0" hidden="1">1</definedName>
    <definedName name="solver_rel3" localSheetId="2" hidden="1">1</definedName>
    <definedName name="solver_rel4" localSheetId="0" hidden="1">1</definedName>
    <definedName name="solver_rel4" localSheetId="2" hidden="1">1</definedName>
    <definedName name="solver_rhs1" localSheetId="0" hidden="1">'Question 1-3'!$R$5</definedName>
    <definedName name="solver_rhs1" localSheetId="2" hidden="1">'Question 5'!$R$5</definedName>
    <definedName name="solver_rhs2" localSheetId="0" hidden="1">'Question 1-3'!$R$6</definedName>
    <definedName name="solver_rhs2" localSheetId="2" hidden="1">'Question 5'!$R$6</definedName>
    <definedName name="solver_rhs3" localSheetId="0" hidden="1">'Question 1-3'!$R$7</definedName>
    <definedName name="solver_rhs3" localSheetId="2" hidden="1">'Question 5'!$R$7</definedName>
    <definedName name="solver_rhs4" localSheetId="0" hidden="1">'Question 1-3'!$R$8</definedName>
    <definedName name="solver_rhs4" localSheetId="2" hidden="1">'Question 5'!$R$8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3" l="1"/>
  <c r="K22" i="3" a="1"/>
  <c r="K22" i="3" s="1"/>
  <c r="N22" i="3" s="1" a="1"/>
  <c r="N22" i="3" s="1"/>
  <c r="Q8" i="3"/>
  <c r="Q7" i="3"/>
  <c r="Q6" i="3"/>
  <c r="F6" i="3"/>
  <c r="Q5" i="3"/>
  <c r="J5" i="3"/>
  <c r="F5" i="3"/>
  <c r="Q4" i="3"/>
  <c r="J4" i="3"/>
  <c r="F4" i="3"/>
  <c r="M3" i="3" a="1"/>
  <c r="M3" i="3" s="1"/>
  <c r="J3" i="3"/>
  <c r="F3" i="3"/>
  <c r="Q4" i="1" l="1"/>
  <c r="Q8" i="1"/>
  <c r="Q7" i="1"/>
  <c r="Q6" i="1"/>
  <c r="Q5" i="1"/>
  <c r="K22" i="1" a="1"/>
  <c r="K22" i="1" s="1"/>
  <c r="N22" i="1" s="1" a="1"/>
  <c r="N22" i="1" s="1"/>
  <c r="D13" i="1"/>
  <c r="F6" i="1"/>
  <c r="J5" i="1"/>
  <c r="F5" i="1"/>
  <c r="J4" i="1"/>
  <c r="F4" i="1"/>
  <c r="M3" i="1" a="1"/>
  <c r="M3" i="1" s="1"/>
  <c r="J3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<sst xmlns="http://schemas.openxmlformats.org/spreadsheetml/2006/main" count="273" uniqueCount="108">
  <si>
    <t xml:space="preserve">Item </t>
  </si>
  <si>
    <t>X(n)</t>
  </si>
  <si>
    <t>Cost per Unit ($)</t>
  </si>
  <si>
    <t>Selling Price 
Per Unit ($)</t>
  </si>
  <si>
    <t>Profit 
(Selling Price- Cost Price) ($)</t>
  </si>
  <si>
    <t>Area 
(square feet)</t>
  </si>
  <si>
    <t>X(Decision Variable)</t>
  </si>
  <si>
    <t>constraints</t>
  </si>
  <si>
    <t>Z (dollars)</t>
  </si>
  <si>
    <t>Pressure washer</t>
  </si>
  <si>
    <t>X1</t>
  </si>
  <si>
    <t>5*5 = 25</t>
  </si>
  <si>
    <t>Go-Kart</t>
  </si>
  <si>
    <t>X2</t>
  </si>
  <si>
    <t>8*5 = 40</t>
  </si>
  <si>
    <t>Generator</t>
  </si>
  <si>
    <t>X3</t>
  </si>
  <si>
    <t>Water Pumps (Case of 5)</t>
  </si>
  <si>
    <t>X4</t>
  </si>
  <si>
    <t>(5*5)/20 = 1.25</t>
  </si>
  <si>
    <t>Water Pumps</t>
  </si>
  <si>
    <t>Matirx</t>
  </si>
  <si>
    <t xml:space="preserve">X1 </t>
  </si>
  <si>
    <t xml:space="preserve">X2 </t>
  </si>
  <si>
    <t xml:space="preserve">X3 </t>
  </si>
  <si>
    <t>Objective Function</t>
  </si>
  <si>
    <t>Value</t>
  </si>
  <si>
    <t>Unit</t>
  </si>
  <si>
    <t>Z=169.99* X1 + 359.99*X2 + 290.99*X3 + 142.99*X4</t>
  </si>
  <si>
    <t>Budget</t>
  </si>
  <si>
    <t>Constraint 1</t>
  </si>
  <si>
    <t>Dollars</t>
  </si>
  <si>
    <t>Constraint 2</t>
  </si>
  <si>
    <t>Square Feet</t>
  </si>
  <si>
    <t>Inventory</t>
  </si>
  <si>
    <t>Constraint 3</t>
  </si>
  <si>
    <t>Constraint 4</t>
  </si>
  <si>
    <t>X1, X2, X3, X4  ≥ 0</t>
  </si>
  <si>
    <t>Water Pumps constraint</t>
  </si>
  <si>
    <t>Inequality</t>
  </si>
  <si>
    <t>Constraint RHS</t>
  </si>
  <si>
    <t>Slack</t>
  </si>
  <si>
    <t xml:space="preserve">≤ </t>
  </si>
  <si>
    <t>Product</t>
  </si>
  <si>
    <t>SUM PRODUCT CELLS FOR SOLVER</t>
  </si>
  <si>
    <t>Microsoft Excel 16.0 Sensitivity Report</t>
  </si>
  <si>
    <t>Variable Cells</t>
  </si>
  <si>
    <t>Cell</t>
  </si>
  <si>
    <t>Name</t>
  </si>
  <si>
    <t>Final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</si>
  <si>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</si>
  <si>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</si>
  <si>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</si>
  <si>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</si>
  <si>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</si>
  <si>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</si>
  <si>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</si>
  <si>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</si>
  <si>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</si>
  <si>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</si>
  <si>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</si>
  <si>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</si>
  <si>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$Q$10</t>
  </si>
  <si>
    <t>$R$10</t>
  </si>
  <si>
    <t>$S$10</t>
  </si>
  <si>
    <t>$T$10</t>
  </si>
  <si>
    <t>$Q$5</t>
  </si>
  <si>
    <t>$Q$6</t>
  </si>
  <si>
    <t>$Q$7</t>
  </si>
  <si>
    <t>$Q$8</t>
  </si>
  <si>
    <r>
      <t xml:space="preserve"> 330* X1 + 370 * X2 + 410 * X3 + 127 * X4  </t>
    </r>
    <r>
      <rPr>
        <b/>
        <sz val="14"/>
        <color theme="1"/>
        <rFont val="Aptos Narrow"/>
        <family val="2"/>
      </rPr>
      <t>≤</t>
    </r>
    <r>
      <rPr>
        <b/>
        <sz val="14"/>
        <color theme="1"/>
        <rFont val="Aptos Narrow"/>
        <family val="2"/>
        <scheme val="minor"/>
      </rPr>
      <t xml:space="preserve"> 170000</t>
    </r>
  </si>
  <si>
    <r>
      <t xml:space="preserve"> 25 * X1 + 40 * X2 + 25 * X3 + 1.25 * X4  </t>
    </r>
    <r>
      <rPr>
        <b/>
        <sz val="14"/>
        <color theme="1"/>
        <rFont val="Aptos Narrow"/>
        <family val="2"/>
      </rPr>
      <t>≤</t>
    </r>
    <r>
      <rPr>
        <b/>
        <sz val="14"/>
        <color theme="1"/>
        <rFont val="Aptos Narrow"/>
        <family val="2"/>
        <scheme val="minor"/>
      </rPr>
      <t xml:space="preserve"> 12300 </t>
    </r>
  </si>
  <si>
    <r>
      <t xml:space="preserve">X1+ X2  ≥ 0.3 (X1 + X2 + X3+ X4)  which gives -0.7X1 -0.7 X2 + 0.3X3+ 0.3X4 </t>
    </r>
    <r>
      <rPr>
        <b/>
        <sz val="14"/>
        <color theme="1"/>
        <rFont val="Aptos Narrow"/>
        <family val="2"/>
      </rPr>
      <t>≤</t>
    </r>
    <r>
      <rPr>
        <b/>
        <sz val="14"/>
        <color theme="1"/>
        <rFont val="Aptos Narrow"/>
        <family val="2"/>
        <scheme val="minor"/>
      </rPr>
      <t xml:space="preserve"> 0</t>
    </r>
  </si>
  <si>
    <r>
      <t xml:space="preserve">X3  ≥ 2* X4  which gives  -1X3+ 2X4 </t>
    </r>
    <r>
      <rPr>
        <b/>
        <sz val="14"/>
        <color theme="1"/>
        <rFont val="Aptos Narrow"/>
        <family val="2"/>
      </rPr>
      <t>≤</t>
    </r>
    <r>
      <rPr>
        <b/>
        <sz val="14"/>
        <color theme="1"/>
        <rFont val="Aptos Narrow"/>
        <family val="2"/>
        <scheme val="minor"/>
      </rPr>
      <t>0</t>
    </r>
  </si>
  <si>
    <t>Formulae and Mathematical Formulation</t>
  </si>
  <si>
    <t>Primal</t>
  </si>
  <si>
    <t>Worksheet: [ALY6050_MOD5Project_FaizanS.xlsx]Question 1-3</t>
  </si>
  <si>
    <t>Report Created: 6/18/2024 2:56:50 PM</t>
  </si>
  <si>
    <t>Question 5</t>
  </si>
  <si>
    <t>New Selling Price</t>
  </si>
  <si>
    <t>Sensitivity Report</t>
  </si>
  <si>
    <t>from Question 3</t>
  </si>
  <si>
    <t>Worksheet: [ALY6050_MOD5Project_FaizanS.xlsx]Question 5</t>
  </si>
  <si>
    <t>Report Created: 6/18/2024 3:12:43 PM</t>
  </si>
  <si>
    <t>NEW SELLING PRICE=</t>
  </si>
  <si>
    <t>Choosing a value 0.01 above this new selling price in the model we secured a non-zero inventory entry for Pressure Washers</t>
  </si>
  <si>
    <t>SUM OF OBJECTIVE COEFFICIENT AND ALLOWABLE INCREASE</t>
  </si>
  <si>
    <t>Question 1</t>
  </si>
  <si>
    <t>Question 2</t>
  </si>
  <si>
    <t>Question 3</t>
  </si>
  <si>
    <t>Ax</t>
  </si>
  <si>
    <t>Budget Constraint</t>
  </si>
  <si>
    <t>Maximization</t>
  </si>
  <si>
    <t>Minimum 30% of the inventory 
reserved for  Pressure washers and Go Karts</t>
  </si>
  <si>
    <t>Inventory constraint 3</t>
  </si>
  <si>
    <t>Twice as many generators as water pumps to be sold</t>
  </si>
  <si>
    <t>Positivity constraint</t>
  </si>
  <si>
    <t>Constraint 1 Budget</t>
  </si>
  <si>
    <t xml:space="preserve">Space </t>
  </si>
  <si>
    <t>Constraint 2 Available space</t>
  </si>
  <si>
    <t>Constraint 4 Selling prop</t>
  </si>
  <si>
    <t>Constraint 5 Positivity</t>
  </si>
  <si>
    <t xml:space="preserve"> Sales proportion</t>
  </si>
  <si>
    <t>Positivity constraint Washer</t>
  </si>
  <si>
    <t>Positivity Go-Kart constraint</t>
  </si>
  <si>
    <t>Positivity Gen constraint</t>
  </si>
  <si>
    <t>Water Pumps (Case has 5)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</si>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</sst>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b/>
      <sz val="14"/>
      <color theme="1"/>
      <name val="Aptos Narrow"/>
      <family val="2"/>
    </font>
    <font>
      <b/>
      <sz val="20"/>
      <color theme="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/>
    <xf numFmtId="0" fontId="4" fillId="0" borderId="10" xfId="0" applyFont="1" applyBorder="1"/>
    <xf numFmtId="0" fontId="4" fillId="0" borderId="12" xfId="0" applyFont="1" applyBorder="1" applyAlignment="1">
      <alignment horizontal="center" vertical="center"/>
    </xf>
    <xf numFmtId="0" fontId="5" fillId="0" borderId="0" xfId="0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13" xfId="0" applyFont="1" applyBorder="1"/>
    <xf numFmtId="0" fontId="4" fillId="0" borderId="16" xfId="0" applyFont="1" applyBorder="1"/>
    <xf numFmtId="0" fontId="4" fillId="0" borderId="0" xfId="0" applyFont="1"/>
    <xf numFmtId="0" fontId="6" fillId="0" borderId="7" xfId="0" applyFont="1" applyBorder="1"/>
    <xf numFmtId="0" fontId="6" fillId="0" borderId="8" xfId="0" applyFont="1" applyBorder="1"/>
    <xf numFmtId="0" fontId="4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top"/>
    </xf>
    <xf numFmtId="0" fontId="7" fillId="0" borderId="8" xfId="1" applyNumberFormat="1" applyFont="1" applyFill="1" applyBorder="1"/>
    <xf numFmtId="0" fontId="7" fillId="0" borderId="8" xfId="0" applyFont="1" applyBorder="1"/>
    <xf numFmtId="0" fontId="6" fillId="0" borderId="13" xfId="0" applyFont="1" applyBorder="1"/>
    <xf numFmtId="0" fontId="4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0" xfId="0" applyFont="1" applyBorder="1"/>
    <xf numFmtId="0" fontId="5" fillId="0" borderId="16" xfId="0" applyFont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/>
    </xf>
    <xf numFmtId="0" fontId="3" fillId="2" borderId="0" xfId="0" applyFont="1" applyFill="1"/>
    <xf numFmtId="0" fontId="2" fillId="0" borderId="0" xfId="0" applyFont="1"/>
    <xf numFmtId="0" fontId="0" fillId="0" borderId="24" xfId="0" applyBorder="1"/>
    <xf numFmtId="0" fontId="0" fillId="0" borderId="25" xfId="0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6" fillId="0" borderId="0" xfId="0" applyFont="1"/>
    <xf numFmtId="0" fontId="8" fillId="3" borderId="0" xfId="0" applyFont="1" applyFill="1" applyAlignment="1">
      <alignment vertical="center"/>
    </xf>
    <xf numFmtId="0" fontId="8" fillId="3" borderId="5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11" fillId="3" borderId="0" xfId="0" applyFont="1" applyFill="1"/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0" xfId="0" applyFont="1" applyFill="1"/>
    <xf numFmtId="0" fontId="4" fillId="4" borderId="10" xfId="0" applyFont="1" applyFill="1" applyBorder="1"/>
    <xf numFmtId="0" fontId="4" fillId="4" borderId="7" xfId="0" applyFont="1" applyFill="1" applyBorder="1"/>
    <xf numFmtId="0" fontId="0" fillId="4" borderId="0" xfId="0" applyFill="1"/>
    <xf numFmtId="0" fontId="12" fillId="0" borderId="0" xfId="0" applyFont="1" applyAlignment="1">
      <alignment horizontal="center"/>
    </xf>
    <xf numFmtId="0" fontId="13" fillId="4" borderId="0" xfId="0" applyFont="1" applyFill="1"/>
    <xf numFmtId="0" fontId="6" fillId="0" borderId="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7" fillId="0" borderId="14" xfId="0" applyFont="1" applyBorder="1"/>
    <xf numFmtId="0" fontId="6" fillId="0" borderId="14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67B6-E946-4AE7-AA75-5B5764ABAB05}">
  <dimension ref="A1:AE29"/>
  <sheetViews>
    <sheetView tabSelected="1" topLeftCell="J1" zoomScale="61" workbookViewId="0">
      <selection activeCell="O23" sqref="O23"/>
    </sheetView>
  </sheetViews>
  <sheetFormatPr defaultColWidth="12.109375" defaultRowHeight="14.4" x14ac:dyDescent="0.3"/>
  <cols>
    <col min="2" max="2" width="32.77734375" bestFit="1" customWidth="1"/>
    <col min="3" max="3" width="23.6640625" bestFit="1" customWidth="1"/>
    <col min="4" max="4" width="23" bestFit="1" customWidth="1"/>
    <col min="5" max="5" width="18" bestFit="1" customWidth="1"/>
    <col min="6" max="6" width="26" bestFit="1" customWidth="1"/>
    <col min="7" max="7" width="19.6640625" bestFit="1" customWidth="1"/>
    <col min="8" max="8" width="21.88671875" customWidth="1"/>
    <col min="9" max="9" width="20.88671875" bestFit="1" customWidth="1"/>
    <col min="10" max="10" width="38.109375" bestFit="1" customWidth="1"/>
    <col min="11" max="11" width="28.33203125" bestFit="1" customWidth="1"/>
    <col min="12" max="12" width="21.88671875" bestFit="1" customWidth="1"/>
    <col min="13" max="13" width="23.88671875" customWidth="1"/>
    <col min="14" max="14" width="22.44140625" customWidth="1"/>
    <col min="15" max="15" width="24.44140625" customWidth="1"/>
    <col min="16" max="16" width="45.6640625" customWidth="1"/>
    <col min="17" max="17" width="27.33203125" bestFit="1" customWidth="1"/>
    <col min="18" max="19" width="30.88671875" customWidth="1"/>
    <col min="21" max="21" width="34.44140625" bestFit="1" customWidth="1"/>
    <col min="22" max="23" width="8.21875" customWidth="1"/>
    <col min="24" max="24" width="7.33203125" customWidth="1"/>
    <col min="25" max="25" width="12.44140625" bestFit="1" customWidth="1"/>
    <col min="26" max="26" width="17.21875" customWidth="1"/>
    <col min="27" max="27" width="20.44140625" bestFit="1" customWidth="1"/>
    <col min="28" max="29" width="21.109375" bestFit="1" customWidth="1"/>
    <col min="30" max="30" width="20.44140625" bestFit="1" customWidth="1"/>
    <col min="31" max="31" width="26.44140625" bestFit="1" customWidth="1"/>
  </cols>
  <sheetData>
    <row r="1" spans="1:31" ht="21.6" thickBot="1" x14ac:dyDescent="0.45">
      <c r="D1" s="63" t="s">
        <v>87</v>
      </c>
      <c r="K1" s="63" t="s">
        <v>88</v>
      </c>
      <c r="Q1" s="63" t="s">
        <v>89</v>
      </c>
    </row>
    <row r="2" spans="1:31" ht="64.2" x14ac:dyDescent="0.5">
      <c r="A2" s="56" t="s">
        <v>75</v>
      </c>
      <c r="B2" s="30" t="s">
        <v>0</v>
      </c>
      <c r="C2" s="31" t="s">
        <v>1</v>
      </c>
      <c r="D2" s="31" t="s">
        <v>2</v>
      </c>
      <c r="E2" s="32" t="s">
        <v>3</v>
      </c>
      <c r="F2" s="33" t="s">
        <v>4</v>
      </c>
      <c r="G2" s="34" t="s">
        <v>5</v>
      </c>
      <c r="J2" s="38" t="s">
        <v>43</v>
      </c>
      <c r="K2" s="35" t="s">
        <v>6</v>
      </c>
      <c r="L2" s="36" t="s">
        <v>57</v>
      </c>
      <c r="M2" s="37" t="s">
        <v>8</v>
      </c>
      <c r="P2" s="49" t="s">
        <v>44</v>
      </c>
    </row>
    <row r="3" spans="1:31" ht="21.6" thickBot="1" x14ac:dyDescent="0.45">
      <c r="B3" s="1" t="s">
        <v>9</v>
      </c>
      <c r="C3" s="2" t="s">
        <v>10</v>
      </c>
      <c r="D3" s="2">
        <v>330</v>
      </c>
      <c r="E3" s="2">
        <v>499.99</v>
      </c>
      <c r="F3" s="3">
        <f>E3-D3</f>
        <v>169.99</v>
      </c>
      <c r="G3" s="4" t="s">
        <v>11</v>
      </c>
      <c r="J3" s="5" t="str">
        <f>B3</f>
        <v>Pressure washer</v>
      </c>
      <c r="K3" s="6">
        <v>0</v>
      </c>
      <c r="L3" s="7">
        <v>169.99</v>
      </c>
      <c r="M3" s="8" cm="1">
        <f t="array" ref="M3">MMULT(TRANSPOSE(L3:L6),K3:K6)</f>
        <v>142050.70299986785</v>
      </c>
    </row>
    <row r="4" spans="1:31" ht="21" x14ac:dyDescent="0.4">
      <c r="B4" s="1" t="s">
        <v>12</v>
      </c>
      <c r="C4" s="2" t="s">
        <v>13</v>
      </c>
      <c r="D4" s="2">
        <v>370</v>
      </c>
      <c r="E4" s="2">
        <v>729.99</v>
      </c>
      <c r="F4" s="3">
        <f>E4-D4</f>
        <v>359.99</v>
      </c>
      <c r="G4" s="4" t="s">
        <v>14</v>
      </c>
      <c r="J4" s="5" t="str">
        <f>B4</f>
        <v>Go-Kart</v>
      </c>
      <c r="K4" s="16">
        <v>155.17906700145366</v>
      </c>
      <c r="L4" s="7">
        <v>359.99</v>
      </c>
      <c r="M4" s="9"/>
      <c r="P4" s="5" t="s">
        <v>25</v>
      </c>
      <c r="Q4" s="48">
        <f>SUMPRODUCT(Q10:T10,Q11:T11)</f>
        <v>142050.70299986785</v>
      </c>
    </row>
    <row r="5" spans="1:31" ht="21" x14ac:dyDescent="0.4">
      <c r="B5" s="1" t="s">
        <v>15</v>
      </c>
      <c r="C5" s="2" t="s">
        <v>16</v>
      </c>
      <c r="D5" s="2">
        <v>410</v>
      </c>
      <c r="E5" s="2">
        <v>700.99</v>
      </c>
      <c r="F5" s="3">
        <f>E5-D5</f>
        <v>290.99</v>
      </c>
      <c r="G5" s="4" t="s">
        <v>11</v>
      </c>
      <c r="J5" s="5" t="str">
        <f>B5</f>
        <v>Generator</v>
      </c>
      <c r="K5" s="16">
        <v>237.76926126602353</v>
      </c>
      <c r="L5" s="7">
        <v>290.99</v>
      </c>
      <c r="M5" s="9"/>
      <c r="P5" s="17" t="s">
        <v>30</v>
      </c>
      <c r="Q5" s="48">
        <f>SUMPRODUCT(Q10:T10,K11:N11)</f>
        <v>170000</v>
      </c>
      <c r="R5" s="48">
        <v>170000</v>
      </c>
    </row>
    <row r="6" spans="1:31" ht="21.6" thickBot="1" x14ac:dyDescent="0.45">
      <c r="B6" s="10" t="s">
        <v>106</v>
      </c>
      <c r="C6" s="11" t="s">
        <v>18</v>
      </c>
      <c r="D6" s="11">
        <v>127</v>
      </c>
      <c r="E6" s="11">
        <v>269.99</v>
      </c>
      <c r="F6" s="12">
        <f>E6-D6</f>
        <v>142.99</v>
      </c>
      <c r="G6" s="13" t="s">
        <v>19</v>
      </c>
      <c r="J6" s="14" t="s">
        <v>20</v>
      </c>
      <c r="K6" s="16">
        <v>118.88463063301177</v>
      </c>
      <c r="L6" s="15">
        <v>142.99</v>
      </c>
      <c r="M6" s="16"/>
      <c r="P6" s="17" t="s">
        <v>32</v>
      </c>
      <c r="Q6" s="48">
        <f>SUMPRODUCT(Q10:T10,K12:N12)</f>
        <v>12300</v>
      </c>
      <c r="R6" s="48">
        <v>12300</v>
      </c>
    </row>
    <row r="7" spans="1:31" ht="18" x14ac:dyDescent="0.35">
      <c r="P7" s="17" t="s">
        <v>35</v>
      </c>
      <c r="Q7" s="48">
        <f>SUMPRODUCT(Q10:T10,K13:N13)</f>
        <v>-1.6291793313069647</v>
      </c>
      <c r="R7" s="48">
        <v>0</v>
      </c>
    </row>
    <row r="8" spans="1:31" ht="18" x14ac:dyDescent="0.35">
      <c r="P8" s="17" t="s">
        <v>36</v>
      </c>
      <c r="Q8" s="48">
        <f>SUMPRODUCT(Q10:T10,K14:N14)</f>
        <v>0</v>
      </c>
      <c r="R8" s="48">
        <v>0</v>
      </c>
    </row>
    <row r="9" spans="1:31" ht="15" thickBot="1" x14ac:dyDescent="0.35"/>
    <row r="10" spans="1:31" ht="21.6" thickBot="1" x14ac:dyDescent="0.45">
      <c r="B10" s="75" t="s">
        <v>74</v>
      </c>
      <c r="C10" s="76"/>
      <c r="D10" s="76"/>
      <c r="E10" s="76"/>
      <c r="F10" s="76"/>
      <c r="G10" s="76"/>
      <c r="H10" s="77"/>
      <c r="J10" s="39" t="s">
        <v>21</v>
      </c>
      <c r="K10" s="40" t="s">
        <v>22</v>
      </c>
      <c r="L10" s="40" t="s">
        <v>23</v>
      </c>
      <c r="M10" s="40" t="s">
        <v>24</v>
      </c>
      <c r="N10" s="41" t="s">
        <v>18</v>
      </c>
      <c r="P10" s="50" t="s">
        <v>6</v>
      </c>
      <c r="Q10" s="16">
        <v>0</v>
      </c>
      <c r="R10" s="16">
        <v>155.17906700145366</v>
      </c>
      <c r="S10" s="16">
        <v>237.76926126602353</v>
      </c>
      <c r="T10" s="16">
        <v>118.88463063301177</v>
      </c>
    </row>
    <row r="11" spans="1:31" ht="21.6" thickBot="1" x14ac:dyDescent="0.45">
      <c r="B11" s="17" t="s">
        <v>25</v>
      </c>
      <c r="C11" s="18" t="s">
        <v>92</v>
      </c>
      <c r="D11" s="18" t="s">
        <v>26</v>
      </c>
      <c r="E11" s="18" t="s">
        <v>27</v>
      </c>
      <c r="F11" s="78" t="s">
        <v>28</v>
      </c>
      <c r="G11" s="78"/>
      <c r="H11" s="79"/>
      <c r="J11" s="19" t="s">
        <v>29</v>
      </c>
      <c r="K11" s="52">
        <v>330</v>
      </c>
      <c r="L11" s="52">
        <v>370</v>
      </c>
      <c r="M11" s="52">
        <v>410</v>
      </c>
      <c r="N11" s="53">
        <v>127</v>
      </c>
      <c r="P11" s="51" t="s">
        <v>57</v>
      </c>
      <c r="Q11" s="7">
        <v>169.99</v>
      </c>
      <c r="R11" s="7">
        <v>359.99</v>
      </c>
      <c r="S11" s="7">
        <v>290.99</v>
      </c>
      <c r="T11" s="15">
        <v>142.99</v>
      </c>
      <c r="AD11" s="16"/>
      <c r="AE11" s="16"/>
    </row>
    <row r="12" spans="1:31" ht="21" x14ac:dyDescent="0.35">
      <c r="B12" s="17" t="s">
        <v>97</v>
      </c>
      <c r="C12" s="18" t="s">
        <v>91</v>
      </c>
      <c r="D12" s="21">
        <v>170000</v>
      </c>
      <c r="E12" s="22" t="s">
        <v>31</v>
      </c>
      <c r="F12" s="80" t="s">
        <v>70</v>
      </c>
      <c r="G12" s="81"/>
      <c r="H12" s="82"/>
      <c r="J12" s="19" t="s">
        <v>98</v>
      </c>
      <c r="K12" s="52">
        <v>25</v>
      </c>
      <c r="L12" s="52">
        <v>40</v>
      </c>
      <c r="M12" s="52">
        <v>25</v>
      </c>
      <c r="N12" s="53">
        <v>1.25</v>
      </c>
    </row>
    <row r="13" spans="1:31" ht="21" x14ac:dyDescent="0.35">
      <c r="B13" s="17" t="s">
        <v>99</v>
      </c>
      <c r="C13" s="18" t="s">
        <v>98</v>
      </c>
      <c r="D13" s="22">
        <f>(30*5)*82</f>
        <v>12300</v>
      </c>
      <c r="E13" s="22" t="s">
        <v>33</v>
      </c>
      <c r="F13" s="80" t="s">
        <v>71</v>
      </c>
      <c r="G13" s="81"/>
      <c r="H13" s="82"/>
      <c r="J13" s="19" t="s">
        <v>34</v>
      </c>
      <c r="K13" s="52">
        <v>-0.7</v>
      </c>
      <c r="L13" s="52">
        <v>-0.7</v>
      </c>
      <c r="M13" s="52">
        <v>0.3</v>
      </c>
      <c r="N13" s="53">
        <v>0.3</v>
      </c>
    </row>
    <row r="14" spans="1:31" ht="62.4" customHeight="1" x14ac:dyDescent="0.35">
      <c r="B14" s="17" t="s">
        <v>94</v>
      </c>
      <c r="C14" s="65" t="s">
        <v>93</v>
      </c>
      <c r="D14" s="66"/>
      <c r="E14" s="67"/>
      <c r="F14" s="68" t="s">
        <v>72</v>
      </c>
      <c r="G14" s="69"/>
      <c r="H14" s="70"/>
      <c r="J14" s="19" t="s">
        <v>102</v>
      </c>
      <c r="K14" s="52">
        <v>0</v>
      </c>
      <c r="L14" s="52">
        <v>0</v>
      </c>
      <c r="M14" s="52">
        <v>-1</v>
      </c>
      <c r="N14" s="53">
        <v>2</v>
      </c>
    </row>
    <row r="15" spans="1:31" ht="21" x14ac:dyDescent="0.35">
      <c r="B15" s="17" t="s">
        <v>100</v>
      </c>
      <c r="C15" s="65" t="s">
        <v>95</v>
      </c>
      <c r="D15" s="66"/>
      <c r="E15" s="67"/>
      <c r="F15" s="68" t="s">
        <v>73</v>
      </c>
      <c r="G15" s="69"/>
      <c r="H15" s="70"/>
      <c r="J15" s="19" t="s">
        <v>103</v>
      </c>
      <c r="K15" s="52">
        <v>-1</v>
      </c>
      <c r="L15" s="52">
        <v>0</v>
      </c>
      <c r="M15" s="52">
        <v>0</v>
      </c>
      <c r="N15" s="53">
        <v>0</v>
      </c>
    </row>
    <row r="16" spans="1:31" ht="21.6" thickBot="1" x14ac:dyDescent="0.4">
      <c r="B16" s="23" t="s">
        <v>101</v>
      </c>
      <c r="C16" s="71" t="s">
        <v>96</v>
      </c>
      <c r="D16" s="72"/>
      <c r="E16" s="72"/>
      <c r="F16" s="73" t="s">
        <v>37</v>
      </c>
      <c r="G16" s="73"/>
      <c r="H16" s="74"/>
      <c r="J16" s="19" t="s">
        <v>104</v>
      </c>
      <c r="K16" s="52">
        <v>0</v>
      </c>
      <c r="L16" s="52">
        <v>-1</v>
      </c>
      <c r="M16" s="52">
        <v>0</v>
      </c>
      <c r="N16" s="53">
        <v>0</v>
      </c>
    </row>
    <row r="17" spans="10:14" ht="21" x14ac:dyDescent="0.3">
      <c r="J17" s="19" t="s">
        <v>105</v>
      </c>
      <c r="K17" s="52">
        <v>0</v>
      </c>
      <c r="L17" s="52">
        <v>0</v>
      </c>
      <c r="M17" s="52">
        <v>-1</v>
      </c>
      <c r="N17" s="53">
        <v>0</v>
      </c>
    </row>
    <row r="18" spans="10:14" ht="21.6" thickBot="1" x14ac:dyDescent="0.35">
      <c r="J18" s="24" t="s">
        <v>38</v>
      </c>
      <c r="K18" s="54">
        <v>0</v>
      </c>
      <c r="L18" s="54">
        <v>0</v>
      </c>
      <c r="M18" s="54">
        <v>0</v>
      </c>
      <c r="N18" s="55">
        <v>-1</v>
      </c>
    </row>
    <row r="20" spans="10:14" ht="15" thickBot="1" x14ac:dyDescent="0.35"/>
    <row r="21" spans="10:14" ht="21" x14ac:dyDescent="0.3">
      <c r="J21" s="39" t="s">
        <v>21</v>
      </c>
      <c r="K21" s="40" t="s">
        <v>90</v>
      </c>
      <c r="L21" s="40" t="s">
        <v>39</v>
      </c>
      <c r="M21" s="40" t="s">
        <v>40</v>
      </c>
      <c r="N21" s="41" t="s">
        <v>41</v>
      </c>
    </row>
    <row r="22" spans="10:14" ht="21" x14ac:dyDescent="0.4">
      <c r="J22" s="19" t="s">
        <v>29</v>
      </c>
      <c r="K22" s="26" cm="1">
        <f t="array" ref="K22:K29">MMULT(K11:N18,K3:K6)</f>
        <v>170000</v>
      </c>
      <c r="L22" s="20" t="s">
        <v>42</v>
      </c>
      <c r="M22" s="20">
        <v>170000</v>
      </c>
      <c r="N22" s="28" cm="1">
        <f t="array" ref="N22:N29">ABS(K22:K29-M22:M29)</f>
        <v>0</v>
      </c>
    </row>
    <row r="23" spans="10:14" ht="21" x14ac:dyDescent="0.4">
      <c r="J23" s="19" t="s">
        <v>98</v>
      </c>
      <c r="K23" s="26">
        <v>12300</v>
      </c>
      <c r="L23" s="20" t="s">
        <v>42</v>
      </c>
      <c r="M23" s="20">
        <v>12300</v>
      </c>
      <c r="N23" s="28">
        <v>0</v>
      </c>
    </row>
    <row r="24" spans="10:14" ht="21" x14ac:dyDescent="0.4">
      <c r="J24" s="19" t="s">
        <v>34</v>
      </c>
      <c r="K24" s="26">
        <v>-1.6291793313069647</v>
      </c>
      <c r="L24" s="20" t="s">
        <v>42</v>
      </c>
      <c r="M24" s="20">
        <v>0</v>
      </c>
      <c r="N24" s="28">
        <v>1.6291793313069647</v>
      </c>
    </row>
    <row r="25" spans="10:14" ht="21" x14ac:dyDescent="0.4">
      <c r="J25" s="19" t="s">
        <v>107</v>
      </c>
      <c r="K25" s="26">
        <v>0</v>
      </c>
      <c r="L25" s="20" t="s">
        <v>42</v>
      </c>
      <c r="M25" s="20">
        <v>0</v>
      </c>
      <c r="N25" s="28">
        <v>0</v>
      </c>
    </row>
    <row r="26" spans="10:14" ht="21" x14ac:dyDescent="0.4">
      <c r="J26" s="19" t="s">
        <v>103</v>
      </c>
      <c r="K26" s="26">
        <v>0</v>
      </c>
      <c r="L26" s="20" t="s">
        <v>42</v>
      </c>
      <c r="M26" s="20">
        <v>0</v>
      </c>
      <c r="N26" s="28">
        <v>0</v>
      </c>
    </row>
    <row r="27" spans="10:14" ht="21" x14ac:dyDescent="0.4">
      <c r="J27" s="19" t="s">
        <v>104</v>
      </c>
      <c r="K27" s="26">
        <v>-155.17906700145366</v>
      </c>
      <c r="L27" s="20" t="s">
        <v>42</v>
      </c>
      <c r="M27" s="20">
        <v>0</v>
      </c>
      <c r="N27" s="28">
        <v>155.17906700145366</v>
      </c>
    </row>
    <row r="28" spans="10:14" ht="21" x14ac:dyDescent="0.4">
      <c r="J28" s="19" t="s">
        <v>105</v>
      </c>
      <c r="K28" s="26">
        <v>-237.76926126602353</v>
      </c>
      <c r="L28" s="20" t="s">
        <v>42</v>
      </c>
      <c r="M28" s="20">
        <v>0</v>
      </c>
      <c r="N28" s="28">
        <v>237.76926126602353</v>
      </c>
    </row>
    <row r="29" spans="10:14" ht="21.6" thickBot="1" x14ac:dyDescent="0.45">
      <c r="J29" s="24" t="s">
        <v>38</v>
      </c>
      <c r="K29" s="27">
        <v>-118.88463063301177</v>
      </c>
      <c r="L29" s="25" t="s">
        <v>42</v>
      </c>
      <c r="M29" s="25">
        <v>0</v>
      </c>
      <c r="N29" s="29">
        <v>118.88463063301177</v>
      </c>
    </row>
  </sheetData>
  <mergeCells count="10">
    <mergeCell ref="C15:E15"/>
    <mergeCell ref="F15:H15"/>
    <mergeCell ref="C16:E16"/>
    <mergeCell ref="F16:H16"/>
    <mergeCell ref="B10:H10"/>
    <mergeCell ref="F11:H11"/>
    <mergeCell ref="F12:H12"/>
    <mergeCell ref="F13:H13"/>
    <mergeCell ref="C14:E14"/>
    <mergeCell ref="F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D4D7-6326-48E0-9A61-3627E640460D}">
  <dimension ref="A1:H20"/>
  <sheetViews>
    <sheetView showGridLines="0" workbookViewId="0">
      <selection activeCell="I12" sqref="I12"/>
    </sheetView>
  </sheetViews>
  <sheetFormatPr defaultRowHeight="14.4" x14ac:dyDescent="0.3"/>
  <cols>
    <col min="1" max="1" width="2.33203125" customWidth="1"/>
    <col min="2" max="2" width="6.33203125" bestFit="1" customWidth="1"/>
    <col min="3" max="3" width="17.33203125" bestFit="1" customWidth="1"/>
    <col min="4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43" t="s">
        <v>45</v>
      </c>
    </row>
    <row r="2" spans="1:8" x14ac:dyDescent="0.3">
      <c r="A2" s="43" t="s">
        <v>76</v>
      </c>
    </row>
    <row r="3" spans="1:8" x14ac:dyDescent="0.3">
      <c r="A3" s="43" t="s">
        <v>77</v>
      </c>
    </row>
    <row r="6" spans="1:8" ht="15" thickBot="1" x14ac:dyDescent="0.35">
      <c r="A6" t="s">
        <v>46</v>
      </c>
    </row>
    <row r="7" spans="1:8" x14ac:dyDescent="0.3">
      <c r="B7" s="46"/>
      <c r="C7" s="46"/>
      <c r="D7" s="46" t="s">
        <v>49</v>
      </c>
      <c r="E7" s="46" t="s">
        <v>50</v>
      </c>
      <c r="F7" s="46" t="s">
        <v>52</v>
      </c>
      <c r="G7" s="46" t="s">
        <v>54</v>
      </c>
      <c r="H7" s="46" t="s">
        <v>54</v>
      </c>
    </row>
    <row r="8" spans="1:8" ht="15" thickBot="1" x14ac:dyDescent="0.35">
      <c r="B8" s="47" t="s">
        <v>47</v>
      </c>
      <c r="C8" s="47" t="s">
        <v>48</v>
      </c>
      <c r="D8" s="47" t="s">
        <v>26</v>
      </c>
      <c r="E8" s="47" t="s">
        <v>51</v>
      </c>
      <c r="F8" s="47" t="s">
        <v>53</v>
      </c>
      <c r="G8" s="47" t="s">
        <v>55</v>
      </c>
      <c r="H8" s="47" t="s">
        <v>56</v>
      </c>
    </row>
    <row r="9" spans="1:8" x14ac:dyDescent="0.3">
      <c r="B9" s="44" t="s">
        <v>62</v>
      </c>
      <c r="C9" s="44" t="s">
        <v>6</v>
      </c>
      <c r="D9" s="44">
        <v>0</v>
      </c>
      <c r="E9" s="44">
        <v>-110.07152372142197</v>
      </c>
      <c r="F9" s="44">
        <v>169.99</v>
      </c>
      <c r="G9" s="44">
        <v>110.07152372142197</v>
      </c>
      <c r="H9" s="44">
        <v>1E+30</v>
      </c>
    </row>
    <row r="10" spans="1:8" x14ac:dyDescent="0.3">
      <c r="B10" s="44" t="s">
        <v>63</v>
      </c>
      <c r="C10" s="44" t="s">
        <v>6</v>
      </c>
      <c r="D10" s="44">
        <v>155.17906700145366</v>
      </c>
      <c r="E10" s="44">
        <v>0</v>
      </c>
      <c r="F10" s="44">
        <v>359.99</v>
      </c>
      <c r="G10" s="44">
        <v>205.84024390243903</v>
      </c>
      <c r="H10" s="44">
        <v>76.738785638859554</v>
      </c>
    </row>
    <row r="11" spans="1:8" x14ac:dyDescent="0.3">
      <c r="B11" s="44" t="s">
        <v>64</v>
      </c>
      <c r="C11" s="44" t="s">
        <v>6</v>
      </c>
      <c r="D11" s="44">
        <v>237.76926126602353</v>
      </c>
      <c r="E11" s="44">
        <v>0</v>
      </c>
      <c r="F11" s="44">
        <v>290.99</v>
      </c>
      <c r="G11" s="44">
        <v>98.204905405405398</v>
      </c>
      <c r="H11" s="44">
        <v>131.86640625000001</v>
      </c>
    </row>
    <row r="12" spans="1:8" ht="15" thickBot="1" x14ac:dyDescent="0.35">
      <c r="B12" s="45" t="s">
        <v>65</v>
      </c>
      <c r="C12" s="45" t="s">
        <v>6</v>
      </c>
      <c r="D12" s="45">
        <v>118.88463063301177</v>
      </c>
      <c r="E12" s="45">
        <v>0</v>
      </c>
      <c r="F12" s="45">
        <v>142.99</v>
      </c>
      <c r="G12" s="45">
        <v>196.4098108108108</v>
      </c>
      <c r="H12" s="45">
        <v>89.119657342657348</v>
      </c>
    </row>
    <row r="14" spans="1:8" ht="15" thickBot="1" x14ac:dyDescent="0.35">
      <c r="A14" t="s">
        <v>57</v>
      </c>
    </row>
    <row r="15" spans="1:8" x14ac:dyDescent="0.3">
      <c r="B15" s="46"/>
      <c r="C15" s="46"/>
      <c r="D15" s="46" t="s">
        <v>49</v>
      </c>
      <c r="E15" s="46" t="s">
        <v>58</v>
      </c>
      <c r="F15" s="46" t="s">
        <v>60</v>
      </c>
      <c r="G15" s="46" t="s">
        <v>54</v>
      </c>
      <c r="H15" s="46" t="s">
        <v>54</v>
      </c>
    </row>
    <row r="16" spans="1:8" ht="15" thickBot="1" x14ac:dyDescent="0.35">
      <c r="B16" s="47" t="s">
        <v>47</v>
      </c>
      <c r="C16" s="47" t="s">
        <v>48</v>
      </c>
      <c r="D16" s="47" t="s">
        <v>26</v>
      </c>
      <c r="E16" s="47" t="s">
        <v>59</v>
      </c>
      <c r="F16" s="47" t="s">
        <v>61</v>
      </c>
      <c r="G16" s="47" t="s">
        <v>55</v>
      </c>
      <c r="H16" s="47" t="s">
        <v>56</v>
      </c>
    </row>
    <row r="17" spans="2:8" x14ac:dyDescent="0.3">
      <c r="B17" s="44" t="s">
        <v>66</v>
      </c>
      <c r="C17" s="44" t="s">
        <v>30</v>
      </c>
      <c r="D17" s="44">
        <v>170000</v>
      </c>
      <c r="E17" s="44">
        <v>0.55764834148275411</v>
      </c>
      <c r="F17" s="44">
        <v>170000</v>
      </c>
      <c r="G17" s="44">
        <v>428.79999999999495</v>
      </c>
      <c r="H17" s="44">
        <v>56225</v>
      </c>
    </row>
    <row r="18" spans="2:8" x14ac:dyDescent="0.3">
      <c r="B18" s="44" t="s">
        <v>67</v>
      </c>
      <c r="C18" s="44" t="s">
        <v>32</v>
      </c>
      <c r="D18" s="44">
        <v>12300</v>
      </c>
      <c r="E18" s="44">
        <v>3.8415028412845249</v>
      </c>
      <c r="F18" s="44">
        <v>12300</v>
      </c>
      <c r="G18" s="44">
        <v>6078.3783783783783</v>
      </c>
      <c r="H18" s="44">
        <v>30.946882217089708</v>
      </c>
    </row>
    <row r="19" spans="2:8" x14ac:dyDescent="0.3">
      <c r="B19" s="44" t="s">
        <v>68</v>
      </c>
      <c r="C19" s="44" t="s">
        <v>35</v>
      </c>
      <c r="D19" s="44">
        <v>-1.6291793313069647</v>
      </c>
      <c r="E19" s="44">
        <v>0</v>
      </c>
      <c r="F19" s="44">
        <v>0</v>
      </c>
      <c r="G19" s="44">
        <v>1E+30</v>
      </c>
      <c r="H19" s="44">
        <v>1.6291793313069718</v>
      </c>
    </row>
    <row r="20" spans="2:8" ht="15" thickBot="1" x14ac:dyDescent="0.35">
      <c r="B20" s="45" t="s">
        <v>69</v>
      </c>
      <c r="C20" s="45" t="s">
        <v>36</v>
      </c>
      <c r="D20" s="45">
        <v>0</v>
      </c>
      <c r="E20" s="45">
        <v>33.683391040042288</v>
      </c>
      <c r="F20" s="45">
        <v>0</v>
      </c>
      <c r="G20" s="45">
        <v>974.12019491066587</v>
      </c>
      <c r="H20" s="45">
        <v>27.916666666666327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1BFB-4833-49DA-8A6E-7D9ED9396863}">
  <dimension ref="A1:AE29"/>
  <sheetViews>
    <sheetView topLeftCell="H14" workbookViewId="0">
      <selection activeCell="O18" sqref="O18"/>
    </sheetView>
  </sheetViews>
  <sheetFormatPr defaultColWidth="12.109375" defaultRowHeight="14.4" x14ac:dyDescent="0.3"/>
  <cols>
    <col min="1" max="1" width="27.109375" customWidth="1"/>
    <col min="2" max="2" width="32.77734375" bestFit="1" customWidth="1"/>
    <col min="3" max="3" width="23.6640625" bestFit="1" customWidth="1"/>
    <col min="4" max="4" width="23" bestFit="1" customWidth="1"/>
    <col min="5" max="5" width="18" bestFit="1" customWidth="1"/>
    <col min="6" max="6" width="26" bestFit="1" customWidth="1"/>
    <col min="7" max="7" width="19.6640625" bestFit="1" customWidth="1"/>
    <col min="8" max="8" width="21.88671875" customWidth="1"/>
    <col min="9" max="9" width="20.88671875" bestFit="1" customWidth="1"/>
    <col min="10" max="10" width="38.109375" bestFit="1" customWidth="1"/>
    <col min="11" max="11" width="28.33203125" bestFit="1" customWidth="1"/>
    <col min="12" max="12" width="23" customWidth="1"/>
    <col min="13" max="13" width="27.109375" customWidth="1"/>
    <col min="14" max="14" width="22.44140625" customWidth="1"/>
    <col min="15" max="15" width="24.44140625" customWidth="1"/>
    <col min="16" max="16" width="45.6640625" customWidth="1"/>
    <col min="17" max="17" width="34" customWidth="1"/>
    <col min="18" max="19" width="30.88671875" customWidth="1"/>
    <col min="21" max="21" width="34.44140625" bestFit="1" customWidth="1"/>
    <col min="22" max="23" width="8.21875" customWidth="1"/>
    <col min="24" max="24" width="7.33203125" customWidth="1"/>
    <col min="25" max="25" width="12.44140625" bestFit="1" customWidth="1"/>
    <col min="26" max="26" width="17.21875" customWidth="1"/>
    <col min="27" max="27" width="20.44140625" bestFit="1" customWidth="1"/>
    <col min="28" max="29" width="21.109375" bestFit="1" customWidth="1"/>
    <col min="30" max="30" width="20.44140625" bestFit="1" customWidth="1"/>
    <col min="31" max="31" width="26.44140625" bestFit="1" customWidth="1"/>
  </cols>
  <sheetData>
    <row r="1" spans="1:31" ht="15" thickBot="1" x14ac:dyDescent="0.35"/>
    <row r="2" spans="1:31" ht="64.2" x14ac:dyDescent="0.5">
      <c r="A2" s="56" t="s">
        <v>78</v>
      </c>
      <c r="B2" s="30" t="s">
        <v>0</v>
      </c>
      <c r="C2" s="31" t="s">
        <v>1</v>
      </c>
      <c r="D2" s="31" t="s">
        <v>2</v>
      </c>
      <c r="E2" s="32" t="s">
        <v>3</v>
      </c>
      <c r="F2" s="33" t="s">
        <v>4</v>
      </c>
      <c r="G2" s="34" t="s">
        <v>5</v>
      </c>
      <c r="J2" s="38" t="s">
        <v>43</v>
      </c>
      <c r="K2" s="35" t="s">
        <v>6</v>
      </c>
      <c r="L2" s="51" t="s">
        <v>79</v>
      </c>
      <c r="M2" s="37" t="s">
        <v>8</v>
      </c>
      <c r="P2" s="49" t="s">
        <v>44</v>
      </c>
    </row>
    <row r="3" spans="1:31" ht="21.6" thickBot="1" x14ac:dyDescent="0.45">
      <c r="B3" s="1" t="s">
        <v>9</v>
      </c>
      <c r="C3" s="2" t="s">
        <v>10</v>
      </c>
      <c r="D3" s="2">
        <v>330</v>
      </c>
      <c r="E3" s="2">
        <v>499.99</v>
      </c>
      <c r="F3" s="3">
        <f>E3-D3</f>
        <v>169.99</v>
      </c>
      <c r="G3" s="4" t="s">
        <v>11</v>
      </c>
      <c r="J3" s="61" t="str">
        <f>B3</f>
        <v>Pressure washer</v>
      </c>
      <c r="K3" s="16">
        <v>434.09981515711638</v>
      </c>
      <c r="L3" s="60">
        <v>280.07</v>
      </c>
      <c r="M3" s="8" cm="1">
        <f t="array" ref="M3">MMULT(TRANSPOSE(L3:L6),K3:K6)</f>
        <v>142054.38255083177</v>
      </c>
    </row>
    <row r="4" spans="1:31" ht="21" x14ac:dyDescent="0.4">
      <c r="B4" s="1" t="s">
        <v>12</v>
      </c>
      <c r="C4" s="2" t="s">
        <v>13</v>
      </c>
      <c r="D4" s="2">
        <v>370</v>
      </c>
      <c r="E4" s="2">
        <v>729.99</v>
      </c>
      <c r="F4" s="3">
        <f>E4-D4</f>
        <v>359.99</v>
      </c>
      <c r="G4" s="4" t="s">
        <v>14</v>
      </c>
      <c r="J4" s="5" t="str">
        <f>B4</f>
        <v>Go-Kart</v>
      </c>
      <c r="K4" s="16">
        <v>0</v>
      </c>
      <c r="L4" s="7">
        <v>359.99</v>
      </c>
      <c r="M4" s="9"/>
      <c r="P4" s="5" t="s">
        <v>25</v>
      </c>
      <c r="Q4" s="48">
        <f>SUMPRODUCT(Q10:T10,Q11:T11)</f>
        <v>142054.38255083177</v>
      </c>
    </row>
    <row r="5" spans="1:31" ht="21" x14ac:dyDescent="0.4">
      <c r="B5" s="1" t="s">
        <v>15</v>
      </c>
      <c r="C5" s="2" t="s">
        <v>16</v>
      </c>
      <c r="D5" s="2">
        <v>410</v>
      </c>
      <c r="E5" s="2">
        <v>700.99</v>
      </c>
      <c r="F5" s="3">
        <f>E5-D5</f>
        <v>290.99</v>
      </c>
      <c r="G5" s="4" t="s">
        <v>11</v>
      </c>
      <c r="J5" s="5" t="str">
        <f>B5</f>
        <v>Generator</v>
      </c>
      <c r="K5" s="16">
        <v>56.487985212569356</v>
      </c>
      <c r="L5" s="7">
        <v>290.99</v>
      </c>
      <c r="M5" s="9"/>
      <c r="P5" s="17" t="s">
        <v>30</v>
      </c>
      <c r="Q5" s="48">
        <f>SUMPRODUCT(Q10:T10,K11:N11)</f>
        <v>170000</v>
      </c>
      <c r="R5" s="48">
        <v>170000</v>
      </c>
    </row>
    <row r="6" spans="1:31" ht="21.6" thickBot="1" x14ac:dyDescent="0.45">
      <c r="B6" s="10" t="s">
        <v>17</v>
      </c>
      <c r="C6" s="11" t="s">
        <v>18</v>
      </c>
      <c r="D6" s="11">
        <v>127</v>
      </c>
      <c r="E6" s="11">
        <v>269.99</v>
      </c>
      <c r="F6" s="12">
        <f>E6-D6</f>
        <v>142.99</v>
      </c>
      <c r="G6" s="13" t="s">
        <v>19</v>
      </c>
      <c r="J6" s="14" t="s">
        <v>20</v>
      </c>
      <c r="K6" s="16">
        <v>28.243992606284678</v>
      </c>
      <c r="L6" s="15">
        <v>142.99</v>
      </c>
      <c r="M6" s="16"/>
      <c r="P6" s="17" t="s">
        <v>32</v>
      </c>
      <c r="Q6" s="48">
        <f>SUMPRODUCT(Q10:T10,K12:N12)</f>
        <v>12299.999999999998</v>
      </c>
      <c r="R6" s="48">
        <v>12300</v>
      </c>
    </row>
    <row r="7" spans="1:31" ht="18" x14ac:dyDescent="0.35">
      <c r="P7" s="17" t="s">
        <v>35</v>
      </c>
      <c r="Q7" s="48">
        <f>SUMPRODUCT(Q10:T10,K13:N13)</f>
        <v>-278.45027726432522</v>
      </c>
      <c r="R7" s="48">
        <v>0</v>
      </c>
    </row>
    <row r="8" spans="1:31" ht="18" x14ac:dyDescent="0.35">
      <c r="P8" s="17" t="s">
        <v>36</v>
      </c>
      <c r="Q8" s="48">
        <f>SUMPRODUCT(Q10:T10,K14:N14)</f>
        <v>0</v>
      </c>
      <c r="R8" s="48">
        <v>0</v>
      </c>
    </row>
    <row r="9" spans="1:31" ht="21.6" thickBot="1" x14ac:dyDescent="0.45">
      <c r="A9" s="59" t="s">
        <v>80</v>
      </c>
    </row>
    <row r="10" spans="1:31" ht="21.6" thickBot="1" x14ac:dyDescent="0.45">
      <c r="A10" s="59" t="s">
        <v>81</v>
      </c>
      <c r="B10" s="57"/>
      <c r="C10" s="57"/>
      <c r="D10" s="57" t="s">
        <v>49</v>
      </c>
      <c r="E10" s="57" t="s">
        <v>50</v>
      </c>
      <c r="F10" s="57" t="s">
        <v>52</v>
      </c>
      <c r="G10" s="57" t="s">
        <v>54</v>
      </c>
      <c r="H10" s="57" t="s">
        <v>54</v>
      </c>
      <c r="J10" s="39" t="s">
        <v>21</v>
      </c>
      <c r="K10" s="40" t="s">
        <v>22</v>
      </c>
      <c r="L10" s="40" t="s">
        <v>23</v>
      </c>
      <c r="M10" s="40" t="s">
        <v>24</v>
      </c>
      <c r="N10" s="41" t="s">
        <v>18</v>
      </c>
      <c r="P10" s="50" t="s">
        <v>6</v>
      </c>
      <c r="Q10" s="16">
        <v>434.09981515711638</v>
      </c>
      <c r="R10" s="16">
        <v>0</v>
      </c>
      <c r="S10" s="16">
        <v>56.487985212569356</v>
      </c>
      <c r="T10" s="16">
        <v>28.243992606284678</v>
      </c>
    </row>
    <row r="11" spans="1:31" ht="21.6" thickBot="1" x14ac:dyDescent="0.45">
      <c r="B11" s="58" t="s">
        <v>47</v>
      </c>
      <c r="C11" s="58" t="s">
        <v>48</v>
      </c>
      <c r="D11" s="58" t="s">
        <v>26</v>
      </c>
      <c r="E11" s="58" t="s">
        <v>51</v>
      </c>
      <c r="F11" s="58" t="s">
        <v>53</v>
      </c>
      <c r="G11" s="58" t="s">
        <v>55</v>
      </c>
      <c r="H11" s="58" t="s">
        <v>56</v>
      </c>
      <c r="J11" s="19" t="s">
        <v>29</v>
      </c>
      <c r="K11" s="52">
        <v>330</v>
      </c>
      <c r="L11" s="52">
        <v>370</v>
      </c>
      <c r="M11" s="52">
        <v>410</v>
      </c>
      <c r="N11" s="53">
        <v>127</v>
      </c>
      <c r="P11" s="51" t="s">
        <v>7</v>
      </c>
      <c r="Q11" s="7">
        <v>280.07</v>
      </c>
      <c r="R11" s="7">
        <v>359.99</v>
      </c>
      <c r="S11" s="7">
        <v>290.99</v>
      </c>
      <c r="T11" s="15">
        <v>142.99</v>
      </c>
      <c r="AD11" s="16"/>
      <c r="AE11" s="16"/>
    </row>
    <row r="12" spans="1:31" ht="21" x14ac:dyDescent="0.3">
      <c r="B12" s="44" t="s">
        <v>62</v>
      </c>
      <c r="C12" s="44" t="s">
        <v>6</v>
      </c>
      <c r="D12" s="44">
        <v>0</v>
      </c>
      <c r="E12" s="44">
        <v>-110.07152372142197</v>
      </c>
      <c r="F12" s="44">
        <v>169.99</v>
      </c>
      <c r="G12" s="44">
        <v>110.07152372142197</v>
      </c>
      <c r="H12" s="44">
        <v>1E+30</v>
      </c>
      <c r="J12" s="19" t="s">
        <v>98</v>
      </c>
      <c r="K12" s="52">
        <v>25</v>
      </c>
      <c r="L12" s="52">
        <v>40</v>
      </c>
      <c r="M12" s="52">
        <v>25</v>
      </c>
      <c r="N12" s="53">
        <v>1.25</v>
      </c>
    </row>
    <row r="13" spans="1:31" ht="21" x14ac:dyDescent="0.4">
      <c r="B13" s="44" t="s">
        <v>63</v>
      </c>
      <c r="C13" s="44" t="s">
        <v>6</v>
      </c>
      <c r="D13" s="44">
        <v>155.17906700145366</v>
      </c>
      <c r="E13" s="44">
        <v>0</v>
      </c>
      <c r="F13" s="44">
        <v>359.99</v>
      </c>
      <c r="G13" s="44">
        <v>205.84024390243903</v>
      </c>
      <c r="H13" s="44">
        <v>76.738785638859554</v>
      </c>
      <c r="J13" s="19" t="s">
        <v>34</v>
      </c>
      <c r="K13" s="52">
        <v>-0.7</v>
      </c>
      <c r="L13" s="52">
        <v>-0.7</v>
      </c>
      <c r="M13" s="52">
        <v>0.3</v>
      </c>
      <c r="N13" s="53">
        <v>0.3</v>
      </c>
      <c r="P13" s="59" t="s">
        <v>86</v>
      </c>
      <c r="Q13" s="42"/>
    </row>
    <row r="14" spans="1:31" ht="62.4" customHeight="1" x14ac:dyDescent="0.4">
      <c r="B14" s="44" t="s">
        <v>64</v>
      </c>
      <c r="C14" s="44" t="s">
        <v>6</v>
      </c>
      <c r="D14" s="44">
        <v>237.76926126602353</v>
      </c>
      <c r="E14" s="44">
        <v>0</v>
      </c>
      <c r="F14" s="44">
        <v>290.99</v>
      </c>
      <c r="G14" s="44">
        <v>98.204905405405398</v>
      </c>
      <c r="H14" s="44">
        <v>131.86640625000001</v>
      </c>
      <c r="J14" s="19" t="s">
        <v>102</v>
      </c>
      <c r="K14" s="52">
        <v>0</v>
      </c>
      <c r="L14" s="52">
        <v>0</v>
      </c>
      <c r="M14" s="52">
        <v>-1</v>
      </c>
      <c r="N14" s="53">
        <v>2</v>
      </c>
      <c r="P14" s="49" t="s">
        <v>84</v>
      </c>
      <c r="Q14" s="16">
        <f>SUM(F12,G12)</f>
        <v>280.06152372142196</v>
      </c>
      <c r="R14" s="64" t="s">
        <v>85</v>
      </c>
      <c r="S14" s="62"/>
      <c r="T14" s="62"/>
      <c r="U14" s="62"/>
      <c r="V14" s="62"/>
      <c r="W14" s="62"/>
      <c r="X14" s="62"/>
      <c r="Y14" s="62"/>
      <c r="Z14" s="62"/>
      <c r="AA14" s="62"/>
    </row>
    <row r="15" spans="1:31" ht="21.6" thickBot="1" x14ac:dyDescent="0.35">
      <c r="B15" s="45" t="s">
        <v>65</v>
      </c>
      <c r="C15" s="45" t="s">
        <v>6</v>
      </c>
      <c r="D15" s="45">
        <v>118.88463063301177</v>
      </c>
      <c r="E15" s="45">
        <v>0</v>
      </c>
      <c r="F15" s="45">
        <v>142.99</v>
      </c>
      <c r="G15" s="45">
        <v>196.4098108108108</v>
      </c>
      <c r="H15" s="45">
        <v>89.119657342657348</v>
      </c>
      <c r="J15" s="19" t="s">
        <v>103</v>
      </c>
      <c r="K15" s="52">
        <v>-1</v>
      </c>
      <c r="L15" s="52">
        <v>0</v>
      </c>
      <c r="M15" s="52">
        <v>0</v>
      </c>
      <c r="N15" s="53">
        <v>0</v>
      </c>
    </row>
    <row r="16" spans="1:31" ht="21" x14ac:dyDescent="0.3">
      <c r="J16" s="19" t="s">
        <v>104</v>
      </c>
      <c r="K16" s="52">
        <v>0</v>
      </c>
      <c r="L16" s="52">
        <v>-1</v>
      </c>
      <c r="M16" s="52">
        <v>0</v>
      </c>
      <c r="N16" s="53">
        <v>0</v>
      </c>
    </row>
    <row r="17" spans="10:14" ht="21" x14ac:dyDescent="0.3">
      <c r="J17" s="19" t="s">
        <v>105</v>
      </c>
      <c r="K17" s="52">
        <v>0</v>
      </c>
      <c r="L17" s="52">
        <v>0</v>
      </c>
      <c r="M17" s="52">
        <v>-1</v>
      </c>
      <c r="N17" s="53">
        <v>0</v>
      </c>
    </row>
    <row r="18" spans="10:14" ht="21.6" thickBot="1" x14ac:dyDescent="0.35">
      <c r="J18" s="24" t="s">
        <v>38</v>
      </c>
      <c r="K18" s="54">
        <v>0</v>
      </c>
      <c r="L18" s="54">
        <v>0</v>
      </c>
      <c r="M18" s="54">
        <v>0</v>
      </c>
      <c r="N18" s="55">
        <v>-1</v>
      </c>
    </row>
    <row r="20" spans="10:14" ht="15" thickBot="1" x14ac:dyDescent="0.35"/>
    <row r="21" spans="10:14" ht="21" x14ac:dyDescent="0.3">
      <c r="J21" s="39" t="s">
        <v>21</v>
      </c>
      <c r="K21" s="40" t="s">
        <v>90</v>
      </c>
      <c r="L21" s="40" t="s">
        <v>39</v>
      </c>
      <c r="M21" s="40" t="s">
        <v>40</v>
      </c>
      <c r="N21" s="41" t="s">
        <v>41</v>
      </c>
    </row>
    <row r="22" spans="10:14" ht="21" x14ac:dyDescent="0.4">
      <c r="J22" s="19" t="s">
        <v>29</v>
      </c>
      <c r="K22" s="26" cm="1">
        <f t="array" ref="K22:K29">MMULT(K11:N18,K3:K6)</f>
        <v>170000</v>
      </c>
      <c r="L22" s="20" t="s">
        <v>42</v>
      </c>
      <c r="M22" s="20">
        <v>170000</v>
      </c>
      <c r="N22" s="28" cm="1">
        <f t="array" ref="N22:N29">ABS(K22:K29-M22:M29)</f>
        <v>0</v>
      </c>
    </row>
    <row r="23" spans="10:14" ht="21" x14ac:dyDescent="0.4">
      <c r="J23" s="19" t="s">
        <v>98</v>
      </c>
      <c r="K23" s="26">
        <v>12299.999999999998</v>
      </c>
      <c r="L23" s="20" t="s">
        <v>42</v>
      </c>
      <c r="M23" s="20">
        <v>12300</v>
      </c>
      <c r="N23" s="28">
        <v>1.8189894035458565E-12</v>
      </c>
    </row>
    <row r="24" spans="10:14" ht="21" x14ac:dyDescent="0.4">
      <c r="J24" s="19" t="s">
        <v>34</v>
      </c>
      <c r="K24" s="26">
        <v>-278.45027726432522</v>
      </c>
      <c r="L24" s="20" t="s">
        <v>42</v>
      </c>
      <c r="M24" s="20">
        <v>0</v>
      </c>
      <c r="N24" s="28">
        <v>278.45027726432522</v>
      </c>
    </row>
    <row r="25" spans="10:14" ht="21" x14ac:dyDescent="0.4">
      <c r="J25" s="19" t="s">
        <v>102</v>
      </c>
      <c r="K25" s="26">
        <v>0</v>
      </c>
      <c r="L25" s="20" t="s">
        <v>42</v>
      </c>
      <c r="M25" s="20">
        <v>0</v>
      </c>
      <c r="N25" s="28">
        <v>0</v>
      </c>
    </row>
    <row r="26" spans="10:14" ht="21" x14ac:dyDescent="0.4">
      <c r="J26" s="19" t="s">
        <v>103</v>
      </c>
      <c r="K26" s="26">
        <v>-434.09981515711638</v>
      </c>
      <c r="L26" s="20" t="s">
        <v>42</v>
      </c>
      <c r="M26" s="20">
        <v>0</v>
      </c>
      <c r="N26" s="28">
        <v>434.09981515711638</v>
      </c>
    </row>
    <row r="27" spans="10:14" ht="21" x14ac:dyDescent="0.4">
      <c r="J27" s="19" t="s">
        <v>104</v>
      </c>
      <c r="K27" s="26">
        <v>0</v>
      </c>
      <c r="L27" s="20" t="s">
        <v>42</v>
      </c>
      <c r="M27" s="20">
        <v>0</v>
      </c>
      <c r="N27" s="28">
        <v>0</v>
      </c>
    </row>
    <row r="28" spans="10:14" ht="21" x14ac:dyDescent="0.4">
      <c r="J28" s="19" t="s">
        <v>105</v>
      </c>
      <c r="K28" s="26">
        <v>-56.487985212569356</v>
      </c>
      <c r="L28" s="20" t="s">
        <v>42</v>
      </c>
      <c r="M28" s="20">
        <v>0</v>
      </c>
      <c r="N28" s="28">
        <v>56.487985212569356</v>
      </c>
    </row>
    <row r="29" spans="10:14" ht="21.6" thickBot="1" x14ac:dyDescent="0.45">
      <c r="J29" s="24" t="s">
        <v>38</v>
      </c>
      <c r="K29" s="27">
        <v>-28.243992606284678</v>
      </c>
      <c r="L29" s="25" t="s">
        <v>42</v>
      </c>
      <c r="M29" s="25">
        <v>0</v>
      </c>
      <c r="N29" s="29">
        <v>28.243992606284678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475-1932-40BE-AF26-CFD6F48F55EA}">
  <dimension ref="A1:H20"/>
  <sheetViews>
    <sheetView showGridLines="0" workbookViewId="0">
      <selection activeCell="J10" sqref="J10"/>
    </sheetView>
  </sheetViews>
  <sheetFormatPr defaultRowHeight="14.4" x14ac:dyDescent="0.3"/>
  <cols>
    <col min="1" max="1" width="2.33203125" customWidth="1"/>
    <col min="2" max="2" width="6.33203125" bestFit="1" customWidth="1"/>
    <col min="3" max="3" width="17.33203125" bestFit="1" customWidth="1"/>
    <col min="4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43" t="s">
        <v>45</v>
      </c>
    </row>
    <row r="2" spans="1:8" x14ac:dyDescent="0.3">
      <c r="A2" s="43" t="s">
        <v>82</v>
      </c>
    </row>
    <row r="3" spans="1:8" x14ac:dyDescent="0.3">
      <c r="A3" s="43" t="s">
        <v>83</v>
      </c>
    </row>
    <row r="6" spans="1:8" ht="15" thickBot="1" x14ac:dyDescent="0.35">
      <c r="A6" t="s">
        <v>46</v>
      </c>
    </row>
    <row r="7" spans="1:8" x14ac:dyDescent="0.3">
      <c r="B7" s="46"/>
      <c r="C7" s="46"/>
      <c r="D7" s="46" t="s">
        <v>49</v>
      </c>
      <c r="E7" s="46" t="s">
        <v>50</v>
      </c>
      <c r="F7" s="46" t="s">
        <v>52</v>
      </c>
      <c r="G7" s="46" t="s">
        <v>54</v>
      </c>
      <c r="H7" s="46" t="s">
        <v>54</v>
      </c>
    </row>
    <row r="8" spans="1:8" ht="15" thickBot="1" x14ac:dyDescent="0.35">
      <c r="B8" s="47" t="s">
        <v>47</v>
      </c>
      <c r="C8" s="47" t="s">
        <v>48</v>
      </c>
      <c r="D8" s="47" t="s">
        <v>26</v>
      </c>
      <c r="E8" s="47" t="s">
        <v>51</v>
      </c>
      <c r="F8" s="47" t="s">
        <v>53</v>
      </c>
      <c r="G8" s="47" t="s">
        <v>55</v>
      </c>
      <c r="H8" s="47" t="s">
        <v>56</v>
      </c>
    </row>
    <row r="9" spans="1:8" x14ac:dyDescent="0.3">
      <c r="B9" s="44" t="s">
        <v>62</v>
      </c>
      <c r="C9" s="44" t="s">
        <v>6</v>
      </c>
      <c r="D9" s="44">
        <v>434.09981515711638</v>
      </c>
      <c r="E9" s="44">
        <v>0</v>
      </c>
      <c r="F9" s="44">
        <v>280.07</v>
      </c>
      <c r="G9" s="44">
        <v>73.573902439024437</v>
      </c>
      <c r="H9" s="44">
        <v>8.4762785780299055E-3</v>
      </c>
    </row>
    <row r="10" spans="1:8" x14ac:dyDescent="0.3">
      <c r="B10" s="44" t="s">
        <v>63</v>
      </c>
      <c r="C10" s="44" t="s">
        <v>6</v>
      </c>
      <c r="D10" s="44">
        <v>0</v>
      </c>
      <c r="E10" s="44">
        <v>-2.3711645101645949E-2</v>
      </c>
      <c r="F10" s="44">
        <v>359.98999999999995</v>
      </c>
      <c r="G10" s="44">
        <v>2.3711645101645949E-2</v>
      </c>
      <c r="H10" s="44">
        <v>1E+30</v>
      </c>
    </row>
    <row r="11" spans="1:8" x14ac:dyDescent="0.3">
      <c r="B11" s="44" t="s">
        <v>64</v>
      </c>
      <c r="C11" s="44" t="s">
        <v>6</v>
      </c>
      <c r="D11" s="44">
        <v>56.487985212569356</v>
      </c>
      <c r="E11" s="44">
        <v>0</v>
      </c>
      <c r="F11" s="44">
        <v>290.99</v>
      </c>
      <c r="G11" s="44">
        <v>2.0297468354415284E-2</v>
      </c>
      <c r="H11" s="44">
        <v>75.413250000000048</v>
      </c>
    </row>
    <row r="12" spans="1:8" ht="15" thickBot="1" x14ac:dyDescent="0.35">
      <c r="B12" s="45" t="s">
        <v>65</v>
      </c>
      <c r="C12" s="45" t="s">
        <v>6</v>
      </c>
      <c r="D12" s="45">
        <v>28.243992606284678</v>
      </c>
      <c r="E12" s="45">
        <v>0</v>
      </c>
      <c r="F12" s="45">
        <v>142.99</v>
      </c>
      <c r="G12" s="45">
        <v>4.0594936708830569E-2</v>
      </c>
      <c r="H12" s="45">
        <v>113.90324999999997</v>
      </c>
    </row>
    <row r="14" spans="1:8" ht="15" thickBot="1" x14ac:dyDescent="0.35">
      <c r="A14" t="s">
        <v>57</v>
      </c>
    </row>
    <row r="15" spans="1:8" x14ac:dyDescent="0.3">
      <c r="B15" s="46"/>
      <c r="C15" s="46"/>
      <c r="D15" s="46" t="s">
        <v>49</v>
      </c>
      <c r="E15" s="46" t="s">
        <v>58</v>
      </c>
      <c r="F15" s="46" t="s">
        <v>60</v>
      </c>
      <c r="G15" s="46" t="s">
        <v>54</v>
      </c>
      <c r="H15" s="46" t="s">
        <v>54</v>
      </c>
    </row>
    <row r="16" spans="1:8" ht="15" thickBot="1" x14ac:dyDescent="0.35">
      <c r="B16" s="47" t="s">
        <v>47</v>
      </c>
      <c r="C16" s="47" t="s">
        <v>48</v>
      </c>
      <c r="D16" s="47" t="s">
        <v>26</v>
      </c>
      <c r="E16" s="47" t="s">
        <v>59</v>
      </c>
      <c r="F16" s="47" t="s">
        <v>61</v>
      </c>
      <c r="G16" s="47" t="s">
        <v>55</v>
      </c>
      <c r="H16" s="47" t="s">
        <v>56</v>
      </c>
    </row>
    <row r="17" spans="2:8" x14ac:dyDescent="0.3">
      <c r="B17" s="44" t="s">
        <v>66</v>
      </c>
      <c r="C17" s="44" t="s">
        <v>30</v>
      </c>
      <c r="D17" s="44">
        <v>170000</v>
      </c>
      <c r="E17" s="44">
        <v>0.55758410351201515</v>
      </c>
      <c r="F17" s="44">
        <v>170000</v>
      </c>
      <c r="G17" s="44">
        <v>32257.301927194851</v>
      </c>
      <c r="H17" s="44">
        <v>7640.0000000000055</v>
      </c>
    </row>
    <row r="18" spans="2:8" x14ac:dyDescent="0.3">
      <c r="B18" s="44" t="s">
        <v>67</v>
      </c>
      <c r="C18" s="44" t="s">
        <v>32</v>
      </c>
      <c r="D18" s="44">
        <v>12299.999999999998</v>
      </c>
      <c r="E18" s="44">
        <v>3.8426898336414013</v>
      </c>
      <c r="F18" s="44">
        <v>12300</v>
      </c>
      <c r="G18" s="44">
        <v>578.78787878787909</v>
      </c>
      <c r="H18" s="44">
        <v>1961.6835086988219</v>
      </c>
    </row>
    <row r="19" spans="2:8" x14ac:dyDescent="0.3">
      <c r="B19" s="44" t="s">
        <v>68</v>
      </c>
      <c r="C19" s="44" t="s">
        <v>35</v>
      </c>
      <c r="D19" s="44">
        <v>-278.45027726432522</v>
      </c>
      <c r="E19" s="44">
        <v>0</v>
      </c>
      <c r="F19" s="44">
        <v>0</v>
      </c>
      <c r="G19" s="44">
        <v>1E+30</v>
      </c>
      <c r="H19" s="44">
        <v>278.45027726432522</v>
      </c>
    </row>
    <row r="20" spans="2:8" ht="15" thickBot="1" x14ac:dyDescent="0.35">
      <c r="B20" s="45" t="s">
        <v>69</v>
      </c>
      <c r="C20" s="45" t="s">
        <v>36</v>
      </c>
      <c r="D20" s="45">
        <v>0</v>
      </c>
      <c r="E20" s="45">
        <v>33.686728280961169</v>
      </c>
      <c r="F20" s="45">
        <v>0</v>
      </c>
      <c r="G20" s="45">
        <v>138.28054298642542</v>
      </c>
      <c r="H20" s="45">
        <v>95.500000000000071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1-3</vt:lpstr>
      <vt:lpstr>Sensitivity Report-Question 3</vt:lpstr>
      <vt:lpstr>Question 5</vt:lpstr>
      <vt:lpstr>Sensitivity Report-Question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faizan</dc:creator>
  <cp:lastModifiedBy>syed faizan</cp:lastModifiedBy>
  <dcterms:created xsi:type="dcterms:W3CDTF">2024-06-18T17:50:07Z</dcterms:created>
  <dcterms:modified xsi:type="dcterms:W3CDTF">2024-06-20T17:16:58Z</dcterms:modified>
</cp:coreProperties>
</file>