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" l="1"/>
  <c r="K67" i="1"/>
  <c r="K68" i="1"/>
  <c r="K69" i="1"/>
  <c r="K70" i="1"/>
  <c r="K71" i="1"/>
  <c r="K72" i="1"/>
  <c r="J66" i="1"/>
  <c r="J67" i="1"/>
  <c r="J68" i="1"/>
  <c r="J69" i="1"/>
  <c r="J70" i="1"/>
  <c r="J71" i="1"/>
  <c r="J72" i="1"/>
  <c r="K65" i="1"/>
  <c r="J65" i="1"/>
  <c r="I66" i="1"/>
  <c r="I67" i="1"/>
  <c r="I68" i="1"/>
  <c r="I69" i="1"/>
  <c r="I70" i="1"/>
  <c r="I71" i="1"/>
  <c r="I72" i="1"/>
  <c r="I65" i="1"/>
  <c r="E58" i="1"/>
  <c r="G65" i="1"/>
  <c r="G66" i="1"/>
  <c r="G67" i="1"/>
  <c r="G68" i="1"/>
  <c r="G69" i="1"/>
  <c r="G70" i="1"/>
  <c r="G71" i="1"/>
  <c r="G72" i="1"/>
  <c r="D72" i="1"/>
  <c r="D71" i="1"/>
  <c r="D70" i="1"/>
  <c r="D69" i="1"/>
  <c r="D68" i="1"/>
  <c r="F68" i="1" s="1"/>
  <c r="E68" i="1" s="1"/>
  <c r="D67" i="1"/>
  <c r="F67" i="1" s="1"/>
  <c r="E67" i="1" s="1"/>
  <c r="D66" i="1"/>
  <c r="F66" i="1" s="1"/>
  <c r="E66" i="1" s="1"/>
  <c r="D65" i="1"/>
  <c r="F65" i="1" s="1"/>
  <c r="E65" i="1" s="1"/>
  <c r="J27" i="1"/>
  <c r="I27" i="1"/>
  <c r="L23" i="1"/>
  <c r="K22" i="1"/>
  <c r="J23" i="1"/>
  <c r="H19" i="1"/>
  <c r="H21" i="1"/>
  <c r="H22" i="1"/>
  <c r="G22" i="1"/>
  <c r="G18" i="1"/>
  <c r="G19" i="1"/>
  <c r="G20" i="1"/>
  <c r="G21" i="1"/>
  <c r="G17" i="1"/>
  <c r="F21" i="1"/>
  <c r="F20" i="1"/>
  <c r="F19" i="1"/>
  <c r="F18" i="1"/>
  <c r="F17" i="1"/>
  <c r="J22" i="1"/>
  <c r="E22" i="1"/>
  <c r="C22" i="1"/>
  <c r="W12" i="1"/>
  <c r="U12" i="1"/>
  <c r="F16" i="2"/>
  <c r="I12" i="2"/>
  <c r="I14" i="2"/>
  <c r="I15" i="2" s="1"/>
  <c r="I16" i="2" s="1"/>
  <c r="I17" i="2" s="1"/>
  <c r="I18" i="2" s="1"/>
  <c r="I19" i="2" s="1"/>
  <c r="G14" i="2"/>
  <c r="F14" i="2"/>
  <c r="F13" i="2"/>
  <c r="F6" i="2"/>
  <c r="F7" i="2"/>
  <c r="F8" i="2"/>
  <c r="F9" i="2"/>
  <c r="F10" i="2"/>
  <c r="F11" i="2"/>
  <c r="F12" i="2"/>
  <c r="F5" i="2"/>
  <c r="E6" i="2"/>
  <c r="E7" i="2"/>
  <c r="E8" i="2"/>
  <c r="E9" i="2"/>
  <c r="E10" i="2"/>
  <c r="E11" i="2"/>
  <c r="E12" i="2"/>
  <c r="E5" i="2"/>
  <c r="D13" i="2"/>
  <c r="D6" i="2"/>
  <c r="D7" i="2"/>
  <c r="D8" i="2"/>
  <c r="D9" i="2"/>
  <c r="D10" i="2"/>
  <c r="D11" i="2"/>
  <c r="D12" i="2"/>
  <c r="D5" i="2"/>
  <c r="F69" i="1" l="1"/>
  <c r="E69" i="1" s="1"/>
  <c r="F70" i="1"/>
  <c r="E70" i="1" s="1"/>
  <c r="F71" i="1"/>
  <c r="E71" i="1" s="1"/>
  <c r="F72" i="1"/>
  <c r="E72" i="1" s="1"/>
  <c r="G5" i="1"/>
  <c r="G6" i="1"/>
  <c r="G7" i="1"/>
  <c r="G8" i="1"/>
  <c r="G9" i="1"/>
  <c r="G10" i="1"/>
  <c r="G11" i="1"/>
  <c r="G12" i="1"/>
  <c r="G13" i="1"/>
  <c r="G4" i="1"/>
  <c r="E28" i="1"/>
  <c r="E29" i="1"/>
  <c r="E30" i="1"/>
  <c r="E31" i="1"/>
  <c r="E32" i="1"/>
  <c r="E33" i="1"/>
  <c r="E34" i="1"/>
  <c r="E35" i="1"/>
  <c r="E36" i="1"/>
  <c r="E27" i="1"/>
  <c r="F28" i="1"/>
  <c r="F29" i="1"/>
  <c r="F30" i="1"/>
  <c r="F31" i="1"/>
  <c r="F32" i="1"/>
  <c r="F33" i="1"/>
  <c r="F34" i="1"/>
  <c r="F35" i="1"/>
  <c r="F36" i="1"/>
  <c r="F27" i="1"/>
  <c r="G28" i="1"/>
  <c r="G29" i="1"/>
  <c r="G30" i="1"/>
  <c r="G31" i="1"/>
  <c r="G32" i="1"/>
  <c r="G33" i="1"/>
  <c r="G34" i="1"/>
  <c r="G35" i="1"/>
  <c r="G36" i="1"/>
  <c r="G27" i="1"/>
  <c r="D28" i="1"/>
  <c r="D29" i="1"/>
  <c r="D30" i="1"/>
  <c r="D31" i="1"/>
  <c r="D32" i="1"/>
  <c r="D33" i="1"/>
  <c r="D34" i="1"/>
  <c r="D35" i="1"/>
  <c r="D36" i="1"/>
  <c r="D27" i="1"/>
  <c r="H6" i="1"/>
  <c r="H7" i="1"/>
  <c r="H8" i="1"/>
  <c r="H9" i="1"/>
  <c r="H10" i="1"/>
  <c r="H11" i="1"/>
  <c r="H12" i="1"/>
  <c r="H13" i="1"/>
  <c r="H4" i="1"/>
  <c r="G15" i="1"/>
  <c r="F5" i="1"/>
  <c r="H5" i="1" s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<sst xmlns="http://schemas.openxmlformats.org/spreadsheetml/2006/main" count="50" uniqueCount="36">
  <si>
    <t>传统的单摆实验</t>
    <phoneticPr fontId="1" type="noConversion"/>
  </si>
  <si>
    <t>测量次数</t>
  </si>
  <si>
    <t>测量次数</t>
    <phoneticPr fontId="1" type="noConversion"/>
  </si>
  <si>
    <t>摆长l（mm）</t>
    <phoneticPr fontId="1" type="noConversion"/>
  </si>
  <si>
    <t>50T(s)</t>
  </si>
  <si>
    <t>T（s）</t>
  </si>
  <si>
    <t>T（s）</t>
    <phoneticPr fontId="1" type="noConversion"/>
  </si>
  <si>
    <t>g（m/s*s）</t>
  </si>
  <si>
    <t>g（m/s*s）</t>
    <phoneticPr fontId="1" type="noConversion"/>
  </si>
  <si>
    <t>手机摆实验</t>
    <phoneticPr fontId="1" type="noConversion"/>
  </si>
  <si>
    <t>周期T（s）</t>
    <phoneticPr fontId="1" type="noConversion"/>
  </si>
  <si>
    <t>频率（Hz)</t>
    <phoneticPr fontId="1" type="noConversion"/>
  </si>
  <si>
    <t>g(m/s*s)</t>
    <phoneticPr fontId="1" type="noConversion"/>
  </si>
  <si>
    <t>研究单摆周期与摆长的关系</t>
  </si>
  <si>
    <t>pi</t>
  </si>
  <si>
    <t>pi</t>
    <phoneticPr fontId="1" type="noConversion"/>
  </si>
  <si>
    <t>系数</t>
  </si>
  <si>
    <t>系数</t>
    <phoneticPr fontId="1" type="noConversion"/>
  </si>
  <si>
    <t>估读到毫米下一位</t>
    <phoneticPr fontId="1" type="noConversion"/>
  </si>
  <si>
    <t>T*T(s*s)</t>
    <phoneticPr fontId="1" type="noConversion"/>
  </si>
  <si>
    <t>球直径（m)</t>
  </si>
  <si>
    <t>球直径（m)</t>
    <phoneticPr fontId="1" type="noConversion"/>
  </si>
  <si>
    <t>摆长l（m）</t>
  </si>
  <si>
    <t>摆长l（m）</t>
    <phoneticPr fontId="1" type="noConversion"/>
  </si>
  <si>
    <t>线长+球直径（m）</t>
  </si>
  <si>
    <t>线长+球直径（m）</t>
    <phoneticPr fontId="1" type="noConversion"/>
  </si>
  <si>
    <t>线长+球直径（m）</t>
    <phoneticPr fontId="1" type="noConversion"/>
  </si>
  <si>
    <t>20T(s)</t>
    <phoneticPr fontId="1" type="noConversion"/>
  </si>
  <si>
    <t>25T(s)</t>
    <phoneticPr fontId="1" type="noConversion"/>
  </si>
  <si>
    <t>25T(s)</t>
  </si>
  <si>
    <t>T</t>
    <phoneticPr fontId="1" type="noConversion"/>
  </si>
  <si>
    <t>Sqrt(l)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</si>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</sst>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0.00000000000000000000_);[Red]\(0.00000000000000000000\)"/>
    <numFmt numFmtId="178" formatCode="0.00000000000000000000_ "/>
    <numFmt numFmtId="184" formatCode="0.000000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177" fontId="0" fillId="0" borderId="0" xfId="0" applyNumberFormat="1"/>
    <xf numFmtId="177" fontId="4" fillId="0" borderId="0" xfId="0" applyNumberFormat="1" applyFont="1"/>
    <xf numFmtId="178" fontId="0" fillId="0" borderId="0" xfId="0" applyNumberFormat="1"/>
    <xf numFmtId="178" fontId="4" fillId="0" borderId="0" xfId="0" applyNumberFormat="1" applyFont="1"/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184" fontId="0" fillId="0" borderId="0" xfId="0" applyNumberFormat="1"/>
    <xf numFmtId="184" fontId="4" fillId="0" borderId="0" xfId="0" applyNumberFormat="1" applyFont="1"/>
    <xf numFmtId="0" fontId="5" fillId="0" borderId="0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260424</xdr:colOff>
      <xdr:row>40</xdr:row>
      <xdr:rowOff>161364</xdr:rowOff>
    </xdr:from>
    <xdr:to>
      <xdr:col>10</xdr:col>
      <xdr:colOff>74808</xdr:colOff>
      <xdr:row>54</xdr:row>
      <xdr:rowOff>164868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2024" y="7333129"/>
          <a:ext cx="4852549" cy="2513621"/>
        </a:xfrm>
        <a:prstGeom prst="rect">
          <a:avLst/>
        </a:prstGeom>
      </xdr:spPr>
    </xdr:pic>
    <xdr:clientData/>
  </xdr:twoCellAnchor>
  <xdr:twoCellAnchor editAs="oneCell">
    <xdr:from>
      <xdr:col>11</xdr:col>
      <xdr:colOff>369346</xdr:colOff>
      <xdr:row>5</xdr:row>
      <xdr:rowOff>150158</xdr:rowOff>
    </xdr:from>
    <xdr:to>
      <xdr:col>23</xdr:col>
      <xdr:colOff>63633</xdr:colOff>
      <xdr:row>39</xdr:row>
      <xdr:rowOff>50360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8711" y="1046629"/>
          <a:ext cx="8210757" cy="5996202"/>
        </a:xfrm>
        <a:prstGeom prst="rect">
          <a:avLst/>
        </a:prstGeom>
      </xdr:spPr>
    </xdr:pic>
    <xdr:clientData/>
  </xdr:twoCellAnchor>
  <xdr:twoCellAnchor editAs="oneCell">
    <xdr:from>
      <xdr:col>6</xdr:col>
      <xdr:colOff>914400</xdr:colOff>
      <xdr:row>33</xdr:row>
      <xdr:rowOff>35858</xdr:rowOff>
    </xdr:from>
    <xdr:to>
      <xdr:col>17</xdr:col>
      <xdr:colOff>157730</xdr:colOff>
      <xdr:row>58</xdr:row>
      <xdr:rowOff>69820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6918" y="5952564"/>
          <a:ext cx="8459047" cy="4516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abSelected="1" topLeftCell="A51" zoomScale="85" zoomScaleNormal="85" workbookViewId="0">
      <selection activeCell="H77" sqref="H77"/>
    </sheetView>
  </sheetViews>
  <sheetFormatPr defaultRowHeight="13.8" x14ac:dyDescent="0.25"/>
  <cols>
    <col min="1" max="1" width="12.6640625" customWidth="1"/>
    <col min="2" max="2" width="16.88671875" customWidth="1"/>
    <col min="3" max="3" width="19.77734375" customWidth="1"/>
    <col min="4" max="4" width="14.5546875" customWidth="1"/>
    <col min="5" max="5" width="11.77734375" customWidth="1"/>
    <col min="6" max="6" width="18.77734375" customWidth="1"/>
    <col min="7" max="7" width="14.77734375" customWidth="1"/>
    <col min="8" max="8" width="21.77734375" customWidth="1"/>
    <col min="9" max="9" width="9.109375" bestFit="1" customWidth="1"/>
    <col min="14" max="14" width="16.33203125" customWidth="1"/>
    <col min="15" max="15" width="18.88671875" customWidth="1"/>
  </cols>
  <sheetData>
    <row r="1" spans="1:23" x14ac:dyDescent="0.25">
      <c r="A1" s="1" t="s">
        <v>0</v>
      </c>
      <c r="B1" s="2"/>
      <c r="C1" s="2"/>
      <c r="D1" s="2"/>
      <c r="E1" s="2"/>
      <c r="F1" s="2"/>
    </row>
    <row r="2" spans="1:23" x14ac:dyDescent="0.25">
      <c r="A2" s="2"/>
      <c r="B2" s="2"/>
      <c r="C2" s="2"/>
      <c r="D2" s="2"/>
      <c r="E2" s="2"/>
      <c r="F2" s="2"/>
    </row>
    <row r="3" spans="1:23" x14ac:dyDescent="0.25">
      <c r="A3" t="s">
        <v>2</v>
      </c>
      <c r="B3" t="s">
        <v>17</v>
      </c>
      <c r="C3" t="s">
        <v>15</v>
      </c>
      <c r="D3" t="s">
        <v>21</v>
      </c>
      <c r="E3" t="s">
        <v>25</v>
      </c>
      <c r="F3" t="s">
        <v>23</v>
      </c>
      <c r="G3" t="s">
        <v>28</v>
      </c>
      <c r="H3" t="s">
        <v>6</v>
      </c>
      <c r="I3" t="s">
        <v>8</v>
      </c>
      <c r="K3" t="s">
        <v>1</v>
      </c>
      <c r="L3" t="s">
        <v>16</v>
      </c>
      <c r="M3" t="s">
        <v>14</v>
      </c>
      <c r="N3" t="s">
        <v>20</v>
      </c>
      <c r="O3" t="s">
        <v>24</v>
      </c>
      <c r="P3" t="s">
        <v>22</v>
      </c>
      <c r="Q3" t="s">
        <v>4</v>
      </c>
      <c r="R3" t="s">
        <v>5</v>
      </c>
      <c r="S3" t="s">
        <v>7</v>
      </c>
    </row>
    <row r="4" spans="1:23" x14ac:dyDescent="0.25">
      <c r="A4">
        <v>1</v>
      </c>
      <c r="B4">
        <v>4</v>
      </c>
      <c r="C4">
        <v>3.1415926000000001</v>
      </c>
      <c r="D4">
        <v>6.5000000000000002E-2</v>
      </c>
      <c r="E4">
        <v>0.85</v>
      </c>
      <c r="F4">
        <f>E4-D4/2</f>
        <v>0.8175</v>
      </c>
      <c r="G4">
        <f>H4*25</f>
        <v>45.460985014181368</v>
      </c>
      <c r="H4">
        <f>SQRT(F4*B4*C4*C4/I4)</f>
        <v>1.8184394005672546</v>
      </c>
      <c r="I4">
        <v>9.76</v>
      </c>
      <c r="K4">
        <v>1</v>
      </c>
      <c r="L4">
        <v>4</v>
      </c>
      <c r="M4">
        <v>3.1415926000000001</v>
      </c>
      <c r="N4">
        <v>6.5000000000000002E-2</v>
      </c>
      <c r="O4">
        <v>0.85</v>
      </c>
      <c r="P4">
        <v>0.8175</v>
      </c>
      <c r="Q4">
        <v>90.921970028362736</v>
      </c>
      <c r="R4">
        <v>1.8184394005672546</v>
      </c>
      <c r="S4">
        <v>9.76</v>
      </c>
      <c r="U4">
        <v>9.76</v>
      </c>
    </row>
    <row r="5" spans="1:23" x14ac:dyDescent="0.25">
      <c r="A5">
        <v>2</v>
      </c>
      <c r="B5">
        <v>4</v>
      </c>
      <c r="C5">
        <v>3.1415926000000001</v>
      </c>
      <c r="D5">
        <v>6.5000000000000002E-2</v>
      </c>
      <c r="E5">
        <v>0.85</v>
      </c>
      <c r="F5">
        <f t="shared" ref="F5:F13" si="0">E5-D5/2</f>
        <v>0.8175</v>
      </c>
      <c r="G5">
        <f t="shared" ref="G5:G13" si="1">H5*25</f>
        <v>45.414477600457836</v>
      </c>
      <c r="H5">
        <f t="shared" ref="H5:H13" si="2">SQRT(F5*B5*C5*C5/I5)</f>
        <v>1.8165791040183135</v>
      </c>
      <c r="I5">
        <v>9.7799999999999994</v>
      </c>
      <c r="K5">
        <v>2</v>
      </c>
      <c r="L5">
        <v>4</v>
      </c>
      <c r="M5">
        <v>3.1415926000000001</v>
      </c>
      <c r="N5">
        <v>6.5000000000000002E-2</v>
      </c>
      <c r="O5">
        <v>0.85</v>
      </c>
      <c r="P5">
        <v>0.8175</v>
      </c>
      <c r="Q5">
        <v>90.828955200915672</v>
      </c>
      <c r="R5">
        <v>1.8165791040183135</v>
      </c>
      <c r="S5">
        <v>9.7799999999999994</v>
      </c>
      <c r="U5">
        <v>9.7799999999999994</v>
      </c>
    </row>
    <row r="6" spans="1:23" x14ac:dyDescent="0.25">
      <c r="A6">
        <v>3</v>
      </c>
      <c r="B6">
        <v>4</v>
      </c>
      <c r="C6">
        <v>3.1415926000000001</v>
      </c>
      <c r="D6">
        <v>6.5000000000000002E-2</v>
      </c>
      <c r="E6">
        <v>0.85</v>
      </c>
      <c r="F6">
        <f t="shared" si="0"/>
        <v>0.8175</v>
      </c>
      <c r="G6">
        <f t="shared" si="1"/>
        <v>45.648453788961191</v>
      </c>
      <c r="H6">
        <f t="shared" si="2"/>
        <v>1.8259381515584476</v>
      </c>
      <c r="I6">
        <v>9.68</v>
      </c>
      <c r="K6">
        <v>3</v>
      </c>
      <c r="L6">
        <v>4</v>
      </c>
      <c r="M6">
        <v>3.1415926000000001</v>
      </c>
      <c r="N6">
        <v>6.5000000000000002E-2</v>
      </c>
      <c r="O6">
        <v>0.85</v>
      </c>
      <c r="P6">
        <v>0.8175</v>
      </c>
      <c r="Q6">
        <v>91.296907577922383</v>
      </c>
      <c r="R6">
        <v>1.8259381515584476</v>
      </c>
      <c r="S6">
        <v>9.68</v>
      </c>
      <c r="U6">
        <v>9.68</v>
      </c>
    </row>
    <row r="7" spans="1:23" x14ac:dyDescent="0.25">
      <c r="A7">
        <v>4</v>
      </c>
      <c r="B7">
        <v>4</v>
      </c>
      <c r="C7">
        <v>3.1415926000000001</v>
      </c>
      <c r="D7">
        <v>6.5000000000000002E-2</v>
      </c>
      <c r="E7">
        <v>0.85</v>
      </c>
      <c r="F7">
        <f t="shared" si="0"/>
        <v>0.8175</v>
      </c>
      <c r="G7">
        <f t="shared" si="1"/>
        <v>45.554430097396136</v>
      </c>
      <c r="H7">
        <f t="shared" si="2"/>
        <v>1.8221772038958455</v>
      </c>
      <c r="I7">
        <v>9.7200000000000006</v>
      </c>
      <c r="K7">
        <v>4</v>
      </c>
      <c r="L7">
        <v>4</v>
      </c>
      <c r="M7">
        <v>3.1415926000000001</v>
      </c>
      <c r="N7">
        <v>6.5000000000000002E-2</v>
      </c>
      <c r="O7">
        <v>0.85</v>
      </c>
      <c r="P7">
        <v>0.8175</v>
      </c>
      <c r="Q7">
        <v>91.108860194792271</v>
      </c>
      <c r="R7">
        <v>1.8221772038958455</v>
      </c>
      <c r="S7">
        <v>9.7200000000000006</v>
      </c>
      <c r="U7">
        <v>9.7200000000000006</v>
      </c>
    </row>
    <row r="8" spans="1:23" x14ac:dyDescent="0.25">
      <c r="A8">
        <v>5</v>
      </c>
      <c r="B8">
        <v>4</v>
      </c>
      <c r="C8">
        <v>3.1415926000000001</v>
      </c>
      <c r="D8">
        <v>6.5000000000000002E-2</v>
      </c>
      <c r="E8">
        <v>0.85</v>
      </c>
      <c r="F8">
        <f t="shared" si="0"/>
        <v>0.8175</v>
      </c>
      <c r="G8">
        <f t="shared" si="1"/>
        <v>45.414477600457836</v>
      </c>
      <c r="H8">
        <f t="shared" si="2"/>
        <v>1.8165791040183135</v>
      </c>
      <c r="I8">
        <v>9.7799999999999994</v>
      </c>
      <c r="K8">
        <v>5</v>
      </c>
      <c r="L8">
        <v>4</v>
      </c>
      <c r="M8">
        <v>3.1415926000000001</v>
      </c>
      <c r="N8">
        <v>6.5000000000000002E-2</v>
      </c>
      <c r="O8">
        <v>0.85</v>
      </c>
      <c r="P8">
        <v>0.8175</v>
      </c>
      <c r="Q8">
        <v>90.828955200915672</v>
      </c>
      <c r="R8">
        <v>1.8165791040183135</v>
      </c>
      <c r="S8">
        <v>9.7799999999999994</v>
      </c>
      <c r="U8">
        <v>9.7799999999999994</v>
      </c>
    </row>
    <row r="9" spans="1:23" x14ac:dyDescent="0.25">
      <c r="A9">
        <v>6</v>
      </c>
      <c r="B9">
        <v>4</v>
      </c>
      <c r="C9">
        <v>3.1415926000000001</v>
      </c>
      <c r="D9">
        <v>6.5000000000000002E-2</v>
      </c>
      <c r="E9">
        <v>0.85</v>
      </c>
      <c r="F9">
        <f t="shared" si="0"/>
        <v>0.8175</v>
      </c>
      <c r="G9">
        <f t="shared" si="1"/>
        <v>45.321889374485565</v>
      </c>
      <c r="H9">
        <f t="shared" si="2"/>
        <v>1.8128755749794225</v>
      </c>
      <c r="I9">
        <v>9.82</v>
      </c>
      <c r="K9">
        <v>6</v>
      </c>
      <c r="L9">
        <v>4</v>
      </c>
      <c r="M9">
        <v>3.1415926000000001</v>
      </c>
      <c r="N9">
        <v>6.5000000000000002E-2</v>
      </c>
      <c r="O9">
        <v>0.85</v>
      </c>
      <c r="P9">
        <v>0.8175</v>
      </c>
      <c r="Q9">
        <v>90.64377874897113</v>
      </c>
      <c r="R9">
        <v>1.8128755749794225</v>
      </c>
      <c r="S9">
        <v>9.82</v>
      </c>
      <c r="U9">
        <v>9.82</v>
      </c>
    </row>
    <row r="10" spans="1:23" x14ac:dyDescent="0.25">
      <c r="A10">
        <v>7</v>
      </c>
      <c r="B10">
        <v>4</v>
      </c>
      <c r="C10">
        <v>3.1415926000000001</v>
      </c>
      <c r="D10">
        <v>6.5000000000000002E-2</v>
      </c>
      <c r="E10">
        <v>0.85</v>
      </c>
      <c r="F10">
        <f t="shared" si="0"/>
        <v>0.8175</v>
      </c>
      <c r="G10">
        <f t="shared" si="1"/>
        <v>45.298830665603262</v>
      </c>
      <c r="H10">
        <f t="shared" si="2"/>
        <v>1.8119532266241305</v>
      </c>
      <c r="I10">
        <v>9.83</v>
      </c>
      <c r="K10">
        <v>7</v>
      </c>
      <c r="L10">
        <v>4</v>
      </c>
      <c r="M10">
        <v>3.1415926000000001</v>
      </c>
      <c r="N10">
        <v>6.5000000000000002E-2</v>
      </c>
      <c r="O10">
        <v>0.85</v>
      </c>
      <c r="P10">
        <v>0.8175</v>
      </c>
      <c r="Q10">
        <v>90.597661331206524</v>
      </c>
      <c r="R10">
        <v>1.8119532266241305</v>
      </c>
      <c r="S10">
        <v>9.83</v>
      </c>
      <c r="U10">
        <v>9.83</v>
      </c>
    </row>
    <row r="11" spans="1:23" x14ac:dyDescent="0.25">
      <c r="A11">
        <v>8</v>
      </c>
      <c r="B11">
        <v>4</v>
      </c>
      <c r="C11">
        <v>3.1415926000000001</v>
      </c>
      <c r="D11">
        <v>6.5000000000000002E-2</v>
      </c>
      <c r="E11">
        <v>0.85</v>
      </c>
      <c r="F11">
        <f t="shared" si="0"/>
        <v>0.8175</v>
      </c>
      <c r="G11">
        <f t="shared" si="1"/>
        <v>45.437713456467968</v>
      </c>
      <c r="H11">
        <f t="shared" si="2"/>
        <v>1.8175085382587186</v>
      </c>
      <c r="I11">
        <v>9.77</v>
      </c>
      <c r="K11">
        <v>8</v>
      </c>
      <c r="L11">
        <v>4</v>
      </c>
      <c r="M11">
        <v>3.1415926000000001</v>
      </c>
      <c r="N11">
        <v>6.5000000000000002E-2</v>
      </c>
      <c r="O11">
        <v>0.85</v>
      </c>
      <c r="P11">
        <v>0.8175</v>
      </c>
      <c r="Q11">
        <v>90.875426912935936</v>
      </c>
      <c r="R11">
        <v>1.8175085382587186</v>
      </c>
      <c r="S11">
        <v>9.77</v>
      </c>
      <c r="U11">
        <v>9.77</v>
      </c>
    </row>
    <row r="12" spans="1:23" x14ac:dyDescent="0.25">
      <c r="A12">
        <v>9</v>
      </c>
      <c r="B12">
        <v>4</v>
      </c>
      <c r="C12">
        <v>3.1415926000000001</v>
      </c>
      <c r="D12">
        <v>6.5000000000000002E-2</v>
      </c>
      <c r="E12">
        <v>0.85</v>
      </c>
      <c r="F12">
        <f t="shared" si="0"/>
        <v>0.8175</v>
      </c>
      <c r="G12">
        <f t="shared" si="1"/>
        <v>45.391277354958874</v>
      </c>
      <c r="H12">
        <f t="shared" si="2"/>
        <v>1.815651094198355</v>
      </c>
      <c r="I12">
        <v>9.7899999999999991</v>
      </c>
      <c r="K12">
        <v>9</v>
      </c>
      <c r="L12">
        <v>4</v>
      </c>
      <c r="M12">
        <v>3.1415926000000001</v>
      </c>
      <c r="N12">
        <v>6.5000000000000002E-2</v>
      </c>
      <c r="O12">
        <v>0.85</v>
      </c>
      <c r="P12">
        <v>0.8175</v>
      </c>
      <c r="Q12">
        <v>90.782554709917747</v>
      </c>
      <c r="R12">
        <v>1.815651094198355</v>
      </c>
      <c r="S12">
        <v>9.7899999999999991</v>
      </c>
      <c r="U12" s="4">
        <f>AVERAGE(U4:U11)</f>
        <v>9.7675000000000001</v>
      </c>
      <c r="V12">
        <v>1.6000000000000001E-3</v>
      </c>
      <c r="W12">
        <f>U12*V12</f>
        <v>1.5628E-2</v>
      </c>
    </row>
    <row r="13" spans="1:23" x14ac:dyDescent="0.25">
      <c r="A13">
        <v>10</v>
      </c>
      <c r="B13">
        <v>4</v>
      </c>
      <c r="C13">
        <v>3.1415926000000001</v>
      </c>
      <c r="D13">
        <v>6.5000000000000002E-2</v>
      </c>
      <c r="E13">
        <v>0.85</v>
      </c>
      <c r="F13">
        <f t="shared" si="0"/>
        <v>0.8175</v>
      </c>
      <c r="G13">
        <f t="shared" si="1"/>
        <v>45.53101481438042</v>
      </c>
      <c r="H13">
        <f t="shared" si="2"/>
        <v>1.8212405925752169</v>
      </c>
      <c r="I13">
        <v>9.73</v>
      </c>
      <c r="K13">
        <v>10</v>
      </c>
      <c r="L13">
        <v>4</v>
      </c>
      <c r="M13">
        <v>3.1415926000000001</v>
      </c>
      <c r="N13">
        <v>6.5000000000000002E-2</v>
      </c>
      <c r="O13">
        <v>0.85</v>
      </c>
      <c r="P13">
        <v>0.8175</v>
      </c>
      <c r="Q13">
        <v>91.06202962876084</v>
      </c>
      <c r="R13">
        <v>1.8212405925752169</v>
      </c>
      <c r="S13">
        <v>9.73</v>
      </c>
    </row>
    <row r="15" spans="1:23" x14ac:dyDescent="0.25">
      <c r="A15" s="3" t="s">
        <v>9</v>
      </c>
      <c r="B15" s="3"/>
      <c r="C15" s="3"/>
      <c r="D15" s="3"/>
      <c r="E15" s="3"/>
      <c r="F15" s="3"/>
      <c r="G15">
        <f>D4/1000</f>
        <v>6.5000000000000008E-5</v>
      </c>
    </row>
    <row r="16" spans="1:23" ht="14.4" thickBot="1" x14ac:dyDescent="0.3">
      <c r="A16" t="s">
        <v>2</v>
      </c>
      <c r="B16" t="s">
        <v>3</v>
      </c>
      <c r="C16" t="s">
        <v>10</v>
      </c>
      <c r="D16" t="s">
        <v>11</v>
      </c>
      <c r="E16" t="s">
        <v>12</v>
      </c>
    </row>
    <row r="17" spans="1:14" ht="14.4" thickBot="1" x14ac:dyDescent="0.3">
      <c r="A17">
        <v>1</v>
      </c>
      <c r="B17" s="9">
        <v>680</v>
      </c>
      <c r="C17" s="10">
        <v>1.68</v>
      </c>
      <c r="D17" s="10">
        <v>0.6</v>
      </c>
      <c r="E17" s="10">
        <v>9.51</v>
      </c>
      <c r="F17" s="13">
        <f>C17-C22</f>
        <v>-4.0000000000000036E-3</v>
      </c>
      <c r="G17" s="13">
        <f>F17*F17</f>
        <v>1.600000000000003E-5</v>
      </c>
    </row>
    <row r="18" spans="1:14" ht="14.4" thickBot="1" x14ac:dyDescent="0.3">
      <c r="A18">
        <v>2</v>
      </c>
      <c r="B18" s="11">
        <v>680</v>
      </c>
      <c r="C18" s="12">
        <v>1.7</v>
      </c>
      <c r="D18" s="12">
        <v>0.59</v>
      </c>
      <c r="E18" s="12">
        <v>9.23</v>
      </c>
      <c r="F18" s="13">
        <f>C18-C22</f>
        <v>1.6000000000000014E-2</v>
      </c>
      <c r="G18" s="13">
        <f t="shared" ref="G18:G21" si="3">F18*F18</f>
        <v>2.5600000000000048E-4</v>
      </c>
    </row>
    <row r="19" spans="1:14" ht="14.4" thickBot="1" x14ac:dyDescent="0.3">
      <c r="A19">
        <v>3</v>
      </c>
      <c r="B19" s="11">
        <v>680</v>
      </c>
      <c r="C19" s="12">
        <v>1.71</v>
      </c>
      <c r="D19" s="12">
        <v>0.59</v>
      </c>
      <c r="E19" s="12">
        <v>9.2100000000000009</v>
      </c>
      <c r="F19" s="13">
        <f>C19-C22</f>
        <v>2.6000000000000023E-2</v>
      </c>
      <c r="G19" s="13">
        <f t="shared" si="3"/>
        <v>6.7600000000000125E-4</v>
      </c>
      <c r="H19">
        <f>SQRT(H21*H21+H22*H22)</f>
        <v>1.2083928003757727E-2</v>
      </c>
    </row>
    <row r="20" spans="1:14" ht="14.4" thickBot="1" x14ac:dyDescent="0.3">
      <c r="A20">
        <v>4</v>
      </c>
      <c r="B20" s="11">
        <v>680</v>
      </c>
      <c r="C20" s="12">
        <v>1.69</v>
      </c>
      <c r="D20" s="12">
        <v>0.6</v>
      </c>
      <c r="E20" s="12">
        <v>9.39</v>
      </c>
      <c r="F20" s="13">
        <f>C20-C22</f>
        <v>6.0000000000000053E-3</v>
      </c>
      <c r="G20" s="13">
        <f t="shared" si="3"/>
        <v>3.6000000000000062E-5</v>
      </c>
      <c r="H20" s="15">
        <v>1.15E-4</v>
      </c>
    </row>
    <row r="21" spans="1:14" ht="14.4" thickBot="1" x14ac:dyDescent="0.3">
      <c r="A21">
        <v>5</v>
      </c>
      <c r="B21" s="11">
        <v>680</v>
      </c>
      <c r="C21" s="12">
        <v>1.64</v>
      </c>
      <c r="D21" s="12">
        <v>0.61</v>
      </c>
      <c r="E21" s="12">
        <v>9.93</v>
      </c>
      <c r="F21" s="13">
        <f>C21-C22</f>
        <v>-4.4000000000000039E-2</v>
      </c>
      <c r="G21" s="13">
        <f t="shared" si="3"/>
        <v>1.9360000000000035E-3</v>
      </c>
      <c r="H21">
        <f>SQRT(H22)</f>
        <v>1.2083045973594582E-2</v>
      </c>
      <c r="N21" t="s">
        <v>18</v>
      </c>
    </row>
    <row r="22" spans="1:14" x14ac:dyDescent="0.25">
      <c r="A22">
        <v>6</v>
      </c>
      <c r="C22" s="4">
        <f>AVERAGE(C17:C21)</f>
        <v>1.6839999999999999</v>
      </c>
      <c r="E22" s="4">
        <f>AVERAGE(E17:E21)</f>
        <v>9.4540000000000006</v>
      </c>
      <c r="G22" s="14">
        <f>SUM(G17:G21)</f>
        <v>2.9200000000000051E-3</v>
      </c>
      <c r="H22">
        <f>G22/20</f>
        <v>1.4600000000000024E-4</v>
      </c>
      <c r="J22">
        <f>1/680/1.732</f>
        <v>8.4906941991577233E-4</v>
      </c>
      <c r="K22">
        <f>SQRT(J22*J22+J23*J23)</f>
        <v>2.4414768458452276E-2</v>
      </c>
      <c r="L22">
        <v>9.4540000000000006</v>
      </c>
    </row>
    <row r="23" spans="1:14" x14ac:dyDescent="0.25">
      <c r="J23">
        <f>2*0.0122</f>
        <v>2.4400000000000002E-2</v>
      </c>
      <c r="L23">
        <f>L22*K22</f>
        <v>0.23081722100620783</v>
      </c>
    </row>
    <row r="25" spans="1:14" x14ac:dyDescent="0.25">
      <c r="A25" s="3" t="s">
        <v>13</v>
      </c>
      <c r="B25" s="3"/>
      <c r="C25" s="3"/>
      <c r="D25" s="3"/>
      <c r="E25" s="3"/>
    </row>
    <row r="26" spans="1:14" x14ac:dyDescent="0.25">
      <c r="A26" t="s">
        <v>2</v>
      </c>
      <c r="B26" t="s">
        <v>20</v>
      </c>
      <c r="C26" t="s">
        <v>26</v>
      </c>
      <c r="D26" t="s">
        <v>23</v>
      </c>
      <c r="E26" t="s">
        <v>27</v>
      </c>
      <c r="F26" t="s">
        <v>6</v>
      </c>
      <c r="G26" t="s">
        <v>19</v>
      </c>
      <c r="H26" t="s">
        <v>8</v>
      </c>
    </row>
    <row r="27" spans="1:14" x14ac:dyDescent="0.25">
      <c r="A27">
        <v>1</v>
      </c>
      <c r="B27">
        <v>6.5000000000000002E-2</v>
      </c>
      <c r="C27">
        <v>0.8</v>
      </c>
      <c r="D27">
        <f>C27-B27/2</f>
        <v>0.76750000000000007</v>
      </c>
      <c r="E27">
        <f>F27*20</f>
        <v>35.14922822620661</v>
      </c>
      <c r="F27">
        <f>SQRT(G27)</f>
        <v>1.7574614113103304</v>
      </c>
      <c r="G27">
        <f>4*3.14*3.14*D27/H27</f>
        <v>3.0886706122448984</v>
      </c>
      <c r="H27">
        <v>9.8000000000000007</v>
      </c>
      <c r="I27">
        <f>SQRT(D27)</f>
        <v>0.87607077339676165</v>
      </c>
      <c r="J27">
        <f>F27/I27</f>
        <v>2.0060724140998114</v>
      </c>
    </row>
    <row r="28" spans="1:14" x14ac:dyDescent="0.25">
      <c r="A28">
        <v>2</v>
      </c>
      <c r="B28">
        <v>6.5000000000000002E-2</v>
      </c>
      <c r="C28">
        <v>0.85</v>
      </c>
      <c r="D28">
        <f t="shared" ref="D28:D36" si="4">C28-B28/2</f>
        <v>0.8175</v>
      </c>
      <c r="E28">
        <f t="shared" ref="E28:E36" si="5">F28*20</f>
        <v>36.276090962370851</v>
      </c>
      <c r="F28">
        <f t="shared" ref="F28:F36" si="6">SQRT(G28)</f>
        <v>1.8138045481185425</v>
      </c>
      <c r="G28">
        <f t="shared" ref="G28:G36" si="7">4*3.14*3.14*D28/H28</f>
        <v>3.2898869387755103</v>
      </c>
      <c r="H28">
        <v>9.8000000000000007</v>
      </c>
    </row>
    <row r="29" spans="1:14" x14ac:dyDescent="0.25">
      <c r="A29">
        <v>3</v>
      </c>
      <c r="B29">
        <v>6.5000000000000002E-2</v>
      </c>
      <c r="C29">
        <v>0.9</v>
      </c>
      <c r="D29">
        <f t="shared" si="4"/>
        <v>0.86750000000000005</v>
      </c>
      <c r="E29">
        <f t="shared" si="5"/>
        <v>37.368988561673021</v>
      </c>
      <c r="F29">
        <f t="shared" si="6"/>
        <v>1.868449428083651</v>
      </c>
      <c r="G29">
        <f t="shared" si="7"/>
        <v>3.4911032653061227</v>
      </c>
      <c r="H29">
        <v>9.8000000000000007</v>
      </c>
    </row>
    <row r="30" spans="1:14" x14ac:dyDescent="0.25">
      <c r="A30">
        <v>4</v>
      </c>
      <c r="B30">
        <v>6.5000000000000002E-2</v>
      </c>
      <c r="C30">
        <v>0.95</v>
      </c>
      <c r="D30">
        <f t="shared" si="4"/>
        <v>0.91749999999999998</v>
      </c>
      <c r="E30">
        <f t="shared" si="5"/>
        <v>38.430818840283564</v>
      </c>
      <c r="F30">
        <f t="shared" si="6"/>
        <v>1.921540942014178</v>
      </c>
      <c r="G30">
        <f t="shared" si="7"/>
        <v>3.6923195918367346</v>
      </c>
      <c r="H30">
        <v>9.8000000000000007</v>
      </c>
    </row>
    <row r="31" spans="1:14" x14ac:dyDescent="0.25">
      <c r="A31">
        <v>5</v>
      </c>
      <c r="B31">
        <v>6.5000000000000002E-2</v>
      </c>
      <c r="C31">
        <v>1</v>
      </c>
      <c r="D31">
        <f t="shared" si="4"/>
        <v>0.96750000000000003</v>
      </c>
      <c r="E31">
        <f t="shared" si="5"/>
        <v>39.464089592272856</v>
      </c>
      <c r="F31">
        <f t="shared" si="6"/>
        <v>1.9732044796136428</v>
      </c>
      <c r="G31">
        <f t="shared" si="7"/>
        <v>3.8935359183673466</v>
      </c>
      <c r="H31">
        <v>9.8000000000000007</v>
      </c>
    </row>
    <row r="32" spans="1:14" x14ac:dyDescent="0.25">
      <c r="A32">
        <v>6</v>
      </c>
      <c r="B32">
        <v>6.5000000000000002E-2</v>
      </c>
      <c r="C32">
        <v>1.05</v>
      </c>
      <c r="D32">
        <f t="shared" si="4"/>
        <v>1.0175000000000001</v>
      </c>
      <c r="E32">
        <f t="shared" si="5"/>
        <v>40.470988349176544</v>
      </c>
      <c r="F32">
        <f t="shared" si="6"/>
        <v>2.0235494174588271</v>
      </c>
      <c r="G32">
        <f t="shared" si="7"/>
        <v>4.0947522448979594</v>
      </c>
      <c r="H32">
        <v>9.8000000000000007</v>
      </c>
    </row>
    <row r="33" spans="1:8" x14ac:dyDescent="0.25">
      <c r="A33">
        <v>7</v>
      </c>
      <c r="B33">
        <v>6.5000000000000002E-2</v>
      </c>
      <c r="C33">
        <v>1.1000000000000001</v>
      </c>
      <c r="D33">
        <f t="shared" si="4"/>
        <v>1.0675000000000001</v>
      </c>
      <c r="E33">
        <f t="shared" si="5"/>
        <v>41.45343687285083</v>
      </c>
      <c r="F33">
        <f t="shared" si="6"/>
        <v>2.0726718436425413</v>
      </c>
      <c r="G33">
        <f t="shared" si="7"/>
        <v>4.2959685714285714</v>
      </c>
      <c r="H33">
        <v>9.8000000000000007</v>
      </c>
    </row>
    <row r="34" spans="1:8" x14ac:dyDescent="0.25">
      <c r="A34">
        <v>8</v>
      </c>
      <c r="B34">
        <v>6.5000000000000002E-2</v>
      </c>
      <c r="C34">
        <v>1.1499999999999999</v>
      </c>
      <c r="D34">
        <f t="shared" si="4"/>
        <v>1.1174999999999999</v>
      </c>
      <c r="E34">
        <f t="shared" si="5"/>
        <v>42.413134276821296</v>
      </c>
      <c r="F34">
        <f t="shared" si="6"/>
        <v>2.1206567138410648</v>
      </c>
      <c r="G34">
        <f t="shared" si="7"/>
        <v>4.4971848979591833</v>
      </c>
      <c r="H34">
        <v>9.8000000000000007</v>
      </c>
    </row>
    <row r="35" spans="1:8" x14ac:dyDescent="0.25">
      <c r="A35">
        <v>9</v>
      </c>
      <c r="B35">
        <v>6.5000000000000002E-2</v>
      </c>
      <c r="C35">
        <v>1.2</v>
      </c>
      <c r="D35">
        <f t="shared" si="4"/>
        <v>1.1675</v>
      </c>
      <c r="E35">
        <f t="shared" si="5"/>
        <v>43.3515915485916</v>
      </c>
      <c r="F35">
        <f t="shared" si="6"/>
        <v>2.1675795774295801</v>
      </c>
      <c r="G35">
        <f t="shared" si="7"/>
        <v>4.6984012244897961</v>
      </c>
      <c r="H35">
        <v>9.8000000000000007</v>
      </c>
    </row>
    <row r="36" spans="1:8" x14ac:dyDescent="0.25">
      <c r="A36">
        <v>10</v>
      </c>
      <c r="B36">
        <v>6.5000000000000002E-2</v>
      </c>
      <c r="C36">
        <v>1.25</v>
      </c>
      <c r="D36">
        <f t="shared" si="4"/>
        <v>1.2175</v>
      </c>
      <c r="E36">
        <f t="shared" si="5"/>
        <v>44.270159480265747</v>
      </c>
      <c r="F36">
        <f t="shared" si="6"/>
        <v>2.2135079740132872</v>
      </c>
      <c r="G36">
        <f t="shared" si="7"/>
        <v>4.8996175510204081</v>
      </c>
      <c r="H36">
        <v>9.8000000000000007</v>
      </c>
    </row>
    <row r="58" spans="1:8" x14ac:dyDescent="0.25">
      <c r="E58">
        <f>1.06/SQRT(275)</f>
        <v>6.3920405050485879E-2</v>
      </c>
    </row>
    <row r="64" spans="1:8" x14ac:dyDescent="0.25">
      <c r="A64" t="s">
        <v>2</v>
      </c>
      <c r="B64" t="s">
        <v>20</v>
      </c>
      <c r="C64" t="s">
        <v>25</v>
      </c>
      <c r="D64" t="s">
        <v>23</v>
      </c>
      <c r="E64" t="s">
        <v>27</v>
      </c>
      <c r="F64" t="s">
        <v>6</v>
      </c>
      <c r="G64" t="s">
        <v>19</v>
      </c>
      <c r="H64" t="s">
        <v>8</v>
      </c>
    </row>
    <row r="65" spans="1:11" x14ac:dyDescent="0.25">
      <c r="A65">
        <v>1</v>
      </c>
      <c r="B65">
        <v>6.5000000000000002E-2</v>
      </c>
      <c r="C65">
        <v>0.8</v>
      </c>
      <c r="D65">
        <f>C65-B65/2</f>
        <v>0.76750000000000007</v>
      </c>
      <c r="E65">
        <f>F65*20</f>
        <v>35.14922822620661</v>
      </c>
      <c r="F65">
        <f>SQRT(G65)</f>
        <v>1.7574614113103304</v>
      </c>
      <c r="G65">
        <f>4*3.14*3.14*D65/H65</f>
        <v>3.0886706122448984</v>
      </c>
      <c r="H65">
        <v>9.8000000000000007</v>
      </c>
      <c r="I65">
        <f>D65*1000</f>
        <v>767.50000000000011</v>
      </c>
      <c r="J65">
        <f>SQRT(I65:I72)</f>
        <v>27.70379035439014</v>
      </c>
      <c r="K65">
        <f>F65/J65</f>
        <v>6.3437579797878826E-2</v>
      </c>
    </row>
    <row r="66" spans="1:11" x14ac:dyDescent="0.25">
      <c r="A66">
        <v>2</v>
      </c>
      <c r="B66">
        <v>6.5000000000000002E-2</v>
      </c>
      <c r="C66">
        <v>0.85</v>
      </c>
      <c r="D66">
        <f t="shared" ref="D66:D72" si="8">C66-B66/2</f>
        <v>0.8175</v>
      </c>
      <c r="E66">
        <f t="shared" ref="E66:E72" si="9">F66*20</f>
        <v>36.276090962370851</v>
      </c>
      <c r="F66">
        <f t="shared" ref="F66:F72" si="10">SQRT(G66)</f>
        <v>1.8138045481185425</v>
      </c>
      <c r="G66">
        <f t="shared" ref="G66:G72" si="11">4*3.14*3.14*D66/H66</f>
        <v>3.2898869387755103</v>
      </c>
      <c r="H66">
        <v>9.8000000000000007</v>
      </c>
      <c r="I66">
        <f t="shared" ref="I66:I72" si="12">D66*1000</f>
        <v>817.5</v>
      </c>
      <c r="J66">
        <f t="shared" ref="J66:J72" si="13">SQRT(I66:I73)</f>
        <v>28.591956910991595</v>
      </c>
      <c r="K66">
        <f t="shared" ref="K66:K72" si="14">F66/J66</f>
        <v>6.343757979787884E-2</v>
      </c>
    </row>
    <row r="67" spans="1:11" x14ac:dyDescent="0.25">
      <c r="A67">
        <v>3</v>
      </c>
      <c r="B67">
        <v>6.5000000000000002E-2</v>
      </c>
      <c r="C67">
        <v>0.9</v>
      </c>
      <c r="D67">
        <f t="shared" si="8"/>
        <v>0.86750000000000005</v>
      </c>
      <c r="E67">
        <f t="shared" si="9"/>
        <v>37.368988561673021</v>
      </c>
      <c r="F67">
        <f t="shared" si="10"/>
        <v>1.868449428083651</v>
      </c>
      <c r="G67">
        <f t="shared" si="11"/>
        <v>3.4911032653061227</v>
      </c>
      <c r="H67">
        <v>9.8000000000000007</v>
      </c>
      <c r="I67">
        <f t="shared" si="12"/>
        <v>867.5</v>
      </c>
      <c r="J67">
        <f t="shared" si="13"/>
        <v>29.453352950046281</v>
      </c>
      <c r="K67">
        <f t="shared" si="14"/>
        <v>6.343757979787884E-2</v>
      </c>
    </row>
    <row r="68" spans="1:11" x14ac:dyDescent="0.25">
      <c r="A68">
        <v>4</v>
      </c>
      <c r="B68">
        <v>6.5000000000000002E-2</v>
      </c>
      <c r="C68">
        <v>0.95</v>
      </c>
      <c r="D68">
        <f t="shared" si="8"/>
        <v>0.91749999999999998</v>
      </c>
      <c r="E68">
        <f t="shared" si="9"/>
        <v>38.430818840283564</v>
      </c>
      <c r="F68">
        <f t="shared" si="10"/>
        <v>1.921540942014178</v>
      </c>
      <c r="G68">
        <f t="shared" si="11"/>
        <v>3.6923195918367346</v>
      </c>
      <c r="H68">
        <v>9.8000000000000007</v>
      </c>
      <c r="I68">
        <f t="shared" si="12"/>
        <v>917.5</v>
      </c>
      <c r="J68">
        <f t="shared" si="13"/>
        <v>30.29026246172192</v>
      </c>
      <c r="K68">
        <f t="shared" si="14"/>
        <v>6.3437579797878826E-2</v>
      </c>
    </row>
    <row r="69" spans="1:11" x14ac:dyDescent="0.25">
      <c r="A69">
        <v>5</v>
      </c>
      <c r="B69">
        <v>6.5000000000000002E-2</v>
      </c>
      <c r="C69">
        <v>1</v>
      </c>
      <c r="D69">
        <f t="shared" si="8"/>
        <v>0.96750000000000003</v>
      </c>
      <c r="E69">
        <f t="shared" si="9"/>
        <v>39.464089592272856</v>
      </c>
      <c r="F69">
        <f t="shared" si="10"/>
        <v>1.9732044796136428</v>
      </c>
      <c r="G69">
        <f t="shared" si="11"/>
        <v>3.8935359183673466</v>
      </c>
      <c r="H69">
        <v>9.8000000000000007</v>
      </c>
      <c r="I69">
        <f t="shared" si="12"/>
        <v>967.5</v>
      </c>
      <c r="J69">
        <f t="shared" si="13"/>
        <v>31.10466202999158</v>
      </c>
      <c r="K69">
        <f t="shared" si="14"/>
        <v>6.343757979787884E-2</v>
      </c>
    </row>
    <row r="70" spans="1:11" x14ac:dyDescent="0.25">
      <c r="A70">
        <v>6</v>
      </c>
      <c r="B70">
        <v>6.5000000000000002E-2</v>
      </c>
      <c r="C70">
        <v>1.05</v>
      </c>
      <c r="D70">
        <f t="shared" si="8"/>
        <v>1.0175000000000001</v>
      </c>
      <c r="E70">
        <f t="shared" si="9"/>
        <v>40.470988349176544</v>
      </c>
      <c r="F70">
        <f t="shared" si="10"/>
        <v>2.0235494174588271</v>
      </c>
      <c r="G70">
        <f t="shared" si="11"/>
        <v>4.0947522448979594</v>
      </c>
      <c r="H70">
        <v>9.8000000000000007</v>
      </c>
      <c r="I70">
        <f t="shared" si="12"/>
        <v>1017.5000000000001</v>
      </c>
      <c r="J70">
        <f t="shared" si="13"/>
        <v>31.898275815473163</v>
      </c>
      <c r="K70">
        <f t="shared" si="14"/>
        <v>6.3437579797878826E-2</v>
      </c>
    </row>
    <row r="71" spans="1:11" x14ac:dyDescent="0.25">
      <c r="A71">
        <v>7</v>
      </c>
      <c r="B71">
        <v>6.5000000000000002E-2</v>
      </c>
      <c r="C71">
        <v>1.1000000000000001</v>
      </c>
      <c r="D71">
        <f t="shared" si="8"/>
        <v>1.0675000000000001</v>
      </c>
      <c r="E71">
        <f t="shared" si="9"/>
        <v>41.45343687285083</v>
      </c>
      <c r="F71">
        <f t="shared" si="10"/>
        <v>2.0726718436425413</v>
      </c>
      <c r="G71">
        <f t="shared" si="11"/>
        <v>4.2959685714285714</v>
      </c>
      <c r="H71">
        <v>9.8000000000000007</v>
      </c>
      <c r="I71">
        <f t="shared" si="12"/>
        <v>1067.5000000000002</v>
      </c>
      <c r="J71">
        <f t="shared" si="13"/>
        <v>32.672618505409083</v>
      </c>
      <c r="K71">
        <f t="shared" si="14"/>
        <v>6.3437579797878826E-2</v>
      </c>
    </row>
    <row r="72" spans="1:11" x14ac:dyDescent="0.25">
      <c r="A72">
        <v>8</v>
      </c>
      <c r="B72">
        <v>6.5000000000000002E-2</v>
      </c>
      <c r="C72">
        <v>1.1499999999999999</v>
      </c>
      <c r="D72">
        <f t="shared" si="8"/>
        <v>1.1174999999999999</v>
      </c>
      <c r="E72">
        <f t="shared" si="9"/>
        <v>42.413134276821296</v>
      </c>
      <c r="F72">
        <f t="shared" si="10"/>
        <v>2.1206567138410648</v>
      </c>
      <c r="G72">
        <f t="shared" si="11"/>
        <v>4.4971848979591833</v>
      </c>
      <c r="H72">
        <v>9.8000000000000007</v>
      </c>
      <c r="I72">
        <f t="shared" si="12"/>
        <v>1117.5</v>
      </c>
      <c r="J72">
        <f t="shared" si="13"/>
        <v>33.429029300893561</v>
      </c>
      <c r="K72">
        <f t="shared" si="14"/>
        <v>6.3437579797878826E-2</v>
      </c>
    </row>
    <row r="74" spans="1:11" x14ac:dyDescent="0.25">
      <c r="F74" t="s">
        <v>31</v>
      </c>
      <c r="G74" t="s">
        <v>30</v>
      </c>
    </row>
    <row r="75" spans="1:11" x14ac:dyDescent="0.25">
      <c r="F75">
        <v>27.70379035439014</v>
      </c>
      <c r="G75">
        <v>1.7574614113103304</v>
      </c>
    </row>
    <row r="76" spans="1:11" x14ac:dyDescent="0.25">
      <c r="F76">
        <v>28.591956910991595</v>
      </c>
      <c r="G76">
        <v>1.8138045481185425</v>
      </c>
    </row>
    <row r="77" spans="1:11" x14ac:dyDescent="0.25">
      <c r="F77">
        <v>29.453352950046281</v>
      </c>
      <c r="G77">
        <v>1.868449428083651</v>
      </c>
    </row>
    <row r="78" spans="1:11" x14ac:dyDescent="0.25">
      <c r="F78">
        <v>30.29026246172192</v>
      </c>
      <c r="G78">
        <v>1.921540942014178</v>
      </c>
    </row>
    <row r="79" spans="1:11" x14ac:dyDescent="0.25">
      <c r="F79">
        <v>31.10466202999158</v>
      </c>
      <c r="G79">
        <v>1.9732044796136428</v>
      </c>
    </row>
    <row r="80" spans="1:11" x14ac:dyDescent="0.25">
      <c r="F80">
        <v>31.898275815473163</v>
      </c>
      <c r="G80">
        <v>2.0235494174588271</v>
      </c>
    </row>
    <row r="81" spans="6:7" x14ac:dyDescent="0.25">
      <c r="F81">
        <v>32.672618505409083</v>
      </c>
      <c r="G81">
        <v>2.0726718436425413</v>
      </c>
    </row>
    <row r="82" spans="6:7" x14ac:dyDescent="0.25">
      <c r="F82">
        <v>33.429029300893561</v>
      </c>
      <c r="G82">
        <v>2.1206567138410648</v>
      </c>
    </row>
  </sheetData>
  <mergeCells count="3">
    <mergeCell ref="A1:F2"/>
    <mergeCell ref="A15:F15"/>
    <mergeCell ref="A25:E25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Sheet1!F75:G75</xm:f>
              <xm:sqref>H75</xm:sqref>
            </x14:sparkline>
            <x14:sparkline>
              <xm:f>Sheet1!F76:G76</xm:f>
              <xm:sqref>H76</xm:sqref>
            </x14:sparkline>
            <x14:sparkline>
              <xm:f>Sheet1!F77:G77</xm:f>
              <xm:sqref>H77</xm:sqref>
            </x14:sparkline>
            <x14:sparkline>
              <xm:f>Sheet1!F78:G78</xm:f>
              <xm:sqref>H78</xm:sqref>
            </x14:sparkline>
            <x14:sparkline>
              <xm:f>Sheet1!F79:G79</xm:f>
              <xm:sqref>H79</xm:sqref>
            </x14:sparkline>
            <x14:sparkline>
              <xm:f>Sheet1!F80:G80</xm:f>
              <xm:sqref>H80</xm:sqref>
            </x14:sparkline>
            <x14:sparkline>
              <xm:f>Sheet1!F81:G81</xm:f>
              <xm:sqref>H81</xm:sqref>
            </x14:sparkline>
            <x14:sparkline>
              <xm:f>Sheet1!F82:G82</xm:f>
              <xm:sqref>H82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6"/>
  <sheetViews>
    <sheetView workbookViewId="0">
      <selection activeCell="K14" sqref="K14"/>
    </sheetView>
  </sheetViews>
  <sheetFormatPr defaultRowHeight="13.8" x14ac:dyDescent="0.25"/>
  <cols>
    <col min="3" max="3" width="13.44140625" customWidth="1"/>
    <col min="5" max="5" width="35.6640625" customWidth="1"/>
    <col min="6" max="6" width="28.109375" customWidth="1"/>
    <col min="9" max="9" width="24.77734375" customWidth="1"/>
  </cols>
  <sheetData>
    <row r="4" spans="2:9" x14ac:dyDescent="0.25">
      <c r="C4" t="s">
        <v>29</v>
      </c>
    </row>
    <row r="5" spans="2:9" x14ac:dyDescent="0.25">
      <c r="B5">
        <v>1.8177562879900555</v>
      </c>
      <c r="C5">
        <v>45.460985014181368</v>
      </c>
      <c r="D5">
        <f>C5/25</f>
        <v>1.8184394005672546</v>
      </c>
      <c r="E5" s="5">
        <f>D5-B5</f>
        <v>6.8311257719910756E-4</v>
      </c>
      <c r="F5" s="7">
        <f>E5*E5</f>
        <v>4.666427931276067E-7</v>
      </c>
    </row>
    <row r="6" spans="2:9" x14ac:dyDescent="0.25">
      <c r="B6">
        <v>1.8177562879900555</v>
      </c>
      <c r="C6">
        <v>45.414477600457836</v>
      </c>
      <c r="D6">
        <f t="shared" ref="D6:D12" si="0">C6/25</f>
        <v>1.8165791040183135</v>
      </c>
      <c r="E6" s="5">
        <f t="shared" ref="E6:E12" si="1">D6-B6</f>
        <v>-1.1771839717420463E-3</v>
      </c>
      <c r="F6" s="7">
        <f t="shared" ref="F6:F12" si="2">E6*E6</f>
        <v>1.3857621033263787E-6</v>
      </c>
    </row>
    <row r="7" spans="2:9" x14ac:dyDescent="0.25">
      <c r="B7">
        <v>1.8177562879900555</v>
      </c>
      <c r="C7">
        <v>45.648453788961191</v>
      </c>
      <c r="D7">
        <f t="shared" si="0"/>
        <v>1.8259381515584476</v>
      </c>
      <c r="E7" s="5">
        <f t="shared" si="1"/>
        <v>8.1818635683921226E-3</v>
      </c>
      <c r="F7" s="7">
        <f t="shared" si="2"/>
        <v>6.6942891451782276E-5</v>
      </c>
    </row>
    <row r="8" spans="2:9" x14ac:dyDescent="0.25">
      <c r="B8">
        <v>1.8177562879900555</v>
      </c>
      <c r="C8">
        <v>45.554430097396136</v>
      </c>
      <c r="D8">
        <f t="shared" si="0"/>
        <v>1.8221772038958455</v>
      </c>
      <c r="E8" s="5">
        <f t="shared" si="1"/>
        <v>4.4209159057899683E-3</v>
      </c>
      <c r="F8" s="7">
        <f t="shared" si="2"/>
        <v>1.9544497446066734E-5</v>
      </c>
      <c r="I8" s="5"/>
    </row>
    <row r="9" spans="2:9" x14ac:dyDescent="0.25">
      <c r="B9">
        <v>1.8177562879900555</v>
      </c>
      <c r="C9">
        <v>45.414477600457836</v>
      </c>
      <c r="D9">
        <f t="shared" si="0"/>
        <v>1.8165791040183135</v>
      </c>
      <c r="E9" s="5">
        <f t="shared" si="1"/>
        <v>-1.1771839717420463E-3</v>
      </c>
      <c r="F9" s="7">
        <f t="shared" si="2"/>
        <v>1.3857621033263787E-6</v>
      </c>
      <c r="I9" s="5"/>
    </row>
    <row r="10" spans="2:9" x14ac:dyDescent="0.25">
      <c r="B10">
        <v>1.8177562879900555</v>
      </c>
      <c r="C10">
        <v>45.321889374485565</v>
      </c>
      <c r="D10">
        <f t="shared" si="0"/>
        <v>1.8128755749794225</v>
      </c>
      <c r="E10" s="5">
        <f t="shared" si="1"/>
        <v>-4.8807130106329755E-3</v>
      </c>
      <c r="F10" s="7">
        <f t="shared" si="2"/>
        <v>2.3821359492162002E-5</v>
      </c>
      <c r="I10" s="5"/>
    </row>
    <row r="11" spans="2:9" x14ac:dyDescent="0.25">
      <c r="B11">
        <v>1.8177562879900555</v>
      </c>
      <c r="C11">
        <v>45.298830665603262</v>
      </c>
      <c r="D11">
        <f t="shared" si="0"/>
        <v>1.8119532266241305</v>
      </c>
      <c r="E11" s="5">
        <f t="shared" si="1"/>
        <v>-5.8030613659250108E-3</v>
      </c>
      <c r="F11" s="7">
        <f t="shared" si="2"/>
        <v>3.3675521216691449E-5</v>
      </c>
      <c r="I11" s="5"/>
    </row>
    <row r="12" spans="2:9" x14ac:dyDescent="0.25">
      <c r="B12">
        <v>1.8177562879900555</v>
      </c>
      <c r="C12">
        <v>45.437713456467968</v>
      </c>
      <c r="D12">
        <f t="shared" si="0"/>
        <v>1.8175085382587186</v>
      </c>
      <c r="E12" s="5">
        <f t="shared" si="1"/>
        <v>-2.4774973133689926E-4</v>
      </c>
      <c r="F12" s="7">
        <f t="shared" si="2"/>
        <v>6.1379929377505768E-8</v>
      </c>
      <c r="I12" s="5">
        <f>1/817/1.732</f>
        <v>7.0669180604984716E-4</v>
      </c>
    </row>
    <row r="13" spans="2:9" x14ac:dyDescent="0.25">
      <c r="D13" s="4">
        <f>AVERAGE(D5:D12)</f>
        <v>1.8177562879900555</v>
      </c>
      <c r="E13" s="5"/>
      <c r="F13" s="8">
        <f>SUM(F5:F12)</f>
        <v>1.4728381653586031E-4</v>
      </c>
      <c r="I13" s="5"/>
    </row>
    <row r="14" spans="2:9" x14ac:dyDescent="0.25">
      <c r="E14" s="5"/>
      <c r="F14" s="7">
        <f>F13/56</f>
        <v>2.6300681524260767E-6</v>
      </c>
      <c r="G14">
        <f>SQRT(F14)</f>
        <v>1.6217484861796778E-3</v>
      </c>
      <c r="H14">
        <v>1.154E-4</v>
      </c>
      <c r="I14" s="5">
        <f>G14*G14+H14*H14</f>
        <v>2.6433853124260767E-6</v>
      </c>
    </row>
    <row r="15" spans="2:9" x14ac:dyDescent="0.25">
      <c r="C15" s="4"/>
      <c r="E15" s="6"/>
      <c r="I15" s="5">
        <f>SQRT(I14)</f>
        <v>1.6258491050605147E-3</v>
      </c>
    </row>
    <row r="16" spans="2:9" x14ac:dyDescent="0.25">
      <c r="F16">
        <f>1/50/1.732</f>
        <v>1.1547344110854504E-2</v>
      </c>
      <c r="I16" s="5">
        <f>I15/B12</f>
        <v>8.9442634076004879E-4</v>
      </c>
    </row>
    <row r="17" spans="9:9" x14ac:dyDescent="0.25">
      <c r="I17" s="5">
        <f>I16*2</f>
        <v>1.7888526815200976E-3</v>
      </c>
    </row>
    <row r="18" spans="9:9" x14ac:dyDescent="0.25">
      <c r="I18" s="7">
        <f>I12*I12+I17*I17</f>
        <v>3.6994072249196385E-6</v>
      </c>
    </row>
    <row r="19" spans="9:9" x14ac:dyDescent="0.25">
      <c r="I19" s="7">
        <f>SQRT(I18)</f>
        <v>1.9233843154501491E-3</v>
      </c>
    </row>
    <row r="20" spans="9:9" x14ac:dyDescent="0.25">
      <c r="I20" s="7"/>
    </row>
    <row r="21" spans="9:9" x14ac:dyDescent="0.25">
      <c r="I21" s="7">
        <v>2.3294853059607728E-3</v>
      </c>
    </row>
    <row r="22" spans="9:9" x14ac:dyDescent="0.25">
      <c r="I22" s="7"/>
    </row>
    <row r="23" spans="9:9" x14ac:dyDescent="0.25">
      <c r="I23" s="7"/>
    </row>
    <row r="24" spans="9:9" x14ac:dyDescent="0.25">
      <c r="I24" s="7"/>
    </row>
    <row r="25" spans="9:9" x14ac:dyDescent="0.25">
      <c r="I25" s="7"/>
    </row>
    <row r="26" spans="9:9" x14ac:dyDescent="0.25">
      <c r="I26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2022-03-31T03:37:46Z</dcterms:modified>
</cp:coreProperties>
</file>