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Е ЛЕЗЬ УБЬЁТ\учёба\Учеба 4 курс\123\studyLastYear\МатМод\"/>
    </mc:Choice>
  </mc:AlternateContent>
  <xr:revisionPtr revIDLastSave="0" documentId="13_ncr:1_{E009C878-4164-4C4F-B2F0-025ACA60EFCF}" xr6:coauthVersionLast="36" xr6:coauthVersionMax="36" xr10:uidLastSave="{00000000-0000-0000-0000-000000000000}"/>
  <bookViews>
    <workbookView xWindow="0" yWindow="0" windowWidth="21570" windowHeight="7980" firstSheet="1" activeTab="2" xr2:uid="{00000000-000D-0000-FFFF-FFFF00000000}"/>
  </bookViews>
  <sheets>
    <sheet name="North-west angel" sheetId="1" r:id="rId1"/>
    <sheet name="Рацион" sheetId="2" r:id="rId2"/>
    <sheet name="3 лаба с путями" sheetId="4" r:id="rId3"/>
    <sheet name="Раскройка" sheetId="3" r:id="rId4"/>
    <sheet name="О пунктах назначения" sheetId="5" r:id="rId5"/>
  </sheets>
  <definedNames>
    <definedName name="solver_adj" localSheetId="2" hidden="1">'3 лаба с путями'!$D$3:$D$17</definedName>
    <definedName name="solver_adj" localSheetId="3" hidden="1">Раскройка!$B$11:$G$11</definedName>
    <definedName name="solver_adj" localSheetId="1" hidden="1">Рацион!$D$17:$M$17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1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2" hidden="1">'3 лаба с путями'!$D$3:$D$17</definedName>
    <definedName name="solver_lhs1" localSheetId="3" hidden="1">Раскройка!$B$11:$G$11</definedName>
    <definedName name="solver_lhs1" localSheetId="1" hidden="1">Рацион!$B$3:$B$11</definedName>
    <definedName name="solver_lhs2" localSheetId="2" hidden="1">'3 лаба с путями'!$E$13</definedName>
    <definedName name="solver_lhs2" localSheetId="3" hidden="1">Раскройка!$B$11:$G$11</definedName>
    <definedName name="solver_lhs3" localSheetId="2" hidden="1">'3 лаба с путями'!$E$3</definedName>
    <definedName name="solver_lhs3" localSheetId="3" hidden="1">Раскройка!$H$15</definedName>
    <definedName name="solver_lhs4" localSheetId="2" hidden="1">'3 лаба с путями'!$E$4:$E$12</definedName>
    <definedName name="solver_lhs4" localSheetId="3" hidden="1">Раскройка!$H$16</definedName>
    <definedName name="solver_lhs5" localSheetId="3" hidden="1">Раскройка!$H$17</definedName>
    <definedName name="solver_lhs6" localSheetId="3" hidden="1">Раскройка!$H$17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2" hidden="1">4</definedName>
    <definedName name="solver_num" localSheetId="3" hidden="1">5</definedName>
    <definedName name="solver_num" localSheetId="1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2" hidden="1">'3 лаба с путями'!$E$19</definedName>
    <definedName name="solver_opt" localSheetId="3" hidden="1">Раскройка!$H$12</definedName>
    <definedName name="solver_opt" localSheetId="1" hidden="1">Рацион!$D$18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1" hidden="1">2</definedName>
    <definedName name="solver_rel1" localSheetId="2" hidden="1">5</definedName>
    <definedName name="solver_rel1" localSheetId="3" hidden="1">4</definedName>
    <definedName name="solver_rel1" localSheetId="1" hidden="1">3</definedName>
    <definedName name="solver_rel2" localSheetId="2" hidden="1">2</definedName>
    <definedName name="solver_rel2" localSheetId="3" hidden="1">3</definedName>
    <definedName name="solver_rel3" localSheetId="2" hidden="1">2</definedName>
    <definedName name="solver_rel3" localSheetId="3" hidden="1">2</definedName>
    <definedName name="solver_rel4" localSheetId="2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2" hidden="1">бинарное</definedName>
    <definedName name="solver_rhs1" localSheetId="3" hidden="1">целое</definedName>
    <definedName name="solver_rhs1" localSheetId="1" hidden="1">Рацион!$C$3:$C$11</definedName>
    <definedName name="solver_rhs2" localSheetId="2" hidden="1">1</definedName>
    <definedName name="solver_rhs2" localSheetId="3" hidden="1">0</definedName>
    <definedName name="solver_rhs3" localSheetId="2" hidden="1">1</definedName>
    <definedName name="solver_rhs3" localSheetId="3" hidden="1">Раскройка!$J$15</definedName>
    <definedName name="solver_rhs4" localSheetId="2" hidden="1">0</definedName>
    <definedName name="solver_rhs4" localSheetId="3" hidden="1">Раскройка!$J$16</definedName>
    <definedName name="solver_rhs5" localSheetId="3" hidden="1">Раскройка!$J$17</definedName>
    <definedName name="solver_rhs6" localSheetId="3" hidden="1">Раскройка!$J$17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1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D19" i="2" l="1"/>
  <c r="E13" i="4"/>
  <c r="E3" i="4"/>
  <c r="B9" i="2"/>
  <c r="D18" i="2"/>
  <c r="B5" i="2"/>
  <c r="B3" i="2"/>
  <c r="H15" i="3"/>
  <c r="H17" i="3" l="1"/>
  <c r="H16" i="3"/>
  <c r="E12" i="4"/>
  <c r="E11" i="4"/>
  <c r="E10" i="4"/>
  <c r="E9" i="4"/>
  <c r="E8" i="4"/>
  <c r="E7" i="4"/>
  <c r="E6" i="4"/>
  <c r="E5" i="4"/>
  <c r="E4" i="4"/>
  <c r="E19" i="4"/>
  <c r="B4" i="2" l="1"/>
  <c r="B6" i="2"/>
  <c r="B7" i="2"/>
  <c r="B8" i="2"/>
  <c r="B10" i="2"/>
  <c r="B11" i="2"/>
  <c r="K15" i="1" l="1"/>
  <c r="J17" i="1"/>
  <c r="N17" i="1" s="1"/>
  <c r="M16" i="1"/>
  <c r="B15" i="1"/>
  <c r="F15" i="1" s="1"/>
  <c r="K16" i="1" l="1"/>
  <c r="J16" i="1" s="1"/>
  <c r="N15" i="1"/>
  <c r="B16" i="1"/>
  <c r="C16" i="1" s="1"/>
  <c r="C17" i="1" s="1"/>
  <c r="L16" i="1" l="1"/>
  <c r="N16" i="1" s="1"/>
  <c r="K23" i="1"/>
  <c r="F16" i="1"/>
  <c r="D17" i="1"/>
  <c r="B57" i="1" l="1"/>
  <c r="E17" i="1"/>
  <c r="B23" i="1" s="1"/>
  <c r="F17" i="1" l="1"/>
</calcChain>
</file>

<file path=xl/sharedStrings.xml><?xml version="1.0" encoding="utf-8"?>
<sst xmlns="http://schemas.openxmlformats.org/spreadsheetml/2006/main" count="165" uniqueCount="108">
  <si>
    <t>Пункты отправления</t>
  </si>
  <si>
    <t>Пункты назначения</t>
  </si>
  <si>
    <t>Затраты на перевозку, ден. ед.</t>
  </si>
  <si>
    <r>
      <t>B</t>
    </r>
    <r>
      <rPr>
        <b/>
        <vertAlign val="subscript"/>
        <sz val="12"/>
        <color theme="1"/>
        <rFont val="Times New Roman"/>
        <family val="1"/>
        <charset val="204"/>
      </rPr>
      <t>1</t>
    </r>
  </si>
  <si>
    <r>
      <t>B</t>
    </r>
    <r>
      <rPr>
        <b/>
        <vertAlign val="subscript"/>
        <sz val="12"/>
        <color theme="1"/>
        <rFont val="Times New Roman"/>
        <family val="1"/>
        <charset val="204"/>
      </rPr>
      <t>2</t>
    </r>
  </si>
  <si>
    <r>
      <t>B</t>
    </r>
    <r>
      <rPr>
        <b/>
        <vertAlign val="subscript"/>
        <sz val="12"/>
        <color theme="1"/>
        <rFont val="Times New Roman"/>
        <family val="1"/>
        <charset val="204"/>
      </rPr>
      <t>4</t>
    </r>
  </si>
  <si>
    <r>
      <t>B</t>
    </r>
    <r>
      <rPr>
        <b/>
        <vertAlign val="subscript"/>
        <sz val="12"/>
        <color theme="1"/>
        <rFont val="Times New Roman"/>
        <family val="1"/>
        <charset val="204"/>
      </rPr>
      <t>3</t>
    </r>
  </si>
  <si>
    <r>
      <t xml:space="preserve">Запасы, a </t>
    </r>
    <r>
      <rPr>
        <vertAlign val="subscript"/>
        <sz val="12"/>
        <color theme="1"/>
        <rFont val="Times New Roman"/>
        <family val="1"/>
        <charset val="204"/>
      </rPr>
      <t>i</t>
    </r>
  </si>
  <si>
    <r>
      <t>Потребности, b</t>
    </r>
    <r>
      <rPr>
        <vertAlign val="subscript"/>
        <sz val="12"/>
        <color theme="1"/>
        <rFont val="Times New Roman"/>
        <family val="1"/>
        <charset val="204"/>
      </rPr>
      <t xml:space="preserve"> i</t>
    </r>
    <r>
      <rPr>
        <sz val="12"/>
        <color theme="1"/>
        <rFont val="Times New Roman"/>
        <family val="1"/>
        <charset val="204"/>
      </rPr>
      <t xml:space="preserve"> </t>
    </r>
  </si>
  <si>
    <r>
      <t>A</t>
    </r>
    <r>
      <rPr>
        <vertAlign val="subscript"/>
        <sz val="12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</si>
  <si>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</si>
  <si>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2"/>
        <color theme="1"/>
        <rFont val="Times New Roman"/>
        <family val="1"/>
        <charset val="204"/>
      </rPr>
      <t>1</t>
    </r>
  </si>
  <si>
    <t>Метод северо-западного угла</t>
  </si>
  <si>
    <t>Затраты на перевозку</t>
  </si>
  <si>
    <t>ЦФ</t>
  </si>
  <si>
    <t>маршрут(А1-В1)</t>
  </si>
  <si>
    <t>маршрут(А2-В1)</t>
  </si>
  <si>
    <t>маршрут(А2-В2)</t>
  </si>
  <si>
    <t>маршрут(А3-В2)</t>
  </si>
  <si>
    <t>маршрут(А3-В3)</t>
  </si>
  <si>
    <t>маршрут(А3-В4)</t>
  </si>
  <si>
    <t>загружаем (1;1) в ячейку В15 - 100</t>
  </si>
  <si>
    <t>загружаем (2;1) в ячейку В16 -100</t>
  </si>
  <si>
    <t>загружаем (2;2) в ячейку С16 - 100</t>
  </si>
  <si>
    <t>загружаем (3;1) в ячейку С17 - 10</t>
  </si>
  <si>
    <t>загружаем (3;2) в ячейку D17 - 30</t>
  </si>
  <si>
    <t>загружаем (3;3) в ячейку Е17 - 80</t>
  </si>
  <si>
    <t>маршрут(А1-В2)</t>
  </si>
  <si>
    <t>маршрут(А3-В1)</t>
  </si>
  <si>
    <t>маршрут(А2-В4)</t>
  </si>
  <si>
    <t>маршрут(А2-В3)</t>
  </si>
  <si>
    <t>Метод минимального элемента</t>
  </si>
  <si>
    <t>Метод потенциалов</t>
  </si>
  <si>
    <t>U1</t>
  </si>
  <si>
    <t>U2</t>
  </si>
  <si>
    <t>U3</t>
  </si>
  <si>
    <t>Vj</t>
  </si>
  <si>
    <t>v1</t>
  </si>
  <si>
    <t>v2</t>
  </si>
  <si>
    <t>v3</t>
  </si>
  <si>
    <t>v4</t>
  </si>
  <si>
    <t>Питательные вещества</t>
  </si>
  <si>
    <t>Фактическое суточное потребление, г</t>
  </si>
  <si>
    <t>Мин.суточная потребность, г</t>
  </si>
  <si>
    <t>Содержание питательных вещества в 100г продукта</t>
  </si>
  <si>
    <t>хлеб ржаной</t>
  </si>
  <si>
    <t>масло</t>
  </si>
  <si>
    <t>творог жирный</t>
  </si>
  <si>
    <t>баранина</t>
  </si>
  <si>
    <t>крупа гречневая</t>
  </si>
  <si>
    <t>колбаса диетическая</t>
  </si>
  <si>
    <t>морковь</t>
  </si>
  <si>
    <t>капуста</t>
  </si>
  <si>
    <t>яблоки</t>
  </si>
  <si>
    <t>апельсины</t>
  </si>
  <si>
    <t>Белки</t>
  </si>
  <si>
    <t>Жиры</t>
  </si>
  <si>
    <t>Углеводы</t>
  </si>
  <si>
    <t>Каротин (Витамин А)</t>
  </si>
  <si>
    <r>
      <t>Витамин В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</si>
  <si>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Витамин В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</si>
  <si>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Витамин PP</t>
  </si>
  <si>
    <t>Витамин С</t>
  </si>
  <si>
    <t>Стоимость 100 г продукта (руб.)</t>
  </si>
  <si>
    <t>Энергетическая ценность 100 г продукта (Ккал.)</t>
  </si>
  <si>
    <t>Ретинол (Витамин А)</t>
  </si>
  <si>
    <t>продукты включеннные в диету</t>
  </si>
  <si>
    <t>переменные математической модели</t>
  </si>
  <si>
    <t>количество продукта, г</t>
  </si>
  <si>
    <t>Целевая функция (стоимость диеты) Z(X)=</t>
  </si>
  <si>
    <t>Энергетическая ценность диеты K=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</si>
  <si>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</si>
  <si>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</si>
  <si>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</si>
  <si>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</si>
  <si>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</si>
  <si>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</si>
  <si>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</si>
  <si>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</si>
  <si>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</si>
  <si>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</si>
  <si>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творог 
жирный</t>
  </si>
  <si>
    <t>C12 = 0</t>
  </si>
  <si>
    <t>C21 = 0</t>
  </si>
  <si>
    <t>C22 = 0</t>
  </si>
  <si>
    <t>C23 = 0</t>
  </si>
  <si>
    <t>C24 = 0</t>
  </si>
  <si>
    <t>C31 = 0</t>
  </si>
  <si>
    <t xml:space="preserve">F(x) = </t>
  </si>
  <si>
    <t>vi</t>
  </si>
  <si>
    <t>vj</t>
  </si>
  <si>
    <t>cij</t>
  </si>
  <si>
    <t>Переменные</t>
  </si>
  <si>
    <t>Ограничения</t>
  </si>
  <si>
    <t>Целевая функция</t>
  </si>
  <si>
    <t>Комплектность</t>
  </si>
  <si>
    <t>Требуемое количество труб, шт</t>
  </si>
  <si>
    <t>Длина труб,м</t>
  </si>
  <si>
    <t>Количество труб, выкраиваемых из одной трубы при разрезе сопсобом №</t>
  </si>
  <si>
    <t>значения</t>
  </si>
  <si>
    <t>Коэффициенты целевой функции F</t>
  </si>
  <si>
    <t>Система ограничений</t>
  </si>
  <si>
    <t>Затраты ресурсов</t>
  </si>
  <si>
    <t>Коэффициенты</t>
  </si>
  <si>
    <t>=</t>
  </si>
  <si>
    <t>труб</t>
  </si>
  <si>
    <t>отходов</t>
  </si>
  <si>
    <t>Отходы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</si>
</sst>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4" xfId="0" applyBorder="1"/>
    <xf numFmtId="0" fontId="1" fillId="0" borderId="0" xfId="0" applyFont="1"/>
    <xf numFmtId="0" fontId="3" fillId="3" borderId="8" xfId="0" applyFont="1" applyFill="1" applyBorder="1" applyAlignment="1">
      <alignment horizontal="center" vertical="center" wrapText="1"/>
    </xf>
    <xf numFmtId="0" fontId="6" fillId="0" borderId="0" xfId="0" applyFont="1"/>
    <xf numFmtId="0" fontId="7" fillId="3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vertical="center" wrapText="1"/>
    </xf>
    <xf numFmtId="2" fontId="0" fillId="0" borderId="14" xfId="1" applyNumberFormat="1" applyFont="1" applyBorder="1"/>
    <xf numFmtId="2" fontId="0" fillId="0" borderId="14" xfId="0" applyNumberFormat="1" applyBorder="1"/>
    <xf numFmtId="164" fontId="0" fillId="0" borderId="14" xfId="1" applyNumberFormat="1" applyFont="1" applyBorder="1"/>
    <xf numFmtId="0" fontId="0" fillId="6" borderId="14" xfId="0" applyFill="1" applyBorder="1"/>
    <xf numFmtId="0" fontId="0" fillId="6" borderId="14" xfId="0" applyFill="1" applyBorder="1" applyAlignment="1">
      <alignment horizontal="center" vertical="center" textRotation="90" wrapText="1"/>
    </xf>
    <xf numFmtId="0" fontId="0" fillId="6" borderId="14" xfId="0" applyFill="1" applyBorder="1" applyAlignment="1">
      <alignment horizontal="center" vertical="center" textRotation="90"/>
    </xf>
    <xf numFmtId="0" fontId="0" fillId="6" borderId="14" xfId="0" applyFill="1" applyBorder="1" applyAlignment="1">
      <alignment vertical="center" wrapText="1"/>
    </xf>
    <xf numFmtId="0" fontId="0" fillId="6" borderId="14" xfId="0" applyFill="1" applyBorder="1" applyAlignment="1">
      <alignment wrapText="1"/>
    </xf>
    <xf numFmtId="2" fontId="0" fillId="0" borderId="14" xfId="1" applyNumberFormat="1" applyFont="1" applyFill="1" applyBorder="1"/>
    <xf numFmtId="0" fontId="0" fillId="7" borderId="14" xfId="0" applyFill="1" applyBorder="1" applyAlignment="1">
      <alignment horizontal="center" vertical="center"/>
    </xf>
    <xf numFmtId="1" fontId="0" fillId="8" borderId="14" xfId="0" applyNumberFormat="1" applyFill="1" applyBorder="1"/>
    <xf numFmtId="1" fontId="0" fillId="9" borderId="14" xfId="0" applyNumberFormat="1" applyFill="1" applyBorder="1"/>
    <xf numFmtId="0" fontId="0" fillId="8" borderId="14" xfId="0" applyFill="1" applyBorder="1"/>
    <xf numFmtId="0" fontId="0" fillId="0" borderId="14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/>
    <xf numFmtId="0" fontId="0" fillId="0" borderId="2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48</xdr:row>
          <xdr:rowOff>171450</xdr:rowOff>
        </xdr:from>
        <xdr:to>
          <xdr:col>0</xdr:col>
          <xdr:colOff>1295400</xdr:colOff>
          <xdr:row>50</xdr:row>
          <xdr:rowOff>28575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190500</xdr:colOff>
      <xdr:row>48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1005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220195</xdr:colOff>
      <xdr:row>7</xdr:row>
      <xdr:rowOff>208429</xdr:rowOff>
    </xdr:from>
    <xdr:to>
      <xdr:col>24</xdr:col>
      <xdr:colOff>87423</xdr:colOff>
      <xdr:row>10</xdr:row>
      <xdr:rowOff>151361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05254" y="2415988"/>
          <a:ext cx="4103051" cy="581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461582</xdr:colOff>
      <xdr:row>3</xdr:row>
      <xdr:rowOff>119212</xdr:rowOff>
    </xdr:from>
    <xdr:to>
      <xdr:col>13</xdr:col>
      <xdr:colOff>434232</xdr:colOff>
      <xdr:row>16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208350" y="144719"/>
          <a:ext cx="2538263" cy="3630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2</xdr:row>
      <xdr:rowOff>190500</xdr:rowOff>
    </xdr:from>
    <xdr:to>
      <xdr:col>22</xdr:col>
      <xdr:colOff>534264</xdr:colOff>
      <xdr:row>5</xdr:row>
      <xdr:rowOff>162002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600075"/>
          <a:ext cx="6192114" cy="55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workbookViewId="0">
      <selection activeCell="B65" sqref="B65"/>
    </sheetView>
  </sheetViews>
  <sheetFormatPr defaultRowHeight="15" x14ac:dyDescent="0.25"/>
  <cols>
    <col min="1" max="1" width="22.85546875" customWidth="1"/>
    <col min="2" max="2" width="13.140625" customWidth="1"/>
    <col min="6" max="6" width="16.85546875" customWidth="1"/>
    <col min="9" max="9" width="9.140625" customWidth="1"/>
    <col min="10" max="10" width="22.140625" customWidth="1"/>
    <col min="14" max="14" width="17.42578125" customWidth="1"/>
  </cols>
  <sheetData>
    <row r="1" spans="1:17" ht="16.5" thickBot="1" x14ac:dyDescent="0.3">
      <c r="A1" s="41" t="s">
        <v>0</v>
      </c>
      <c r="B1" s="44" t="s">
        <v>1</v>
      </c>
      <c r="C1" s="45"/>
      <c r="D1" s="45"/>
      <c r="E1" s="46"/>
      <c r="F1" s="41" t="s">
        <v>7</v>
      </c>
    </row>
    <row r="2" spans="1:17" ht="18" thickBot="1" x14ac:dyDescent="0.3">
      <c r="A2" s="42"/>
      <c r="B2" s="4" t="s">
        <v>3</v>
      </c>
      <c r="C2" s="4" t="s">
        <v>4</v>
      </c>
      <c r="D2" s="4" t="s">
        <v>6</v>
      </c>
      <c r="E2" s="4" t="s">
        <v>5</v>
      </c>
      <c r="F2" s="42"/>
    </row>
    <row r="3" spans="1:17" ht="16.5" thickBot="1" x14ac:dyDescent="0.3">
      <c r="A3" s="43"/>
      <c r="B3" s="44" t="s">
        <v>2</v>
      </c>
      <c r="C3" s="45"/>
      <c r="D3" s="45"/>
      <c r="E3" s="46"/>
      <c r="F3" s="43"/>
    </row>
    <row r="4" spans="1:17" ht="19.5" thickBot="1" x14ac:dyDescent="0.3">
      <c r="A4" s="1" t="s">
        <v>11</v>
      </c>
      <c r="B4" s="2">
        <v>4</v>
      </c>
      <c r="C4" s="2">
        <v>2</v>
      </c>
      <c r="D4" s="2">
        <v>6</v>
      </c>
      <c r="E4" s="2">
        <v>4</v>
      </c>
      <c r="F4" s="3">
        <v>100</v>
      </c>
    </row>
    <row r="5" spans="1:17" ht="19.5" thickBot="1" x14ac:dyDescent="0.3">
      <c r="A5" s="1" t="s">
        <v>10</v>
      </c>
      <c r="B5" s="2">
        <v>7</v>
      </c>
      <c r="C5" s="2">
        <v>5</v>
      </c>
      <c r="D5" s="2">
        <v>9</v>
      </c>
      <c r="E5" s="2">
        <v>3</v>
      </c>
      <c r="F5" s="3">
        <v>200</v>
      </c>
    </row>
    <row r="6" spans="1:17" ht="19.5" thickBot="1" x14ac:dyDescent="0.3">
      <c r="A6" s="1" t="s">
        <v>9</v>
      </c>
      <c r="B6" s="2">
        <v>1</v>
      </c>
      <c r="C6" s="2">
        <v>7</v>
      </c>
      <c r="D6" s="2">
        <v>8</v>
      </c>
      <c r="E6" s="2">
        <v>6</v>
      </c>
      <c r="F6" s="3">
        <v>120</v>
      </c>
    </row>
    <row r="7" spans="1:17" ht="15.75" customHeight="1" x14ac:dyDescent="0.25">
      <c r="A7" s="41" t="s">
        <v>8</v>
      </c>
      <c r="B7" s="47">
        <v>200</v>
      </c>
      <c r="C7" s="47">
        <v>110</v>
      </c>
      <c r="D7" s="47">
        <v>30</v>
      </c>
      <c r="E7" s="47">
        <v>80</v>
      </c>
      <c r="F7" s="47">
        <v>420</v>
      </c>
    </row>
    <row r="8" spans="1:17" ht="15.75" thickBot="1" x14ac:dyDescent="0.3">
      <c r="A8" s="43"/>
      <c r="B8" s="48"/>
      <c r="C8" s="48"/>
      <c r="D8" s="48"/>
      <c r="E8" s="48"/>
      <c r="F8" s="48"/>
    </row>
    <row r="11" spans="1:17" ht="15.75" thickBot="1" x14ac:dyDescent="0.3">
      <c r="A11" s="50" t="s">
        <v>12</v>
      </c>
      <c r="B11" s="50"/>
      <c r="C11" s="50"/>
      <c r="D11" s="50"/>
      <c r="E11" s="50"/>
      <c r="F11" s="50"/>
      <c r="J11" t="s">
        <v>31</v>
      </c>
    </row>
    <row r="12" spans="1:17" ht="16.5" thickBot="1" x14ac:dyDescent="0.3">
      <c r="A12" s="41" t="s">
        <v>0</v>
      </c>
      <c r="B12" s="44" t="s">
        <v>1</v>
      </c>
      <c r="C12" s="45"/>
      <c r="D12" s="45"/>
      <c r="E12" s="46"/>
      <c r="F12" s="41" t="s">
        <v>7</v>
      </c>
      <c r="I12" s="51" t="s">
        <v>0</v>
      </c>
      <c r="J12" s="54" t="s">
        <v>1</v>
      </c>
      <c r="K12" s="55"/>
      <c r="L12" s="55"/>
      <c r="M12" s="56"/>
      <c r="N12" s="61" t="s">
        <v>7</v>
      </c>
    </row>
    <row r="13" spans="1:17" ht="18" customHeight="1" x14ac:dyDescent="0.25">
      <c r="A13" s="42"/>
      <c r="B13" s="57" t="s">
        <v>3</v>
      </c>
      <c r="C13" s="57" t="s">
        <v>4</v>
      </c>
      <c r="D13" s="57" t="s">
        <v>6</v>
      </c>
      <c r="E13" s="57" t="s">
        <v>5</v>
      </c>
      <c r="F13" s="42"/>
      <c r="I13" s="52"/>
      <c r="J13" s="59" t="s">
        <v>3</v>
      </c>
      <c r="K13" s="59" t="s">
        <v>4</v>
      </c>
      <c r="L13" s="59" t="s">
        <v>6</v>
      </c>
      <c r="M13" s="59" t="s">
        <v>5</v>
      </c>
      <c r="N13" s="62"/>
    </row>
    <row r="14" spans="1:17" ht="16.5" customHeight="1" thickBot="1" x14ac:dyDescent="0.3">
      <c r="A14" s="43"/>
      <c r="B14" s="58"/>
      <c r="C14" s="58"/>
      <c r="D14" s="58"/>
      <c r="E14" s="58"/>
      <c r="F14" s="43"/>
      <c r="I14" s="53"/>
      <c r="J14" s="60"/>
      <c r="K14" s="60"/>
      <c r="L14" s="60"/>
      <c r="M14" s="60"/>
      <c r="N14" s="63"/>
    </row>
    <row r="15" spans="1:17" ht="19.5" thickBot="1" x14ac:dyDescent="0.3">
      <c r="A15" s="1" t="s">
        <v>11</v>
      </c>
      <c r="B15" s="2">
        <f>MIN(B$18,F4)</f>
        <v>100</v>
      </c>
      <c r="C15" s="2"/>
      <c r="D15" s="2"/>
      <c r="E15" s="2"/>
      <c r="F15" s="3">
        <f>SUM(B15:E15)</f>
        <v>100</v>
      </c>
      <c r="I15" s="1" t="s">
        <v>11</v>
      </c>
      <c r="J15" s="2">
        <v>0</v>
      </c>
      <c r="K15" s="2">
        <f>MIN(K18,F4)</f>
        <v>100</v>
      </c>
      <c r="L15" s="2">
        <v>0</v>
      </c>
      <c r="M15" s="2">
        <v>0</v>
      </c>
      <c r="N15" s="3">
        <f>SUM(J15:M15)</f>
        <v>100</v>
      </c>
    </row>
    <row r="16" spans="1:17" ht="19.5" thickBot="1" x14ac:dyDescent="0.3">
      <c r="A16" s="1" t="s">
        <v>10</v>
      </c>
      <c r="B16" s="2">
        <f>MIN(B$18-B15,$F5)</f>
        <v>100</v>
      </c>
      <c r="C16" s="2">
        <f>MIN(F5-B16,C18)</f>
        <v>100</v>
      </c>
      <c r="D16" s="2"/>
      <c r="E16" s="2"/>
      <c r="F16" s="3">
        <f t="shared" ref="F16" si="0">SUM(B16:E16)</f>
        <v>200</v>
      </c>
      <c r="I16" s="1" t="s">
        <v>10</v>
      </c>
      <c r="J16" s="2">
        <f>MIN(J18-J17,F5-M16-K16)</f>
        <v>80</v>
      </c>
      <c r="K16" s="2">
        <f>MIN(F5-M16,K18-K15)</f>
        <v>10</v>
      </c>
      <c r="L16" s="2">
        <f>MIN(L18,F5-M16-K16-J16)</f>
        <v>30</v>
      </c>
      <c r="M16" s="2">
        <f>MIN(M18,F5)</f>
        <v>80</v>
      </c>
      <c r="N16" s="3">
        <f t="shared" ref="N16:N17" si="1">SUM(J16:M16)</f>
        <v>200</v>
      </c>
      <c r="Q16" s="7"/>
    </row>
    <row r="17" spans="1:14" ht="19.5" thickBot="1" x14ac:dyDescent="0.3">
      <c r="A17" s="1" t="s">
        <v>9</v>
      </c>
      <c r="B17" s="2"/>
      <c r="C17" s="2">
        <f>MIN(C18-C16,F6)</f>
        <v>10</v>
      </c>
      <c r="D17" s="2">
        <f>MIN(F6-C17,D18)</f>
        <v>30</v>
      </c>
      <c r="E17" s="2">
        <f>MIN(F6-C17-D17,E18)</f>
        <v>80</v>
      </c>
      <c r="F17" s="3">
        <f>SUM(B17:E17)</f>
        <v>120</v>
      </c>
      <c r="I17" s="1" t="s">
        <v>9</v>
      </c>
      <c r="J17" s="2">
        <f>MIN(J18,F6)</f>
        <v>120</v>
      </c>
      <c r="K17" s="2">
        <v>0</v>
      </c>
      <c r="L17" s="2">
        <v>0</v>
      </c>
      <c r="M17" s="2">
        <v>0</v>
      </c>
      <c r="N17" s="3">
        <f t="shared" si="1"/>
        <v>120</v>
      </c>
    </row>
    <row r="18" spans="1:14" ht="15.75" customHeight="1" thickBot="1" x14ac:dyDescent="0.3">
      <c r="A18" s="41" t="s">
        <v>8</v>
      </c>
      <c r="B18" s="47">
        <v>200</v>
      </c>
      <c r="C18" s="47">
        <v>110</v>
      </c>
      <c r="D18" s="47">
        <v>30</v>
      </c>
      <c r="E18" s="47">
        <v>80</v>
      </c>
      <c r="F18" s="47">
        <v>420</v>
      </c>
      <c r="I18" s="41" t="s">
        <v>8</v>
      </c>
      <c r="J18" s="47">
        <v>200</v>
      </c>
      <c r="K18" s="47">
        <v>110</v>
      </c>
      <c r="L18" s="47">
        <v>30</v>
      </c>
      <c r="M18" s="47">
        <v>80</v>
      </c>
      <c r="N18" s="47">
        <v>420</v>
      </c>
    </row>
    <row r="19" spans="1:14" ht="15.75" customHeight="1" thickBot="1" x14ac:dyDescent="0.3">
      <c r="A19" s="43"/>
      <c r="B19" s="48"/>
      <c r="C19" s="48"/>
      <c r="D19" s="48"/>
      <c r="E19" s="48"/>
      <c r="F19" s="48"/>
      <c r="I19" s="43"/>
      <c r="J19" s="48"/>
      <c r="K19" s="48"/>
      <c r="L19" s="48"/>
      <c r="M19" s="48"/>
      <c r="N19" s="47"/>
    </row>
    <row r="22" spans="1:14" x14ac:dyDescent="0.25">
      <c r="A22" s="49" t="s">
        <v>13</v>
      </c>
      <c r="B22" s="49"/>
      <c r="J22" s="49" t="s">
        <v>13</v>
      </c>
      <c r="K22" s="49"/>
    </row>
    <row r="23" spans="1:14" x14ac:dyDescent="0.25">
      <c r="A23" s="6" t="s">
        <v>14</v>
      </c>
      <c r="B23">
        <f>SUMPRODUCT(B15:E17,B4:$E$6)</f>
        <v>2390</v>
      </c>
      <c r="J23" s="6" t="s">
        <v>14</v>
      </c>
      <c r="K23">
        <f>SUMPRODUCT(J15:M17,$B$4:$E$6)</f>
        <v>1440</v>
      </c>
    </row>
    <row r="24" spans="1:14" x14ac:dyDescent="0.25">
      <c r="A24" s="49" t="s">
        <v>12</v>
      </c>
      <c r="B24" s="49"/>
      <c r="I24">
        <v>1</v>
      </c>
      <c r="J24" t="s">
        <v>28</v>
      </c>
    </row>
    <row r="25" spans="1:14" x14ac:dyDescent="0.25">
      <c r="A25" t="s">
        <v>15</v>
      </c>
      <c r="B25" t="s">
        <v>21</v>
      </c>
      <c r="I25">
        <v>2</v>
      </c>
      <c r="J25" t="s">
        <v>27</v>
      </c>
    </row>
    <row r="26" spans="1:14" x14ac:dyDescent="0.25">
      <c r="A26" t="s">
        <v>16</v>
      </c>
      <c r="B26" t="s">
        <v>22</v>
      </c>
      <c r="I26">
        <v>3</v>
      </c>
      <c r="J26" t="s">
        <v>29</v>
      </c>
    </row>
    <row r="27" spans="1:14" x14ac:dyDescent="0.25">
      <c r="A27" t="s">
        <v>17</v>
      </c>
      <c r="B27" t="s">
        <v>23</v>
      </c>
      <c r="I27">
        <v>4</v>
      </c>
      <c r="J27" t="s">
        <v>17</v>
      </c>
    </row>
    <row r="28" spans="1:14" x14ac:dyDescent="0.25">
      <c r="A28" t="s">
        <v>18</v>
      </c>
      <c r="B28" t="s">
        <v>24</v>
      </c>
      <c r="I28">
        <v>5</v>
      </c>
      <c r="J28" t="s">
        <v>16</v>
      </c>
    </row>
    <row r="29" spans="1:14" x14ac:dyDescent="0.25">
      <c r="A29" t="s">
        <v>19</v>
      </c>
      <c r="B29" t="s">
        <v>25</v>
      </c>
      <c r="I29">
        <v>6</v>
      </c>
      <c r="J29" t="s">
        <v>30</v>
      </c>
    </row>
    <row r="30" spans="1:14" x14ac:dyDescent="0.25">
      <c r="A30" t="s">
        <v>20</v>
      </c>
      <c r="B30" t="s">
        <v>26</v>
      </c>
    </row>
    <row r="37" spans="1:12" ht="15.75" thickBot="1" x14ac:dyDescent="0.3">
      <c r="A37" t="s">
        <v>32</v>
      </c>
    </row>
    <row r="38" spans="1:12" ht="16.5" thickBot="1" x14ac:dyDescent="0.3">
      <c r="A38" s="41" t="s">
        <v>0</v>
      </c>
      <c r="B38" s="44" t="s">
        <v>1</v>
      </c>
      <c r="C38" s="45"/>
      <c r="D38" s="45"/>
      <c r="E38" s="46"/>
      <c r="F38" s="41" t="s">
        <v>7</v>
      </c>
    </row>
    <row r="39" spans="1:12" ht="18" thickBot="1" x14ac:dyDescent="0.3">
      <c r="A39" s="42"/>
      <c r="B39" s="4" t="s">
        <v>3</v>
      </c>
      <c r="C39" s="4" t="s">
        <v>4</v>
      </c>
      <c r="D39" s="4" t="s">
        <v>6</v>
      </c>
      <c r="E39" s="4" t="s">
        <v>5</v>
      </c>
      <c r="F39" s="42"/>
    </row>
    <row r="40" spans="1:12" ht="16.5" thickBot="1" x14ac:dyDescent="0.3">
      <c r="A40" s="43"/>
      <c r="B40" s="44" t="s">
        <v>2</v>
      </c>
      <c r="C40" s="45"/>
      <c r="D40" s="45"/>
      <c r="E40" s="46"/>
      <c r="F40" s="43"/>
    </row>
    <row r="41" spans="1:12" ht="19.5" thickBot="1" x14ac:dyDescent="0.3">
      <c r="A41" s="1" t="s">
        <v>11</v>
      </c>
      <c r="B41" s="11">
        <v>4</v>
      </c>
      <c r="C41" s="9">
        <v>2</v>
      </c>
      <c r="D41" s="11">
        <v>6</v>
      </c>
      <c r="E41" s="11">
        <v>4</v>
      </c>
      <c r="F41" s="3">
        <v>100</v>
      </c>
      <c r="G41" t="s">
        <v>33</v>
      </c>
      <c r="H41" s="5">
        <v>0</v>
      </c>
      <c r="L41" s="10"/>
    </row>
    <row r="42" spans="1:12" ht="19.5" thickBot="1" x14ac:dyDescent="0.3">
      <c r="A42" s="1" t="s">
        <v>10</v>
      </c>
      <c r="B42" s="9">
        <v>7</v>
      </c>
      <c r="C42" s="9">
        <v>5</v>
      </c>
      <c r="D42" s="9">
        <v>9</v>
      </c>
      <c r="E42" s="9">
        <v>3</v>
      </c>
      <c r="F42" s="3">
        <v>200</v>
      </c>
      <c r="G42" t="s">
        <v>34</v>
      </c>
      <c r="H42" s="12">
        <v>3</v>
      </c>
    </row>
    <row r="43" spans="1:12" ht="19.5" thickBot="1" x14ac:dyDescent="0.3">
      <c r="A43" s="1" t="s">
        <v>9</v>
      </c>
      <c r="B43" s="9">
        <v>1</v>
      </c>
      <c r="C43" s="11">
        <v>7</v>
      </c>
      <c r="D43" s="11">
        <v>8</v>
      </c>
      <c r="E43" s="11">
        <v>6</v>
      </c>
      <c r="F43" s="3">
        <v>120</v>
      </c>
      <c r="G43" t="s">
        <v>35</v>
      </c>
      <c r="H43" s="12">
        <v>-3</v>
      </c>
    </row>
    <row r="44" spans="1:12" x14ac:dyDescent="0.25">
      <c r="A44" s="41" t="s">
        <v>8</v>
      </c>
      <c r="B44" s="47">
        <v>200</v>
      </c>
      <c r="C44" s="47">
        <v>110</v>
      </c>
      <c r="D44" s="47">
        <v>30</v>
      </c>
      <c r="E44" s="47">
        <v>80</v>
      </c>
      <c r="F44" s="47">
        <v>420</v>
      </c>
    </row>
    <row r="45" spans="1:12" ht="15.75" thickBot="1" x14ac:dyDescent="0.3">
      <c r="A45" s="43"/>
      <c r="B45" s="48"/>
      <c r="C45" s="48"/>
      <c r="D45" s="48"/>
      <c r="E45" s="48"/>
      <c r="F45" s="48"/>
    </row>
    <row r="46" spans="1:12" ht="15.75" customHeight="1" x14ac:dyDescent="0.25">
      <c r="A46" s="64" t="s">
        <v>36</v>
      </c>
      <c r="B46" t="s">
        <v>37</v>
      </c>
      <c r="C46" t="s">
        <v>38</v>
      </c>
      <c r="D46" t="s">
        <v>39</v>
      </c>
      <c r="E46" t="s">
        <v>40</v>
      </c>
    </row>
    <row r="47" spans="1:12" x14ac:dyDescent="0.25">
      <c r="A47" s="65"/>
      <c r="B47">
        <v>4</v>
      </c>
      <c r="C47">
        <v>2</v>
      </c>
      <c r="D47">
        <v>6</v>
      </c>
      <c r="E47">
        <v>0</v>
      </c>
    </row>
    <row r="50" spans="1:10" x14ac:dyDescent="0.25">
      <c r="B50" t="s">
        <v>82</v>
      </c>
    </row>
    <row r="51" spans="1:10" x14ac:dyDescent="0.25">
      <c r="B51" t="s">
        <v>83</v>
      </c>
      <c r="J51" s="8"/>
    </row>
    <row r="52" spans="1:10" x14ac:dyDescent="0.25">
      <c r="B52" t="s">
        <v>84</v>
      </c>
    </row>
    <row r="53" spans="1:10" x14ac:dyDescent="0.25">
      <c r="B53" t="s">
        <v>85</v>
      </c>
    </row>
    <row r="54" spans="1:10" x14ac:dyDescent="0.25">
      <c r="B54" t="s">
        <v>86</v>
      </c>
    </row>
    <row r="55" spans="1:10" x14ac:dyDescent="0.25">
      <c r="B55" t="s">
        <v>87</v>
      </c>
    </row>
    <row r="57" spans="1:10" x14ac:dyDescent="0.25">
      <c r="A57" t="s">
        <v>88</v>
      </c>
      <c r="B57">
        <f>K15*C41+J16*B42+K16*C42+L16*D42+M16*E42+J17*B43</f>
        <v>1440</v>
      </c>
    </row>
  </sheetData>
  <sortState ref="I24:J29">
    <sortCondition ref="I24"/>
  </sortState>
  <mergeCells count="51">
    <mergeCell ref="A46:A47"/>
    <mergeCell ref="A38:A40"/>
    <mergeCell ref="B38:E38"/>
    <mergeCell ref="F38:F40"/>
    <mergeCell ref="B40:E40"/>
    <mergeCell ref="A44:A45"/>
    <mergeCell ref="B44:B45"/>
    <mergeCell ref="C44:C45"/>
    <mergeCell ref="D44:D45"/>
    <mergeCell ref="E44:E45"/>
    <mergeCell ref="F44:F45"/>
    <mergeCell ref="N18:N19"/>
    <mergeCell ref="B13:B14"/>
    <mergeCell ref="C13:C14"/>
    <mergeCell ref="D13:D14"/>
    <mergeCell ref="E13:E14"/>
    <mergeCell ref="J13:J14"/>
    <mergeCell ref="K13:K14"/>
    <mergeCell ref="L13:L14"/>
    <mergeCell ref="M13:M14"/>
    <mergeCell ref="L18:L19"/>
    <mergeCell ref="M18:M19"/>
    <mergeCell ref="N12:N14"/>
    <mergeCell ref="E18:E19"/>
    <mergeCell ref="F18:F19"/>
    <mergeCell ref="J22:K22"/>
    <mergeCell ref="A11:F11"/>
    <mergeCell ref="A22:B22"/>
    <mergeCell ref="A24:B24"/>
    <mergeCell ref="I12:I14"/>
    <mergeCell ref="J12:M12"/>
    <mergeCell ref="I18:I19"/>
    <mergeCell ref="J18:J19"/>
    <mergeCell ref="K18:K19"/>
    <mergeCell ref="A12:A14"/>
    <mergeCell ref="B12:E12"/>
    <mergeCell ref="F12:F14"/>
    <mergeCell ref="A18:A19"/>
    <mergeCell ref="B18:B19"/>
    <mergeCell ref="C18:C19"/>
    <mergeCell ref="D18:D19"/>
    <mergeCell ref="A1:A3"/>
    <mergeCell ref="B1:E1"/>
    <mergeCell ref="F1:F3"/>
    <mergeCell ref="B3:E3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34" r:id="rId3">
          <objectPr defaultSize="0" autoPict="0" r:id="rId4">
            <anchor moveWithCells="1" sizeWithCells="1">
              <from>
                <xdr:col>0</xdr:col>
                <xdr:colOff>123825</xdr:colOff>
                <xdr:row>48</xdr:row>
                <xdr:rowOff>171450</xdr:rowOff>
              </from>
              <to>
                <xdr:col>0</xdr:col>
                <xdr:colOff>1295400</xdr:colOff>
                <xdr:row>50</xdr:row>
                <xdr:rowOff>28575</xdr:rowOff>
              </to>
            </anchor>
          </objectPr>
        </oleObject>
      </mc:Choice>
      <mc:Fallback>
        <oleObject progId="Equation.3" shapeId="1034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zoomScale="85" zoomScaleNormal="85" workbookViewId="0">
      <selection activeCell="N27" sqref="N27"/>
    </sheetView>
  </sheetViews>
  <sheetFormatPr defaultRowHeight="15" x14ac:dyDescent="0.25"/>
  <cols>
    <col min="1" max="1" width="31" bestFit="1" customWidth="1"/>
    <col min="2" max="2" width="15" style="13" customWidth="1"/>
    <col min="3" max="3" width="14.7109375" customWidth="1"/>
    <col min="4" max="4" width="9.5703125" bestFit="1" customWidth="1"/>
    <col min="6" max="9" width="9.5703125" bestFit="1" customWidth="1"/>
  </cols>
  <sheetData>
    <row r="1" spans="1:13" ht="24" customHeight="1" x14ac:dyDescent="0.25">
      <c r="A1" s="72" t="s">
        <v>41</v>
      </c>
      <c r="B1" s="72" t="s">
        <v>42</v>
      </c>
      <c r="C1" s="72" t="s">
        <v>43</v>
      </c>
      <c r="D1" s="67" t="s">
        <v>44</v>
      </c>
      <c r="E1" s="68"/>
      <c r="F1" s="68"/>
      <c r="G1" s="68"/>
      <c r="H1" s="68"/>
      <c r="I1" s="68"/>
      <c r="J1" s="68"/>
      <c r="K1" s="68"/>
      <c r="L1" s="68"/>
      <c r="M1" s="69"/>
    </row>
    <row r="2" spans="1:13" s="5" customFormat="1" ht="75" customHeight="1" x14ac:dyDescent="0.25">
      <c r="A2" s="72"/>
      <c r="B2" s="72"/>
      <c r="C2" s="72"/>
      <c r="D2" s="19" t="s">
        <v>45</v>
      </c>
      <c r="E2" s="20" t="s">
        <v>46</v>
      </c>
      <c r="F2" s="19" t="s">
        <v>81</v>
      </c>
      <c r="G2" s="20" t="s">
        <v>48</v>
      </c>
      <c r="H2" s="19" t="s">
        <v>49</v>
      </c>
      <c r="I2" s="19" t="s">
        <v>50</v>
      </c>
      <c r="J2" s="20" t="s">
        <v>51</v>
      </c>
      <c r="K2" s="20" t="s">
        <v>52</v>
      </c>
      <c r="L2" s="20" t="s">
        <v>53</v>
      </c>
      <c r="M2" s="20" t="s">
        <v>54</v>
      </c>
    </row>
    <row r="3" spans="1:13" x14ac:dyDescent="0.25">
      <c r="A3" s="21" t="s">
        <v>55</v>
      </c>
      <c r="B3" s="14">
        <f>SUMPRODUCT(D3:M3,D$17:M$17)/100</f>
        <v>101.5401370102874</v>
      </c>
      <c r="C3" s="14">
        <v>90</v>
      </c>
      <c r="D3" s="15">
        <v>6.6</v>
      </c>
      <c r="E3" s="15">
        <v>0.5</v>
      </c>
      <c r="F3" s="15">
        <v>14</v>
      </c>
      <c r="G3" s="16">
        <v>15.6</v>
      </c>
      <c r="H3" s="15">
        <v>12.6</v>
      </c>
      <c r="I3" s="15">
        <v>12.1</v>
      </c>
      <c r="J3" s="15">
        <v>1.3</v>
      </c>
      <c r="K3" s="15">
        <v>1.8</v>
      </c>
      <c r="L3" s="15">
        <v>0.4</v>
      </c>
      <c r="M3" s="23">
        <v>0.9</v>
      </c>
    </row>
    <row r="4" spans="1:13" x14ac:dyDescent="0.25">
      <c r="A4" s="18" t="s">
        <v>56</v>
      </c>
      <c r="B4" s="14">
        <f t="shared" ref="B4:B11" si="0">SUMPRODUCT(D4:M4,D$17:M$17)/100</f>
        <v>89.999999999999929</v>
      </c>
      <c r="C4" s="7">
        <v>90</v>
      </c>
      <c r="D4" s="15">
        <v>1.2</v>
      </c>
      <c r="E4" s="15">
        <v>82.5</v>
      </c>
      <c r="F4" s="15">
        <v>18</v>
      </c>
      <c r="G4" s="15">
        <v>16.3</v>
      </c>
      <c r="H4" s="15">
        <v>3.3</v>
      </c>
      <c r="I4" s="15">
        <v>13.5</v>
      </c>
      <c r="J4" s="15">
        <v>0.1</v>
      </c>
      <c r="K4" s="15">
        <v>0.1</v>
      </c>
      <c r="L4" s="15">
        <v>0.4</v>
      </c>
      <c r="M4" s="23">
        <v>0.2</v>
      </c>
    </row>
    <row r="5" spans="1:13" x14ac:dyDescent="0.25">
      <c r="A5" s="18" t="s">
        <v>57</v>
      </c>
      <c r="B5" s="14">
        <f>SUMPRODUCT(D5:M5,D$17:M$17)/100</f>
        <v>389</v>
      </c>
      <c r="C5" s="7">
        <v>389</v>
      </c>
      <c r="D5" s="15">
        <v>34.200000000000003</v>
      </c>
      <c r="E5" s="15">
        <v>0.8</v>
      </c>
      <c r="F5" s="15">
        <v>2.8</v>
      </c>
      <c r="G5" s="15">
        <v>0</v>
      </c>
      <c r="H5" s="15">
        <v>62.1</v>
      </c>
      <c r="I5" s="15">
        <v>0</v>
      </c>
      <c r="J5" s="15">
        <v>7.2</v>
      </c>
      <c r="K5" s="15">
        <v>4.7</v>
      </c>
      <c r="L5" s="15">
        <v>9</v>
      </c>
      <c r="M5" s="23">
        <v>0</v>
      </c>
    </row>
    <row r="6" spans="1:13" x14ac:dyDescent="0.25">
      <c r="A6" s="22" t="s">
        <v>65</v>
      </c>
      <c r="B6" s="14">
        <f t="shared" si="0"/>
        <v>0.45121032989645571</v>
      </c>
      <c r="C6" s="7">
        <v>0.18</v>
      </c>
      <c r="D6" s="15">
        <v>0</v>
      </c>
      <c r="E6" s="15">
        <v>0.54</v>
      </c>
      <c r="F6" s="15">
        <v>0.1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23">
        <v>0</v>
      </c>
    </row>
    <row r="7" spans="1:13" x14ac:dyDescent="0.25">
      <c r="A7" s="22" t="s">
        <v>58</v>
      </c>
      <c r="B7" s="14">
        <f t="shared" si="0"/>
        <v>5.9999999999999991</v>
      </c>
      <c r="C7" s="7">
        <v>6</v>
      </c>
      <c r="D7" s="15">
        <v>0</v>
      </c>
      <c r="E7" s="15">
        <v>0.38</v>
      </c>
      <c r="F7" s="15">
        <v>0.06</v>
      </c>
      <c r="G7" s="15">
        <v>0</v>
      </c>
      <c r="H7" s="15">
        <v>0.01</v>
      </c>
      <c r="I7" s="15">
        <v>0</v>
      </c>
      <c r="J7" s="15">
        <v>9</v>
      </c>
      <c r="K7" s="15">
        <v>0.02</v>
      </c>
      <c r="L7" s="15">
        <v>0.03</v>
      </c>
      <c r="M7" s="23">
        <v>0.05</v>
      </c>
    </row>
    <row r="8" spans="1:13" ht="18" x14ac:dyDescent="0.35">
      <c r="A8" s="18" t="s">
        <v>59</v>
      </c>
      <c r="B8" s="14">
        <f t="shared" si="0"/>
        <v>2.4165810798898018</v>
      </c>
      <c r="C8" s="7">
        <v>1.4</v>
      </c>
      <c r="D8" s="15">
        <v>0.18</v>
      </c>
      <c r="E8" s="15">
        <v>0</v>
      </c>
      <c r="F8" s="15">
        <v>0.05</v>
      </c>
      <c r="G8" s="15">
        <v>0.08</v>
      </c>
      <c r="H8" s="15">
        <v>0.43</v>
      </c>
      <c r="I8" s="15">
        <v>0.06</v>
      </c>
      <c r="J8" s="15">
        <v>0.06</v>
      </c>
      <c r="K8" s="15">
        <v>0.03</v>
      </c>
      <c r="L8" s="15">
        <v>0.03</v>
      </c>
      <c r="M8" s="23">
        <v>0.04</v>
      </c>
    </row>
    <row r="9" spans="1:13" ht="18" x14ac:dyDescent="0.35">
      <c r="A9" s="18" t="s">
        <v>60</v>
      </c>
      <c r="B9" s="14">
        <f>SUMPRODUCT(D9:M9,D$17:M$17)/100</f>
        <v>1.7</v>
      </c>
      <c r="C9" s="7">
        <v>1.7</v>
      </c>
      <c r="D9" s="15">
        <v>0.08</v>
      </c>
      <c r="E9" s="15">
        <v>0.1</v>
      </c>
      <c r="F9" s="15">
        <v>0.3</v>
      </c>
      <c r="G9" s="15">
        <v>0.14000000000000001</v>
      </c>
      <c r="H9" s="15">
        <v>0.2</v>
      </c>
      <c r="I9" s="15">
        <v>0.13</v>
      </c>
      <c r="J9" s="15">
        <v>7.0000000000000007E-2</v>
      </c>
      <c r="K9" s="15">
        <v>0.04</v>
      </c>
      <c r="L9" s="15">
        <v>0.02</v>
      </c>
      <c r="M9" s="23">
        <v>0.03</v>
      </c>
    </row>
    <row r="10" spans="1:13" x14ac:dyDescent="0.25">
      <c r="A10" s="18" t="s">
        <v>61</v>
      </c>
      <c r="B10" s="14">
        <f t="shared" si="0"/>
        <v>18.000000000000007</v>
      </c>
      <c r="C10" s="7">
        <v>18</v>
      </c>
      <c r="D10" s="15">
        <v>0.67</v>
      </c>
      <c r="E10" s="15">
        <v>0.05</v>
      </c>
      <c r="F10" s="15">
        <v>0.3</v>
      </c>
      <c r="G10" s="15">
        <v>3.8</v>
      </c>
      <c r="H10" s="15">
        <v>4.1900000000000004</v>
      </c>
      <c r="I10" s="15">
        <v>0</v>
      </c>
      <c r="J10" s="15">
        <v>1</v>
      </c>
      <c r="K10" s="15">
        <v>0.74</v>
      </c>
      <c r="L10" s="15">
        <v>0.3</v>
      </c>
      <c r="M10" s="23">
        <v>0.2</v>
      </c>
    </row>
    <row r="11" spans="1:13" x14ac:dyDescent="0.25">
      <c r="A11" s="18" t="s">
        <v>62</v>
      </c>
      <c r="B11" s="14">
        <f t="shared" si="0"/>
        <v>79.999999999999986</v>
      </c>
      <c r="C11" s="7">
        <v>80</v>
      </c>
      <c r="D11" s="15">
        <v>0</v>
      </c>
      <c r="E11" s="15">
        <v>0</v>
      </c>
      <c r="F11" s="15">
        <v>0.3</v>
      </c>
      <c r="G11" s="15">
        <v>0</v>
      </c>
      <c r="H11" s="15">
        <v>0</v>
      </c>
      <c r="I11" s="15">
        <v>3.8</v>
      </c>
      <c r="J11" s="15">
        <v>5</v>
      </c>
      <c r="K11" s="15">
        <v>45</v>
      </c>
      <c r="L11" s="15">
        <v>1.65</v>
      </c>
      <c r="M11" s="23">
        <v>60</v>
      </c>
    </row>
    <row r="12" spans="1:13" x14ac:dyDescent="0.25">
      <c r="A12" s="70" t="s">
        <v>63</v>
      </c>
      <c r="B12" s="70"/>
      <c r="C12" s="70"/>
      <c r="D12" s="15">
        <v>25</v>
      </c>
      <c r="E12" s="16">
        <v>155.99</v>
      </c>
      <c r="F12" s="15">
        <v>63.99</v>
      </c>
      <c r="G12" s="15">
        <v>450</v>
      </c>
      <c r="H12" s="15">
        <v>60</v>
      </c>
      <c r="I12" s="15">
        <v>134</v>
      </c>
      <c r="J12" s="15">
        <v>35</v>
      </c>
      <c r="K12" s="15">
        <v>43</v>
      </c>
      <c r="L12" s="15">
        <v>32</v>
      </c>
      <c r="M12" s="7">
        <v>139.99</v>
      </c>
    </row>
    <row r="13" spans="1:13" ht="33.75" customHeight="1" x14ac:dyDescent="0.25">
      <c r="A13" s="71" t="s">
        <v>64</v>
      </c>
      <c r="B13" s="71"/>
      <c r="C13" s="71"/>
      <c r="D13" s="15">
        <v>181</v>
      </c>
      <c r="E13" s="17">
        <v>748</v>
      </c>
      <c r="F13" s="15">
        <v>239</v>
      </c>
      <c r="G13" s="15">
        <v>209</v>
      </c>
      <c r="H13" s="15">
        <v>335</v>
      </c>
      <c r="I13" s="15">
        <v>170</v>
      </c>
      <c r="J13" s="15">
        <v>34</v>
      </c>
      <c r="K13" s="15">
        <v>27</v>
      </c>
      <c r="L13" s="15">
        <v>45</v>
      </c>
      <c r="M13" s="23">
        <v>40</v>
      </c>
    </row>
    <row r="15" spans="1:13" ht="57" x14ac:dyDescent="0.25">
      <c r="A15" s="66" t="s">
        <v>66</v>
      </c>
      <c r="B15" s="66"/>
      <c r="C15" s="66"/>
      <c r="D15" s="19" t="s">
        <v>45</v>
      </c>
      <c r="E15" s="20" t="s">
        <v>46</v>
      </c>
      <c r="F15" s="19" t="s">
        <v>47</v>
      </c>
      <c r="G15" s="20" t="s">
        <v>48</v>
      </c>
      <c r="H15" s="19" t="s">
        <v>49</v>
      </c>
      <c r="I15" s="19" t="s">
        <v>50</v>
      </c>
      <c r="J15" s="20" t="s">
        <v>51</v>
      </c>
      <c r="K15" s="20" t="s">
        <v>52</v>
      </c>
      <c r="L15" s="20" t="s">
        <v>53</v>
      </c>
      <c r="M15" s="20" t="s">
        <v>54</v>
      </c>
    </row>
    <row r="16" spans="1:13" x14ac:dyDescent="0.25">
      <c r="A16" s="66" t="s">
        <v>67</v>
      </c>
      <c r="B16" s="66"/>
      <c r="C16" s="66"/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</row>
    <row r="17" spans="1:13" x14ac:dyDescent="0.25">
      <c r="A17" s="66" t="s">
        <v>68</v>
      </c>
      <c r="B17" s="66"/>
      <c r="C17" s="66"/>
      <c r="D17">
        <v>578.60565419669081</v>
      </c>
      <c r="E17">
        <v>51.758103707615206</v>
      </c>
      <c r="F17">
        <v>171.71656987533359</v>
      </c>
      <c r="G17">
        <v>0</v>
      </c>
      <c r="H17">
        <v>279.24220632477932</v>
      </c>
      <c r="I17">
        <v>0</v>
      </c>
      <c r="J17">
        <v>62.649229425807555</v>
      </c>
      <c r="K17">
        <v>169.6719751535191</v>
      </c>
      <c r="L17">
        <v>0</v>
      </c>
      <c r="M17">
        <v>0</v>
      </c>
    </row>
    <row r="18" spans="1:13" x14ac:dyDescent="0.25">
      <c r="A18" s="66" t="s">
        <v>69</v>
      </c>
      <c r="B18" s="66"/>
      <c r="C18" s="66"/>
      <c r="D18">
        <f>SUMPRODUCT(D12:M12,D17:M17)/100</f>
        <v>597.70181599582111</v>
      </c>
    </row>
    <row r="19" spans="1:13" x14ac:dyDescent="0.25">
      <c r="A19" s="66" t="s">
        <v>70</v>
      </c>
      <c r="B19" s="66"/>
      <c r="C19" s="66"/>
      <c r="D19">
        <f>SUMPRODUCT(D17:M17,D13:M13)/100</f>
        <v>2847.4030143152549</v>
      </c>
    </row>
  </sheetData>
  <mergeCells count="11">
    <mergeCell ref="A19:C19"/>
    <mergeCell ref="D1:M1"/>
    <mergeCell ref="A12:C12"/>
    <mergeCell ref="A13:C13"/>
    <mergeCell ref="A15:C15"/>
    <mergeCell ref="A16:C16"/>
    <mergeCell ref="A17:C17"/>
    <mergeCell ref="A18:C18"/>
    <mergeCell ref="A1:A2"/>
    <mergeCell ref="B1:B2"/>
    <mergeCell ref="C1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FE1F-BF3B-493F-9E81-A7F2BE399B74}">
  <dimension ref="A2:E19"/>
  <sheetViews>
    <sheetView tabSelected="1" workbookViewId="0">
      <selection activeCell="D16" sqref="D16"/>
    </sheetView>
  </sheetViews>
  <sheetFormatPr defaultRowHeight="15" x14ac:dyDescent="0.25"/>
  <cols>
    <col min="4" max="4" width="16.140625" customWidth="1"/>
    <col min="5" max="5" width="31.140625" customWidth="1"/>
  </cols>
  <sheetData>
    <row r="2" spans="1:5" x14ac:dyDescent="0.25">
      <c r="A2" s="24" t="s">
        <v>89</v>
      </c>
      <c r="B2" s="24" t="s">
        <v>90</v>
      </c>
      <c r="C2" s="24" t="s">
        <v>91</v>
      </c>
      <c r="D2" s="24" t="s">
        <v>92</v>
      </c>
      <c r="E2" s="24" t="s">
        <v>93</v>
      </c>
    </row>
    <row r="3" spans="1:5" x14ac:dyDescent="0.25">
      <c r="A3" s="7">
        <v>1</v>
      </c>
      <c r="B3" s="7">
        <v>2</v>
      </c>
      <c r="C3" s="7">
        <v>3</v>
      </c>
      <c r="D3" s="25">
        <v>0</v>
      </c>
      <c r="E3" s="26">
        <f>D3+D4</f>
        <v>1</v>
      </c>
    </row>
    <row r="4" spans="1:5" x14ac:dyDescent="0.25">
      <c r="A4" s="7">
        <v>1</v>
      </c>
      <c r="B4" s="7">
        <v>4</v>
      </c>
      <c r="C4" s="7">
        <v>4</v>
      </c>
      <c r="D4" s="25">
        <v>1</v>
      </c>
      <c r="E4" s="26">
        <f>D3-D5-D6</f>
        <v>0</v>
      </c>
    </row>
    <row r="5" spans="1:5" x14ac:dyDescent="0.25">
      <c r="A5" s="7">
        <v>2</v>
      </c>
      <c r="B5" s="7">
        <v>3</v>
      </c>
      <c r="C5" s="7">
        <v>11</v>
      </c>
      <c r="D5" s="25">
        <v>0</v>
      </c>
      <c r="E5" s="26">
        <f>D5-D7</f>
        <v>0</v>
      </c>
    </row>
    <row r="6" spans="1:5" x14ac:dyDescent="0.25">
      <c r="A6" s="7">
        <v>2</v>
      </c>
      <c r="B6" s="7">
        <v>6</v>
      </c>
      <c r="C6" s="7">
        <v>21</v>
      </c>
      <c r="D6" s="25">
        <v>0</v>
      </c>
      <c r="E6" s="26">
        <f>D4+D7-D8-D9</f>
        <v>0</v>
      </c>
    </row>
    <row r="7" spans="1:5" x14ac:dyDescent="0.25">
      <c r="A7" s="7">
        <v>3</v>
      </c>
      <c r="B7" s="7">
        <v>4</v>
      </c>
      <c r="C7" s="7">
        <v>12</v>
      </c>
      <c r="D7" s="25">
        <v>0</v>
      </c>
      <c r="E7" s="26">
        <f>D8-D10-D11</f>
        <v>0</v>
      </c>
    </row>
    <row r="8" spans="1:5" x14ac:dyDescent="0.25">
      <c r="A8" s="7">
        <v>4</v>
      </c>
      <c r="B8" s="7">
        <v>5</v>
      </c>
      <c r="C8" s="7">
        <v>19</v>
      </c>
      <c r="D8" s="25">
        <v>1</v>
      </c>
      <c r="E8" s="26">
        <f>D6+D9-D12</f>
        <v>0</v>
      </c>
    </row>
    <row r="9" spans="1:5" x14ac:dyDescent="0.25">
      <c r="A9" s="7">
        <v>4</v>
      </c>
      <c r="B9" s="7">
        <v>6</v>
      </c>
      <c r="C9" s="7">
        <v>20</v>
      </c>
      <c r="D9" s="25">
        <v>0</v>
      </c>
      <c r="E9" s="26">
        <f>D10+D12-D13</f>
        <v>0</v>
      </c>
    </row>
    <row r="10" spans="1:5" x14ac:dyDescent="0.25">
      <c r="A10" s="7">
        <v>5</v>
      </c>
      <c r="B10" s="7">
        <v>7</v>
      </c>
      <c r="C10" s="7">
        <v>6</v>
      </c>
      <c r="D10" s="25">
        <v>0</v>
      </c>
      <c r="E10" s="26">
        <f>D11-D14</f>
        <v>0</v>
      </c>
    </row>
    <row r="11" spans="1:5" x14ac:dyDescent="0.25">
      <c r="A11" s="7">
        <v>5</v>
      </c>
      <c r="B11" s="7">
        <v>8</v>
      </c>
      <c r="C11" s="7">
        <v>5</v>
      </c>
      <c r="D11" s="25">
        <v>1</v>
      </c>
      <c r="E11" s="26">
        <f>D13+D14-D15-D16</f>
        <v>0</v>
      </c>
    </row>
    <row r="12" spans="1:5" x14ac:dyDescent="0.25">
      <c r="A12" s="7">
        <v>6</v>
      </c>
      <c r="B12" s="7">
        <v>7</v>
      </c>
      <c r="C12" s="7">
        <v>7</v>
      </c>
      <c r="D12" s="25">
        <v>0</v>
      </c>
      <c r="E12" s="26">
        <f>D15-D17</f>
        <v>0</v>
      </c>
    </row>
    <row r="13" spans="1:5" x14ac:dyDescent="0.25">
      <c r="A13" s="7">
        <v>7</v>
      </c>
      <c r="B13" s="7">
        <v>9</v>
      </c>
      <c r="C13" s="7">
        <v>6</v>
      </c>
      <c r="D13" s="25">
        <v>0</v>
      </c>
      <c r="E13" s="26">
        <f>D16+D17</f>
        <v>1</v>
      </c>
    </row>
    <row r="14" spans="1:5" x14ac:dyDescent="0.25">
      <c r="A14" s="7">
        <v>8</v>
      </c>
      <c r="B14" s="7">
        <v>9</v>
      </c>
      <c r="C14" s="7">
        <v>5</v>
      </c>
      <c r="D14" s="25">
        <v>1</v>
      </c>
      <c r="E14" s="7"/>
    </row>
    <row r="15" spans="1:5" x14ac:dyDescent="0.25">
      <c r="A15" s="7">
        <v>9</v>
      </c>
      <c r="B15" s="7">
        <v>10</v>
      </c>
      <c r="C15" s="7">
        <v>15</v>
      </c>
      <c r="D15" s="25">
        <v>0</v>
      </c>
      <c r="E15" s="7"/>
    </row>
    <row r="16" spans="1:5" x14ac:dyDescent="0.25">
      <c r="A16" s="7">
        <v>9</v>
      </c>
      <c r="B16" s="7">
        <v>11</v>
      </c>
      <c r="C16" s="7">
        <v>16</v>
      </c>
      <c r="D16" s="25">
        <v>1</v>
      </c>
      <c r="E16" s="7"/>
    </row>
    <row r="17" spans="1:5" x14ac:dyDescent="0.25">
      <c r="A17" s="7">
        <v>10</v>
      </c>
      <c r="B17" s="7">
        <v>11</v>
      </c>
      <c r="C17" s="7">
        <v>20</v>
      </c>
      <c r="D17" s="25">
        <v>0</v>
      </c>
      <c r="E17" s="7"/>
    </row>
    <row r="19" spans="1:5" x14ac:dyDescent="0.25">
      <c r="C19" s="73" t="s">
        <v>94</v>
      </c>
      <c r="D19" s="73"/>
      <c r="E19" s="27">
        <f>SUMPRODUCT(C3:C17,D3:D17)</f>
        <v>49</v>
      </c>
    </row>
  </sheetData>
  <mergeCells count="1">
    <mergeCell ref="C19:D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N13" sqref="N13"/>
    </sheetView>
  </sheetViews>
  <sheetFormatPr defaultRowHeight="15" x14ac:dyDescent="0.25"/>
  <cols>
    <col min="1" max="1" width="18.140625" customWidth="1"/>
    <col min="2" max="2" width="17.42578125" customWidth="1"/>
    <col min="7" max="7" width="10.5703125" customWidth="1"/>
    <col min="8" max="8" width="11.140625" customWidth="1"/>
    <col min="9" max="9" width="16.85546875" customWidth="1"/>
    <col min="10" max="10" width="20.140625" customWidth="1"/>
  </cols>
  <sheetData>
    <row r="1" spans="1:10" ht="15" customHeight="1" thickBot="1" x14ac:dyDescent="0.3">
      <c r="B1" s="74" t="s">
        <v>97</v>
      </c>
      <c r="C1" s="74" t="s">
        <v>98</v>
      </c>
      <c r="D1" s="74"/>
      <c r="E1" s="74"/>
      <c r="F1" s="74"/>
      <c r="G1" s="74"/>
      <c r="H1" s="74"/>
      <c r="I1" s="74" t="s">
        <v>95</v>
      </c>
      <c r="J1" s="74" t="s">
        <v>96</v>
      </c>
    </row>
    <row r="2" spans="1:10" ht="15.75" thickBot="1" x14ac:dyDescent="0.3">
      <c r="B2" s="74"/>
      <c r="C2" s="74"/>
      <c r="D2" s="74"/>
      <c r="E2" s="74"/>
      <c r="F2" s="74"/>
      <c r="G2" s="74"/>
      <c r="H2" s="74"/>
      <c r="I2" s="74"/>
      <c r="J2" s="74"/>
    </row>
    <row r="3" spans="1:10" ht="15.75" thickBot="1" x14ac:dyDescent="0.3">
      <c r="B3" s="74"/>
      <c r="C3" s="34">
        <v>1</v>
      </c>
      <c r="D3" s="34">
        <v>2</v>
      </c>
      <c r="E3" s="34">
        <v>3</v>
      </c>
      <c r="F3" s="34">
        <v>4</v>
      </c>
      <c r="G3" s="35">
        <v>5</v>
      </c>
      <c r="H3" s="35">
        <v>6</v>
      </c>
      <c r="I3" s="74"/>
      <c r="J3" s="74"/>
    </row>
    <row r="4" spans="1:10" x14ac:dyDescent="0.25">
      <c r="B4" s="31">
        <v>9</v>
      </c>
      <c r="C4" s="31">
        <v>2</v>
      </c>
      <c r="D4" s="31">
        <v>1</v>
      </c>
      <c r="E4" s="31">
        <v>1</v>
      </c>
      <c r="F4" s="31">
        <v>0</v>
      </c>
      <c r="G4" s="32">
        <v>0</v>
      </c>
      <c r="H4" s="32">
        <v>0</v>
      </c>
      <c r="I4" s="31">
        <v>4</v>
      </c>
      <c r="J4" s="31">
        <v>40</v>
      </c>
    </row>
    <row r="5" spans="1:10" x14ac:dyDescent="0.25">
      <c r="B5" s="29">
        <v>8</v>
      </c>
      <c r="C5" s="29">
        <v>0</v>
      </c>
      <c r="D5" s="29">
        <v>1</v>
      </c>
      <c r="E5" s="29">
        <v>0</v>
      </c>
      <c r="F5" s="29">
        <v>2</v>
      </c>
      <c r="G5" s="33">
        <v>1</v>
      </c>
      <c r="H5" s="33">
        <v>0</v>
      </c>
      <c r="I5" s="29">
        <v>5</v>
      </c>
      <c r="J5" s="29">
        <v>50</v>
      </c>
    </row>
    <row r="6" spans="1:10" x14ac:dyDescent="0.25">
      <c r="B6" s="29">
        <v>7</v>
      </c>
      <c r="C6" s="29">
        <v>0</v>
      </c>
      <c r="D6" s="29">
        <v>0</v>
      </c>
      <c r="E6" s="29">
        <v>1</v>
      </c>
      <c r="F6" s="29">
        <v>0</v>
      </c>
      <c r="G6" s="33">
        <v>1</v>
      </c>
      <c r="H6" s="33">
        <v>2</v>
      </c>
      <c r="I6" s="29">
        <v>3</v>
      </c>
      <c r="J6" s="29">
        <v>30</v>
      </c>
    </row>
    <row r="7" spans="1:10" x14ac:dyDescent="0.25">
      <c r="B7" s="7" t="s">
        <v>107</v>
      </c>
      <c r="C7" s="7">
        <v>2</v>
      </c>
      <c r="D7" s="7">
        <v>3</v>
      </c>
      <c r="E7" s="7">
        <v>4</v>
      </c>
      <c r="F7" s="7">
        <v>4</v>
      </c>
      <c r="G7" s="28">
        <v>5</v>
      </c>
      <c r="H7" s="28">
        <v>6</v>
      </c>
      <c r="I7" s="7"/>
      <c r="J7" s="7"/>
    </row>
    <row r="9" spans="1:10" x14ac:dyDescent="0.25">
      <c r="A9" s="38"/>
      <c r="B9" s="75" t="s">
        <v>92</v>
      </c>
      <c r="C9" s="75"/>
      <c r="D9" s="75"/>
      <c r="E9" s="75"/>
      <c r="F9" s="75"/>
      <c r="G9" s="75"/>
      <c r="H9" s="37"/>
    </row>
    <row r="10" spans="1:10" x14ac:dyDescent="0.25">
      <c r="A10" s="38"/>
      <c r="B10" s="29" t="s">
        <v>71</v>
      </c>
      <c r="C10" s="29" t="s">
        <v>72</v>
      </c>
      <c r="D10" s="29" t="s">
        <v>73</v>
      </c>
      <c r="E10" s="29" t="s">
        <v>74</v>
      </c>
      <c r="F10" s="29" t="s">
        <v>75</v>
      </c>
      <c r="G10" s="29" t="s">
        <v>76</v>
      </c>
      <c r="H10" s="37"/>
    </row>
    <row r="11" spans="1:10" x14ac:dyDescent="0.25">
      <c r="A11" s="36" t="s">
        <v>99</v>
      </c>
      <c r="B11" s="29">
        <v>0</v>
      </c>
      <c r="C11" s="29">
        <v>30</v>
      </c>
      <c r="D11" s="29">
        <v>10</v>
      </c>
      <c r="E11" s="29">
        <v>0</v>
      </c>
      <c r="F11" s="29">
        <v>20</v>
      </c>
      <c r="G11" s="29">
        <v>0</v>
      </c>
      <c r="H11" s="78"/>
      <c r="I11" s="37"/>
      <c r="J11" s="79"/>
    </row>
    <row r="12" spans="1:10" ht="52.5" customHeight="1" x14ac:dyDescent="0.25">
      <c r="A12" s="30" t="s">
        <v>100</v>
      </c>
      <c r="B12" s="31">
        <v>2</v>
      </c>
      <c r="C12" s="31">
        <v>3</v>
      </c>
      <c r="D12" s="31">
        <v>4</v>
      </c>
      <c r="E12" s="31">
        <v>4</v>
      </c>
      <c r="F12" s="31">
        <v>5</v>
      </c>
      <c r="G12" s="31">
        <v>6</v>
      </c>
      <c r="H12" s="7">
        <f>SUMPRODUCT(B11:G11,B12:G12)</f>
        <v>230</v>
      </c>
    </row>
    <row r="14" spans="1:10" ht="30" x14ac:dyDescent="0.25">
      <c r="A14" s="7"/>
      <c r="B14" s="75" t="s">
        <v>103</v>
      </c>
      <c r="C14" s="75"/>
      <c r="D14" s="75"/>
      <c r="E14" s="75"/>
      <c r="F14" s="75"/>
      <c r="G14" s="75"/>
      <c r="H14" s="30" t="s">
        <v>102</v>
      </c>
      <c r="I14" s="7"/>
      <c r="J14" s="7"/>
    </row>
    <row r="15" spans="1:10" x14ac:dyDescent="0.25">
      <c r="A15" s="76" t="s">
        <v>101</v>
      </c>
      <c r="B15" s="29">
        <v>2</v>
      </c>
      <c r="C15" s="29">
        <v>1</v>
      </c>
      <c r="D15" s="29">
        <v>1</v>
      </c>
      <c r="E15" s="29">
        <v>0</v>
      </c>
      <c r="F15" s="29">
        <v>0</v>
      </c>
      <c r="G15" s="29">
        <v>0</v>
      </c>
      <c r="H15" s="29">
        <f>SUMPRODUCT($B$11:$G$11,B15:G15)</f>
        <v>40</v>
      </c>
      <c r="I15" s="29" t="s">
        <v>104</v>
      </c>
      <c r="J15" s="29">
        <v>40</v>
      </c>
    </row>
    <row r="16" spans="1:10" x14ac:dyDescent="0.25">
      <c r="A16" s="76"/>
      <c r="B16" s="29">
        <v>0</v>
      </c>
      <c r="C16" s="29">
        <v>1</v>
      </c>
      <c r="D16" s="29">
        <v>0</v>
      </c>
      <c r="E16" s="29">
        <v>2</v>
      </c>
      <c r="F16" s="29">
        <v>1</v>
      </c>
      <c r="G16" s="29">
        <v>0</v>
      </c>
      <c r="H16" s="29">
        <f>SUMPRODUCT($B$11:$G$11,B16:G16)</f>
        <v>50</v>
      </c>
      <c r="I16" s="29" t="s">
        <v>104</v>
      </c>
      <c r="J16" s="29">
        <v>50</v>
      </c>
    </row>
    <row r="17" spans="1:10" x14ac:dyDescent="0.25">
      <c r="A17" s="77"/>
      <c r="B17" s="39">
        <v>0</v>
      </c>
      <c r="C17" s="39">
        <v>0</v>
      </c>
      <c r="D17" s="39">
        <v>1</v>
      </c>
      <c r="E17" s="39">
        <v>0</v>
      </c>
      <c r="F17" s="39">
        <v>1</v>
      </c>
      <c r="G17" s="39">
        <v>2</v>
      </c>
      <c r="H17" s="39">
        <f>SUMPRODUCT($B$11:$G$11,B17:G17)</f>
        <v>30</v>
      </c>
      <c r="I17" s="39" t="s">
        <v>104</v>
      </c>
      <c r="J17" s="39">
        <v>30</v>
      </c>
    </row>
    <row r="18" spans="1:10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21" spans="1:10" x14ac:dyDescent="0.25">
      <c r="B21" s="7">
        <v>60</v>
      </c>
      <c r="C21" s="7" t="s">
        <v>105</v>
      </c>
    </row>
    <row r="22" spans="1:10" x14ac:dyDescent="0.25">
      <c r="B22" s="7">
        <v>230</v>
      </c>
      <c r="C22" s="7" t="s">
        <v>106</v>
      </c>
    </row>
  </sheetData>
  <mergeCells count="7">
    <mergeCell ref="J1:J3"/>
    <mergeCell ref="C1:H2"/>
    <mergeCell ref="B9:G9"/>
    <mergeCell ref="B14:G14"/>
    <mergeCell ref="A15:A17"/>
    <mergeCell ref="B1:B3"/>
    <mergeCell ref="I1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E55B-A141-4A06-A10D-A16D5B0CB6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North-west angel</vt:lpstr>
      <vt:lpstr>Рацион</vt:lpstr>
      <vt:lpstr>3 лаба с путями</vt:lpstr>
      <vt:lpstr>Раскройка</vt:lpstr>
      <vt:lpstr>О пунктах назначения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Sa4a1</cp:lastModifiedBy>
  <dcterms:created xsi:type="dcterms:W3CDTF">2025-01-18T03:36:59Z</dcterms:created>
  <dcterms:modified xsi:type="dcterms:W3CDTF">2025-02-21T06:01:06Z</dcterms:modified>
</cp:coreProperties>
</file>