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 Goyal\Desktop\"/>
    </mc:Choice>
  </mc:AlternateContent>
  <xr:revisionPtr revIDLastSave="0" documentId="13_ncr:1_{82A47B77-C3CB-4404-B781-8F74E02A7465}" xr6:coauthVersionLast="47" xr6:coauthVersionMax="47" xr10:uidLastSave="{00000000-0000-0000-0000-000000000000}"/>
  <bookViews>
    <workbookView xWindow="-110" yWindow="-110" windowWidth="19420" windowHeight="10300" activeTab="3" xr2:uid="{479C6E5A-DC7C-4550-9B91-A60EC7C20F6F}"/>
  </bookViews>
  <sheets>
    <sheet name="Iris" sheetId="1" r:id="rId1"/>
    <sheet name="IRIS SETOSA GRAPHS" sheetId="2" r:id="rId2"/>
    <sheet name="IRIS VERSICOLOUR GRAPHS" sheetId="3" r:id="rId3"/>
    <sheet name="IRIS VIRGINICA GRAPHS" sheetId="4" r:id="rId4"/>
  </sheets>
  <definedNames>
    <definedName name="_xlchart.v1.0" hidden="1">'IRIS VIRGINICA GRAPHS'!$B$4</definedName>
    <definedName name="_xlchart.v1.1" hidden="1">'IRIS VIRGINICA GRAPHS'!$C$3:$W$3</definedName>
    <definedName name="_xlchart.v1.2" hidden="1">'IRIS VIRGINICA GRAPHS'!$C$4:$W$4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9" i="1" l="1"/>
  <c r="X53" i="1"/>
  <c r="AE57" i="1"/>
  <c r="W61" i="1"/>
  <c r="L62" i="1"/>
  <c r="M62" i="1"/>
  <c r="N62" i="1"/>
  <c r="O62" i="1"/>
  <c r="P62" i="1"/>
  <c r="Q62" i="1"/>
  <c r="R62" i="1"/>
  <c r="S62" i="1"/>
  <c r="T62" i="1"/>
  <c r="U62" i="1"/>
  <c r="V62" i="1"/>
  <c r="K62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K58" i="1"/>
  <c r="L54" i="1"/>
  <c r="M54" i="1"/>
  <c r="N54" i="1"/>
  <c r="O54" i="1"/>
  <c r="P54" i="1"/>
  <c r="Q54" i="1"/>
  <c r="R54" i="1"/>
  <c r="S54" i="1"/>
  <c r="T54" i="1"/>
  <c r="U54" i="1"/>
  <c r="V54" i="1"/>
  <c r="W54" i="1"/>
  <c r="K54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K50" i="1"/>
  <c r="AF28" i="1"/>
  <c r="Y32" i="1"/>
  <c r="AD36" i="1"/>
  <c r="T40" i="1"/>
  <c r="L41" i="1"/>
  <c r="M41" i="1"/>
  <c r="N41" i="1"/>
  <c r="O41" i="1"/>
  <c r="P41" i="1"/>
  <c r="Q41" i="1"/>
  <c r="R41" i="1"/>
  <c r="S41" i="1"/>
  <c r="K41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K33" i="1"/>
  <c r="AD29" i="1"/>
  <c r="AE29" i="1"/>
  <c r="K29" i="1"/>
  <c r="L29" i="1"/>
  <c r="M29" i="1"/>
  <c r="N29" i="1"/>
  <c r="O29" i="1"/>
  <c r="P29" i="1"/>
  <c r="Q29" i="1"/>
  <c r="R29" i="1"/>
  <c r="S29" i="1"/>
  <c r="T29" i="1"/>
  <c r="U29" i="1"/>
  <c r="V29" i="1"/>
  <c r="O4" i="1"/>
  <c r="AA16" i="1"/>
  <c r="Z12" i="1"/>
  <c r="S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R9" i="1"/>
  <c r="Q9" i="1"/>
  <c r="P9" i="1"/>
  <c r="O9" i="1"/>
  <c r="N9" i="1"/>
  <c r="AA29" i="1" l="1"/>
  <c r="Y29" i="1"/>
  <c r="X29" i="1"/>
  <c r="AC29" i="1"/>
  <c r="Z29" i="1"/>
  <c r="W29" i="1"/>
  <c r="AB29" i="1"/>
</calcChain>
</file>

<file path=xl/sharedStrings.xml><?xml version="1.0" encoding="utf-8"?>
<sst xmlns="http://schemas.openxmlformats.org/spreadsheetml/2006/main" count="295" uniqueCount="40">
  <si>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</si>
  <si>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</si>
  <si>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</si>
  <si>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</si>
  <si>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</si>
  <si>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</si>
  <si>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</si>
  <si>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 SETOSA- Petal Width</t>
  </si>
  <si>
    <t>Petal width</t>
  </si>
  <si>
    <t>Count</t>
  </si>
  <si>
    <t>IRIS SETOSA- Petal length</t>
  </si>
  <si>
    <t>Petal length</t>
  </si>
  <si>
    <t>Iris-versicolor</t>
  </si>
  <si>
    <t>Iris-virginica</t>
  </si>
  <si>
    <t>IRIS SETOSA-Sepal length</t>
  </si>
  <si>
    <t>Sepal length</t>
  </si>
  <si>
    <t>IRIS SETOSA-Sepal width</t>
  </si>
  <si>
    <t>Sepal width</t>
  </si>
  <si>
    <t>IRIS SETOSA</t>
  </si>
  <si>
    <t>Average</t>
  </si>
  <si>
    <t>Avearge</t>
  </si>
  <si>
    <t>IRIS Versicolor-Sepal length</t>
  </si>
  <si>
    <t>IRIS Versicolor-sepal width</t>
  </si>
  <si>
    <t>IRIS Versicolor-petal length</t>
  </si>
  <si>
    <t>IRIS Versicolor-Petal width</t>
  </si>
  <si>
    <t>average</t>
  </si>
  <si>
    <t>Iris Versicolour</t>
  </si>
  <si>
    <t>IRIS virginica-Sepal length</t>
  </si>
  <si>
    <t>Sepal Length</t>
  </si>
  <si>
    <t>IRIS virginica-Sepal width</t>
  </si>
  <si>
    <t>IRIS virginica-Petal length</t>
  </si>
  <si>
    <t>IRIS virginica-Petal width</t>
  </si>
  <si>
    <t>Iris virginica</t>
  </si>
  <si>
    <t>Petal length range</t>
  </si>
  <si>
    <t>4.5-5</t>
  </si>
  <si>
    <t>5-5.5</t>
  </si>
  <si>
    <t>5.5-6</t>
  </si>
  <si>
    <t>6-6.5</t>
  </si>
  <si>
    <t>6.5-7</t>
  </si>
  <si>
    <t>IRIS virginica-pental length(histogram)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</si>
</sst>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IRIS SETOSA-PETAL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SETOSA GRAPHS'!$A$4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SETOSA GRAPHS'!$B$3:$E$3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'IRIS SETOSA GRAPHS'!$B$4:$E$4</c:f>
              <c:numCache>
                <c:formatCode>General</c:formatCode>
                <c:ptCount val="4"/>
                <c:pt idx="0">
                  <c:v>6</c:v>
                </c:pt>
                <c:pt idx="1">
                  <c:v>28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A-4E47-A1BC-BDD4A6A69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01887519"/>
        <c:axId val="501893759"/>
      </c:barChart>
      <c:catAx>
        <c:axId val="50188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3759"/>
        <c:crosses val="autoZero"/>
        <c:auto val="1"/>
        <c:lblAlgn val="ctr"/>
        <c:lblOffset val="100"/>
        <c:noMultiLvlLbl val="0"/>
      </c:catAx>
      <c:valAx>
        <c:axId val="50189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IRIS Versicolor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949256342957"/>
          <c:y val="0.1804399970836979"/>
          <c:w val="0.86001618547681535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VERSICOLOUR GRAPHS'!$B$19:$B$22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'IRIS VERSICOLOUR GRAPHS'!$C$19:$C$22</c:f>
              <c:numCache>
                <c:formatCode>General</c:formatCode>
                <c:ptCount val="4"/>
                <c:pt idx="0">
                  <c:v>5.9</c:v>
                </c:pt>
                <c:pt idx="1">
                  <c:v>2.7</c:v>
                </c:pt>
                <c:pt idx="2">
                  <c:v>4.0999999999999996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832-94BA-54C1E7879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99896367"/>
        <c:axId val="899898287"/>
      </c:barChart>
      <c:catAx>
        <c:axId val="8998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 of a flower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8287"/>
        <c:crosses val="autoZero"/>
        <c:auto val="1"/>
        <c:lblAlgn val="ctr"/>
        <c:lblOffset val="100"/>
        <c:noMultiLvlLbl val="0"/>
      </c:catAx>
      <c:valAx>
        <c:axId val="899898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virginica-sepal</a:t>
            </a:r>
            <a:r>
              <a:rPr lang="en-US" baseline="0"/>
              <a:t>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VIRGINICA GRAPHS'!$B$8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VIRGINICA GRAPHS'!$C$7:$O$7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3.6</c:v>
                </c:pt>
                <c:pt idx="12">
                  <c:v>3.8</c:v>
                </c:pt>
              </c:numCache>
            </c:numRef>
          </c:cat>
          <c:val>
            <c:numRef>
              <c:f>'IRIS VIRGINICA GRAPHS'!$C$8:$O$8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26-9B09-6F3E095C6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25242047"/>
        <c:axId val="1325222847"/>
      </c:barChart>
      <c:catAx>
        <c:axId val="132524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2847"/>
        <c:crosses val="autoZero"/>
        <c:auto val="1"/>
        <c:lblAlgn val="ctr"/>
        <c:lblOffset val="100"/>
        <c:noMultiLvlLbl val="0"/>
      </c:catAx>
      <c:valAx>
        <c:axId val="132522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iris</a:t>
            </a:r>
            <a:r>
              <a:rPr lang="en-IN" baseline="0"/>
              <a:t> virginica-petal 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VIRGINICA GRAPHS'!$C$14</c:f>
              <c:strCache>
                <c:ptCount val="1"/>
                <c:pt idx="0">
                  <c:v>4.5-5</c:v>
                </c:pt>
              </c:strCache>
            </c:strRef>
          </c:tx>
          <c:spPr>
            <a:pattFill prst="narHorz">
              <a:fgClr>
                <a:schemeClr val="accent4">
                  <a:tint val="54000"/>
                </a:schemeClr>
              </a:fgClr>
              <a:bgClr>
                <a:schemeClr val="accent4">
                  <a:tint val="54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tint val="54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VIRGINICA GRAPHS'!$B$15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'IRIS VIRGINICA GRAPHS'!$C$15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45A3-877D-62DBC8B91C4E}"/>
            </c:ext>
          </c:extLst>
        </c:ser>
        <c:ser>
          <c:idx val="1"/>
          <c:order val="1"/>
          <c:tx>
            <c:strRef>
              <c:f>'IRIS VIRGINICA GRAPHS'!$D$14</c:f>
              <c:strCache>
                <c:ptCount val="1"/>
                <c:pt idx="0">
                  <c:v>5-5.5</c:v>
                </c:pt>
              </c:strCache>
            </c:strRef>
          </c:tx>
          <c:spPr>
            <a:pattFill prst="narHorz">
              <a:fgClr>
                <a:schemeClr val="accent4">
                  <a:tint val="77000"/>
                </a:schemeClr>
              </a:fgClr>
              <a:bgClr>
                <a:schemeClr val="accent4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VIRGINICA GRAPHS'!$B$15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'IRIS VIRGINICA GRAPHS'!$D$15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8-45A3-877D-62DBC8B91C4E}"/>
            </c:ext>
          </c:extLst>
        </c:ser>
        <c:ser>
          <c:idx val="2"/>
          <c:order val="2"/>
          <c:tx>
            <c:strRef>
              <c:f>'IRIS VIRGINICA GRAPHS'!$E$14</c:f>
              <c:strCache>
                <c:ptCount val="1"/>
                <c:pt idx="0">
                  <c:v>5.5-6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VIRGINICA GRAPHS'!$B$15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'IRIS VIRGINICA GRAPHS'!$E$15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8-45A3-877D-62DBC8B91C4E}"/>
            </c:ext>
          </c:extLst>
        </c:ser>
        <c:ser>
          <c:idx val="3"/>
          <c:order val="3"/>
          <c:tx>
            <c:strRef>
              <c:f>'IRIS VIRGINICA GRAPHS'!$F$14</c:f>
              <c:strCache>
                <c:ptCount val="1"/>
                <c:pt idx="0">
                  <c:v>6-6.5</c:v>
                </c:pt>
              </c:strCache>
            </c:strRef>
          </c:tx>
          <c:spPr>
            <a:pattFill prst="narHorz">
              <a:fgClr>
                <a:schemeClr val="accent4">
                  <a:shade val="76000"/>
                </a:schemeClr>
              </a:fgClr>
              <a:bgClr>
                <a:schemeClr val="accent4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VIRGINICA GRAPHS'!$B$15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'IRIS VIRGINICA GRAPHS'!$F$15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8-45A3-877D-62DBC8B91C4E}"/>
            </c:ext>
          </c:extLst>
        </c:ser>
        <c:ser>
          <c:idx val="4"/>
          <c:order val="4"/>
          <c:tx>
            <c:strRef>
              <c:f>'IRIS VIRGINICA GRAPHS'!$G$14</c:f>
              <c:strCache>
                <c:ptCount val="1"/>
                <c:pt idx="0">
                  <c:v>6.5-7</c:v>
                </c:pt>
              </c:strCache>
            </c:strRef>
          </c:tx>
          <c:spPr>
            <a:pattFill prst="narHorz">
              <a:fgClr>
                <a:schemeClr val="accent4">
                  <a:shade val="53000"/>
                </a:schemeClr>
              </a:fgClr>
              <a:bgClr>
                <a:schemeClr val="accent4">
                  <a:shade val="53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53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VIRGINICA GRAPHS'!$B$15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'IRIS VIRGINICA GRAPHS'!$G$15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8-45A3-877D-62DBC8B91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10410895"/>
        <c:axId val="810418095"/>
      </c:barChart>
      <c:catAx>
        <c:axId val="810410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Petal</a:t>
                </a:r>
                <a:r>
                  <a:rPr lang="en-IN" baseline="0"/>
                  <a:t> length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10418095"/>
        <c:crosses val="autoZero"/>
        <c:auto val="1"/>
        <c:lblAlgn val="ctr"/>
        <c:lblOffset val="100"/>
        <c:noMultiLvlLbl val="0"/>
      </c:catAx>
      <c:valAx>
        <c:axId val="8104180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flowers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1041089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VIRGINICA GRAPHS'!$B$21</c:f>
              <c:strCache>
                <c:ptCount val="1"/>
                <c:pt idx="0">
                  <c:v>Sepal length</c:v>
                </c:pt>
              </c:strCache>
            </c:strRef>
          </c:tx>
          <c:spPr>
            <a:pattFill prst="narHorz">
              <a:fgClr>
                <a:schemeClr val="accent5">
                  <a:shade val="58000"/>
                </a:schemeClr>
              </a:fgClr>
              <a:bgClr>
                <a:schemeClr val="accent5">
                  <a:shade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58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VIRGINICA GRAPHS'!$C$21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F-4CB0-B767-FC7EFA738B19}"/>
            </c:ext>
          </c:extLst>
        </c:ser>
        <c:ser>
          <c:idx val="1"/>
          <c:order val="1"/>
          <c:tx>
            <c:strRef>
              <c:f>'IRIS VIRGINICA GRAPHS'!$B$22</c:f>
              <c:strCache>
                <c:ptCount val="1"/>
                <c:pt idx="0">
                  <c:v>Sepal width</c:v>
                </c:pt>
              </c:strCache>
            </c:strRef>
          </c:tx>
          <c:spPr>
            <a:pattFill prst="narHorz">
              <a:fgClr>
                <a:schemeClr val="accent5">
                  <a:shade val="86000"/>
                </a:schemeClr>
              </a:fgClr>
              <a:bgClr>
                <a:schemeClr val="accent5">
                  <a:shade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VIRGINICA GRAPHS'!$C$22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F-4CB0-B767-FC7EFA738B19}"/>
            </c:ext>
          </c:extLst>
        </c:ser>
        <c:ser>
          <c:idx val="2"/>
          <c:order val="2"/>
          <c:tx>
            <c:strRef>
              <c:f>'IRIS VIRGINICA GRAPHS'!$B$23</c:f>
              <c:strCache>
                <c:ptCount val="1"/>
                <c:pt idx="0">
                  <c:v>Petal length</c:v>
                </c:pt>
              </c:strCache>
            </c:strRef>
          </c:tx>
          <c:spPr>
            <a:pattFill prst="narHorz">
              <a:fgClr>
                <a:schemeClr val="accent5">
                  <a:tint val="86000"/>
                </a:schemeClr>
              </a:fgClr>
              <a:bgClr>
                <a:schemeClr val="accent5">
                  <a:tint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VIRGINICA GRAPHS'!$C$23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F-4CB0-B767-FC7EFA738B19}"/>
            </c:ext>
          </c:extLst>
        </c:ser>
        <c:ser>
          <c:idx val="3"/>
          <c:order val="3"/>
          <c:tx>
            <c:strRef>
              <c:f>'IRIS VIRGINICA GRAPHS'!$B$24</c:f>
              <c:strCache>
                <c:ptCount val="1"/>
                <c:pt idx="0">
                  <c:v>Petal width</c:v>
                </c:pt>
              </c:strCache>
            </c:strRef>
          </c:tx>
          <c:spPr>
            <a:pattFill prst="narHorz">
              <a:fgClr>
                <a:schemeClr val="accent5">
                  <a:tint val="58000"/>
                </a:schemeClr>
              </a:fgClr>
              <a:bgClr>
                <a:schemeClr val="accent5">
                  <a:tint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58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'IRIS VIRGINICA GRAPHS'!$C$24</c:f>
              <c:numCache>
                <c:formatCode>General</c:formatCode>
                <c:ptCount val="1"/>
                <c:pt idx="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F-4CB0-B767-FC7EFA738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99889167"/>
        <c:axId val="899893007"/>
      </c:barChart>
      <c:catAx>
        <c:axId val="8998891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  of a flower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99893007"/>
        <c:crosses val="autoZero"/>
        <c:auto val="1"/>
        <c:lblAlgn val="ctr"/>
        <c:lblOffset val="100"/>
        <c:noMultiLvlLbl val="0"/>
      </c:catAx>
      <c:valAx>
        <c:axId val="8998930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Numebr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998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Iris setosa-Petal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SETOSA GRAPHS'!$A$8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SETOSA GRAPHS'!$B$7:$I$7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1.9</c:v>
                </c:pt>
              </c:numCache>
            </c:numRef>
          </c:cat>
          <c:val>
            <c:numRef>
              <c:f>'IRIS SETOSA GRAPHS'!$B$8:$I$8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4A81-9BC6-9A157C811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17034367"/>
        <c:axId val="617041567"/>
      </c:barChart>
      <c:catAx>
        <c:axId val="61703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1567"/>
        <c:crosses val="autoZero"/>
        <c:auto val="1"/>
        <c:lblAlgn val="ctr"/>
        <c:lblOffset val="100"/>
        <c:noMultiLvlLbl val="0"/>
      </c:catAx>
      <c:valAx>
        <c:axId val="61704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setosa-sepal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SETOSA GRAPHS'!$A$12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SETOSA GRAPHS'!$B$11:$P$11</c:f>
              <c:numCache>
                <c:formatCode>General</c:formatCode>
                <c:ptCount val="1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5.7</c:v>
                </c:pt>
                <c:pt idx="14">
                  <c:v>5.8</c:v>
                </c:pt>
              </c:numCache>
            </c:numRef>
          </c:cat>
          <c:val>
            <c:numRef>
              <c:f>'IRIS SETOSA GRAPHS'!$B$12:$P$12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52D-BB4A-79D86BF83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25242527"/>
        <c:axId val="1325243007"/>
      </c:barChart>
      <c:catAx>
        <c:axId val="132524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Sepal</a:t>
                </a:r>
                <a:r>
                  <a:rPr lang="en-IN" baseline="0"/>
                  <a:t> length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43007"/>
        <c:crosses val="autoZero"/>
        <c:auto val="1"/>
        <c:lblAlgn val="ctr"/>
        <c:lblOffset val="100"/>
        <c:noMultiLvlLbl val="0"/>
      </c:catAx>
      <c:valAx>
        <c:axId val="132524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flowers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4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setosa-sepal</a:t>
            </a:r>
            <a:r>
              <a:rPr lang="en-US" baseline="0"/>
              <a:t>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SETOSA GRAPHS'!$A$16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SETOSA GRAPHS'!$B$15:$Q$15</c:f>
              <c:numCache>
                <c:formatCode>General</c:formatCode>
                <c:ptCount val="16"/>
                <c:pt idx="0">
                  <c:v>2.2999999999999998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4.4000000000000004</c:v>
                </c:pt>
              </c:numCache>
            </c:numRef>
          </c:cat>
          <c:val>
            <c:numRef>
              <c:f>'IRIS SETOSA GRAPHS'!$B$16:$Q$16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3CA-B9A5-A30F30B0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25231967"/>
        <c:axId val="1325219007"/>
      </c:barChart>
      <c:catAx>
        <c:axId val="13252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9007"/>
        <c:crosses val="autoZero"/>
        <c:auto val="1"/>
        <c:lblAlgn val="ctr"/>
        <c:lblOffset val="100"/>
        <c:noMultiLvlLbl val="0"/>
      </c:catAx>
      <c:valAx>
        <c:axId val="132521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IRIS SETOSA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'IRIS SETOSA GRAPHS'!$A$19:$A$22</c:f>
              <c:strCache>
                <c:ptCount val="4"/>
                <c:pt idx="0">
                  <c:v>Petal width</c:v>
                </c:pt>
                <c:pt idx="1">
                  <c:v>Petal length</c:v>
                </c:pt>
                <c:pt idx="2">
                  <c:v>Sepal width</c:v>
                </c:pt>
                <c:pt idx="3">
                  <c:v>Sepal length</c:v>
                </c:pt>
              </c:strCache>
            </c:strRef>
          </c:cat>
          <c:val>
            <c:numRef>
              <c:f>'IRIS SETOSA GRAPHS'!$B$19:$B$22</c:f>
              <c:numCache>
                <c:formatCode>General</c:formatCode>
                <c:ptCount val="4"/>
                <c:pt idx="0">
                  <c:v>0.25</c:v>
                </c:pt>
                <c:pt idx="1">
                  <c:v>1.4</c:v>
                </c:pt>
                <c:pt idx="2">
                  <c:v>3.5</c:v>
                </c:pt>
                <c:pt idx="3">
                  <c:v>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F-4545-AB40-9FE1254AE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01891359"/>
        <c:axId val="501884639"/>
      </c:barChart>
      <c:catAx>
        <c:axId val="50189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  <a:r>
                  <a:rPr lang="en-IN" baseline="0"/>
                  <a:t> of the flower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4639"/>
        <c:crosses val="autoZero"/>
        <c:auto val="1"/>
        <c:lblAlgn val="ctr"/>
        <c:lblOffset val="100"/>
        <c:noMultiLvlLbl val="0"/>
      </c:catAx>
      <c:valAx>
        <c:axId val="50188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dimensions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VERSICOLOR-Sepal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048118985125"/>
          <c:y val="0.22210666375036453"/>
          <c:w val="0.86001618547681535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'IRIS VERSICOLOUR GRAPHS'!$B$4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VERSICOLOUR GRAPHS'!$C$3:$W$3</c:f>
              <c:numCache>
                <c:formatCode>General</c:formatCode>
                <c:ptCount val="21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  <c:pt idx="3">
                  <c:v>5.2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</c:numCache>
            </c:numRef>
          </c:cat>
          <c:val>
            <c:numRef>
              <c:f>'IRIS VERSICOLOUR GRAPHS'!$C$4:$W$4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8-47CE-9D8F-F2D8E9A94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10389295"/>
        <c:axId val="810401295"/>
      </c:barChart>
      <c:catAx>
        <c:axId val="81038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1295"/>
        <c:crosses val="autoZero"/>
        <c:auto val="1"/>
        <c:lblAlgn val="ctr"/>
        <c:lblOffset val="100"/>
        <c:noMultiLvlLbl val="0"/>
      </c:catAx>
      <c:valAx>
        <c:axId val="81040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Numner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versicolor-sepal</a:t>
            </a:r>
            <a:r>
              <a:rPr lang="en-US" baseline="0"/>
              <a:t>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VERSICOLOUR GRAPHS'!$B$8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VERSICOLOUR GRAPHS'!$C$7:$P$7</c:f>
              <c:numCache>
                <c:formatCode>General</c:formatCode>
                <c:ptCount val="1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cat>
          <c:val>
            <c:numRef>
              <c:f>'IRIS VERSICOLOUR GRAPHS'!$C$8:$P$8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7-485B-9DF8-FC446CE43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25227167"/>
        <c:axId val="1325229567"/>
      </c:barChart>
      <c:catAx>
        <c:axId val="13252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9567"/>
        <c:crosses val="autoZero"/>
        <c:auto val="1"/>
        <c:lblAlgn val="ctr"/>
        <c:lblOffset val="100"/>
        <c:noMultiLvlLbl val="0"/>
      </c:catAx>
      <c:valAx>
        <c:axId val="1325229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  <a:r>
              <a:rPr lang="en-US" baseline="0"/>
              <a:t> versicolor-Petal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9432888597258677"/>
          <c:w val="0.86001618547681535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'IRIS VERSICOLOUR GRAPHS'!$B$12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VERSICOLOUR GRAPHS'!$C$11:$U$11</c:f>
              <c:numCache>
                <c:formatCode>General</c:formatCode>
                <c:ptCount val="19"/>
                <c:pt idx="0">
                  <c:v>3</c:v>
                </c:pt>
                <c:pt idx="1">
                  <c:v>3.3</c:v>
                </c:pt>
                <c:pt idx="2">
                  <c:v>3.5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3.9</c:v>
                </c:pt>
                <c:pt idx="7">
                  <c:v>4</c:v>
                </c:pt>
                <c:pt idx="8">
                  <c:v>4.0999999999999996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4.5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5.0999999999999996</c:v>
                </c:pt>
              </c:numCache>
            </c:numRef>
          </c:cat>
          <c:val>
            <c:numRef>
              <c:f>'IRIS VERSICOLOUR GRAPHS'!$C$12:$U$12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0CB-8431-A6E3499DD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17048287"/>
        <c:axId val="617043007"/>
      </c:barChart>
      <c:catAx>
        <c:axId val="61704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3007"/>
        <c:crosses val="autoZero"/>
        <c:auto val="1"/>
        <c:lblAlgn val="ctr"/>
        <c:lblOffset val="100"/>
        <c:noMultiLvlLbl val="0"/>
      </c:catAx>
      <c:valAx>
        <c:axId val="61704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flowers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  <a:r>
              <a:rPr lang="en-US" baseline="0"/>
              <a:t> versicolor-petal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VERSICOLOUR GRAPHS'!$B$16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'IRIS VERSICOLOUR GRAPHS'!$C$15:$K$15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'IRIS VERSICOLOUR GRAPHS'!$C$16:$K$16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704-8D3E-29EA7CAC2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10399375"/>
        <c:axId val="810392655"/>
      </c:barChart>
      <c:catAx>
        <c:axId val="8103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Petal</a:t>
                </a:r>
                <a:r>
                  <a:rPr lang="en-IN" baseline="0"/>
                  <a:t> Width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2655"/>
        <c:crosses val="autoZero"/>
        <c:auto val="1"/>
        <c:lblAlgn val="ctr"/>
        <c:lblOffset val="100"/>
        <c:noMultiLvlLbl val="0"/>
      </c:catAx>
      <c:valAx>
        <c:axId val="810392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8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Calibri" panose="020F0502020204030204"/>
              </a:rPr>
              <a:t>Iris virginica-sepal length</a:t>
            </a:r>
            <a:endParaRPr lang="en-US"/>
          </a:p>
        </cx:rich>
      </cx:tx>
    </cx:title>
    <cx:plotArea>
      <cx:plotAreaRegion>
        <cx:series layoutId="clusteredColumn" uniqueId="{98D57211-61BA-46F0-8CDC-805564E3305A}">
          <cx:tx>
            <cx:txData>
              <cx:f>_xlchart.v1.0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.63999999"/>
        <cx:title>
          <cx:tx>
            <cx:txData>
              <cx:v>Range of sepal length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sepal length</a:t>
              </a:r>
            </a:p>
          </cx:txPr>
        </cx:title>
        <cx:tickLabels/>
      </cx:axis>
      <cx:axis id="1">
        <cx:valScaling/>
        <cx:title>
          <cx:tx>
            <cx:txData>
              <cx:v>Number of flowers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flowers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1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22</xdr:row>
      <xdr:rowOff>180975</xdr:rowOff>
    </xdr:from>
    <xdr:to>
      <xdr:col>8</xdr:col>
      <xdr:colOff>434975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EF52F-8A24-BDAD-6B3C-1D687416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22</xdr:row>
      <xdr:rowOff>149225</xdr:rowOff>
    </xdr:from>
    <xdr:to>
      <xdr:col>16</xdr:col>
      <xdr:colOff>307975</xdr:colOff>
      <xdr:row>37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57B3-F8A3-F83A-851E-0839DBF1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60325</xdr:colOff>
      <xdr:row>38</xdr:row>
      <xdr:rowOff>127000</xdr:rowOff>
    </xdr:from>
    <xdr:to>
      <xdr:col>8</xdr:col>
      <xdr:colOff>492125</xdr:colOff>
      <xdr:row>53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3F29A-1541-6A58-C534-C801B4ED0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98425</xdr:colOff>
      <xdr:row>38</xdr:row>
      <xdr:rowOff>114300</xdr:rowOff>
    </xdr:from>
    <xdr:to>
      <xdr:col>16</xdr:col>
      <xdr:colOff>403225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69A00F-92EF-C3AC-C61E-7C58C69F5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168275</xdr:colOff>
      <xdr:row>55</xdr:row>
      <xdr:rowOff>69850</xdr:rowOff>
    </xdr:from>
    <xdr:to>
      <xdr:col>12</xdr:col>
      <xdr:colOff>473075</xdr:colOff>
      <xdr:row>70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0F5098-6167-8771-8FEE-A8AB6F143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24</xdr:row>
      <xdr:rowOff>25400</xdr:rowOff>
    </xdr:from>
    <xdr:to>
      <xdr:col>8</xdr:col>
      <xdr:colOff>53975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50AF1-6902-52D9-F60C-47E410BA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24</xdr:row>
      <xdr:rowOff>31750</xdr:rowOff>
    </xdr:from>
    <xdr:to>
      <xdr:col>16</xdr:col>
      <xdr:colOff>276225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B9DCB-A075-A107-2025-3A18EC350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441325</xdr:colOff>
      <xdr:row>40</xdr:row>
      <xdr:rowOff>25400</xdr:rowOff>
    </xdr:from>
    <xdr:to>
      <xdr:col>7</xdr:col>
      <xdr:colOff>473075</xdr:colOff>
      <xdr:row>55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EBDB7-3B09-3204-4C41-1F718F6C7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</xdr:colOff>
      <xdr:row>39</xdr:row>
      <xdr:rowOff>177800</xdr:rowOff>
    </xdr:from>
    <xdr:to>
      <xdr:col>16</xdr:col>
      <xdr:colOff>307975</xdr:colOff>
      <xdr:row>54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D29AB-45CC-83B9-A0D3-20073BDC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79375</xdr:colOff>
      <xdr:row>56</xdr:row>
      <xdr:rowOff>6350</xdr:rowOff>
    </xdr:from>
    <xdr:to>
      <xdr:col>12</xdr:col>
      <xdr:colOff>384175</xdr:colOff>
      <xdr:row>70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28F75A-196A-C691-25FD-554E74A0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24</xdr:row>
      <xdr:rowOff>171450</xdr:rowOff>
    </xdr:from>
    <xdr:to>
      <xdr:col>9</xdr:col>
      <xdr:colOff>257175</xdr:colOff>
      <xdr:row>39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731774-BAB1-3CEB-51CF-29A0790B7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4591050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593725</xdr:colOff>
      <xdr:row>24</xdr:row>
      <xdr:rowOff>152400</xdr:rowOff>
    </xdr:from>
    <xdr:to>
      <xdr:col>17</xdr:col>
      <xdr:colOff>288925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D7E98-A4AF-4DCD-8CB2-78A7A642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930275</xdr:colOff>
      <xdr:row>41</xdr:row>
      <xdr:rowOff>6350</xdr:rowOff>
    </xdr:from>
    <xdr:to>
      <xdr:col>9</xdr:col>
      <xdr:colOff>130175</xdr:colOff>
      <xdr:row>55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84A7C-C388-58ED-4B49-52C15876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</xdr:colOff>
      <xdr:row>56</xdr:row>
      <xdr:rowOff>158750</xdr:rowOff>
    </xdr:from>
    <xdr:to>
      <xdr:col>13</xdr:col>
      <xdr:colOff>346075</xdr:colOff>
      <xdr:row>71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270A3A-E38C-7F8A-62C8-4E757C6A4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96D1-C379-4AE5-A532-3D00BF477986}">
  <dimension ref="A1:AF151"/>
  <sheetViews>
    <sheetView topLeftCell="L47" zoomScale="87" zoomScaleNormal="87" workbookViewId="0">
      <selection activeCell="J48" sqref="J48:AF68"/>
    </sheetView>
  </sheetViews>
  <sheetFormatPr defaultRowHeight="14.5" x14ac:dyDescent="0.35"/>
  <cols>
    <col min="10" max="10" width="10.72656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7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27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L3" t="s">
        <v>7</v>
      </c>
      <c r="O3" t="s">
        <v>19</v>
      </c>
    </row>
    <row r="4" spans="1:27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J4" t="s">
        <v>8</v>
      </c>
      <c r="K4">
        <v>0.1</v>
      </c>
      <c r="L4">
        <v>0.2</v>
      </c>
      <c r="M4">
        <v>0.3</v>
      </c>
      <c r="N4">
        <v>0.4</v>
      </c>
      <c r="O4">
        <f>AVERAGE(K4:N4)</f>
        <v>0.25</v>
      </c>
    </row>
    <row r="5" spans="1:27" x14ac:dyDescent="0.3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J5" t="s">
        <v>9</v>
      </c>
      <c r="K5">
        <v>6</v>
      </c>
      <c r="L5">
        <v>28</v>
      </c>
      <c r="M5">
        <v>7</v>
      </c>
      <c r="N5">
        <v>7</v>
      </c>
    </row>
    <row r="6" spans="1:27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27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L7" t="s">
        <v>10</v>
      </c>
      <c r="S7" t="s">
        <v>19</v>
      </c>
    </row>
    <row r="8" spans="1:27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J8" t="s">
        <v>11</v>
      </c>
      <c r="K8">
        <v>1.1000000000000001</v>
      </c>
      <c r="L8">
        <v>1.2</v>
      </c>
      <c r="M8">
        <v>1.3</v>
      </c>
      <c r="N8">
        <v>1.4</v>
      </c>
      <c r="O8">
        <v>1.5</v>
      </c>
      <c r="P8">
        <v>1.6</v>
      </c>
      <c r="Q8">
        <v>1.7</v>
      </c>
      <c r="R8">
        <v>1.9</v>
      </c>
      <c r="S8">
        <f>AVERAGE(K8:R8)</f>
        <v>1.4624999999999999</v>
      </c>
    </row>
    <row r="9" spans="1:27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J9" t="s">
        <v>9</v>
      </c>
      <c r="K9">
        <v>1</v>
      </c>
      <c r="L9">
        <v>2</v>
      </c>
      <c r="M9">
        <v>7</v>
      </c>
      <c r="N9">
        <f>COUNTIF(D2:D51,1.4)</f>
        <v>12</v>
      </c>
      <c r="O9">
        <f>COUNTIF(D2:D51,1.5)</f>
        <v>14</v>
      </c>
      <c r="P9">
        <f>COUNTIF(D2:D51,1.6)</f>
        <v>7</v>
      </c>
      <c r="Q9">
        <f>COUNTIF(D2:D51,1.7)</f>
        <v>4</v>
      </c>
      <c r="R9">
        <f>COUNTIF(D2:D51,1.9)</f>
        <v>2</v>
      </c>
    </row>
    <row r="10" spans="1:27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27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L11" t="s">
        <v>14</v>
      </c>
      <c r="Z11" t="s">
        <v>20</v>
      </c>
    </row>
    <row r="12" spans="1:27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J12" t="s">
        <v>15</v>
      </c>
      <c r="K12">
        <v>4.3</v>
      </c>
      <c r="L12">
        <v>4.4000000000000004</v>
      </c>
      <c r="M12">
        <v>4.5</v>
      </c>
      <c r="N12">
        <v>4.5999999999999996</v>
      </c>
      <c r="O12">
        <v>4.7</v>
      </c>
      <c r="P12">
        <v>4.8</v>
      </c>
      <c r="Q12">
        <v>4.9000000000000004</v>
      </c>
      <c r="R12">
        <v>5</v>
      </c>
      <c r="S12">
        <v>5.0999999999999996</v>
      </c>
      <c r="T12">
        <v>5.2</v>
      </c>
      <c r="U12">
        <v>5.3</v>
      </c>
      <c r="V12">
        <v>5.4</v>
      </c>
      <c r="W12">
        <v>5.5</v>
      </c>
      <c r="X12">
        <v>5.7</v>
      </c>
      <c r="Y12">
        <v>5.8</v>
      </c>
      <c r="Z12">
        <f>AVERAGE(K12:Y12)</f>
        <v>5.0133333333333328</v>
      </c>
    </row>
    <row r="13" spans="1:27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J13" t="s">
        <v>9</v>
      </c>
      <c r="K13">
        <f>COUNTIF(B2:B51,4.3)</f>
        <v>1</v>
      </c>
      <c r="L13">
        <f>COUNTIF(B2:B51,4.4)</f>
        <v>3</v>
      </c>
      <c r="M13">
        <f>COUNTIF(B2:B51,4.5)</f>
        <v>1</v>
      </c>
      <c r="N13">
        <f>COUNTIF($B$2:$B$51,4.6)</f>
        <v>4</v>
      </c>
      <c r="O13">
        <f>COUNTIF($B$2:$B$51,4.7)</f>
        <v>2</v>
      </c>
      <c r="P13">
        <f>COUNTIF($B$2:$B$51,4.8)</f>
        <v>5</v>
      </c>
      <c r="Q13">
        <f>COUNTIF($B$2:$B$51,4.9)</f>
        <v>4</v>
      </c>
      <c r="R13">
        <f>COUNTIF($B$2:$B$51,5)</f>
        <v>8</v>
      </c>
      <c r="S13">
        <f>COUNTIF($B$2:$B$51,5.1)</f>
        <v>8</v>
      </c>
      <c r="T13">
        <f>COUNTIF($B$2:$B$51,5.2)</f>
        <v>3</v>
      </c>
      <c r="U13">
        <f>COUNTIF($B$2:$B$51,5.3)</f>
        <v>1</v>
      </c>
      <c r="V13">
        <f>COUNTIF($B$2:$B$51,5.4)</f>
        <v>5</v>
      </c>
      <c r="W13">
        <f>COUNTIF($B$2:$B$51,5.5)</f>
        <v>2</v>
      </c>
      <c r="X13">
        <f>COUNTIF($B$2:$B$51,5.7)</f>
        <v>2</v>
      </c>
      <c r="Y13">
        <f>COUNTIF($B$2:$B$51,5.8)</f>
        <v>1</v>
      </c>
    </row>
    <row r="14" spans="1:27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27" x14ac:dyDescent="0.35">
      <c r="A15">
        <v>14</v>
      </c>
      <c r="B15" s="1">
        <v>4.3</v>
      </c>
      <c r="C15">
        <v>3</v>
      </c>
      <c r="D15">
        <v>1.1000000000000001</v>
      </c>
      <c r="E15">
        <v>0.1</v>
      </c>
      <c r="F15" t="s">
        <v>6</v>
      </c>
      <c r="L15" t="s">
        <v>16</v>
      </c>
      <c r="AA15" t="s">
        <v>19</v>
      </c>
    </row>
    <row r="16" spans="1:27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J16" t="s">
        <v>17</v>
      </c>
      <c r="K16">
        <v>2.2999999999999998</v>
      </c>
      <c r="L16">
        <v>2.9</v>
      </c>
      <c r="M16">
        <v>3</v>
      </c>
      <c r="N16">
        <v>3.1</v>
      </c>
      <c r="O16">
        <v>3.2</v>
      </c>
      <c r="P16">
        <v>3.3</v>
      </c>
      <c r="Q16">
        <v>3.4</v>
      </c>
      <c r="R16">
        <v>3.5</v>
      </c>
      <c r="S16">
        <v>3.6</v>
      </c>
      <c r="T16">
        <v>3.7</v>
      </c>
      <c r="U16">
        <v>3.8</v>
      </c>
      <c r="V16">
        <v>3.9</v>
      </c>
      <c r="W16">
        <v>4</v>
      </c>
      <c r="X16">
        <v>4.0999999999999996</v>
      </c>
      <c r="Y16">
        <v>4.2</v>
      </c>
      <c r="Z16">
        <v>4.4000000000000004</v>
      </c>
      <c r="AA16">
        <f>AVERAGE(K16:Z16)</f>
        <v>3.5249999999999999</v>
      </c>
    </row>
    <row r="17" spans="1:32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J17" t="s">
        <v>9</v>
      </c>
      <c r="K17">
        <f>COUNTIF($C$2:$C$51,2.3)</f>
        <v>1</v>
      </c>
      <c r="L17">
        <f>COUNTIF($C$2:$C$51,2.9)</f>
        <v>1</v>
      </c>
      <c r="M17">
        <f>COUNTIF($C$2:$C$51,3)</f>
        <v>6</v>
      </c>
      <c r="N17">
        <f>COUNTIF($C$2:$C$51,3.1)</f>
        <v>5</v>
      </c>
      <c r="O17">
        <f>COUNTIF($C$2:$C$51,3.2)</f>
        <v>5</v>
      </c>
      <c r="P17">
        <f>COUNTIF($C$2:$C$51,3.3)</f>
        <v>2</v>
      </c>
      <c r="Q17">
        <f>COUNTIF($C$2:$C$51,3.4)</f>
        <v>9</v>
      </c>
      <c r="R17">
        <f>COUNTIF($C$2:$C$51,3.5)</f>
        <v>6</v>
      </c>
      <c r="S17">
        <f>COUNTIF($C$2:$C$51,3.6)</f>
        <v>2</v>
      </c>
      <c r="T17">
        <f>COUNTIF($C$2:$C$51,3.7)</f>
        <v>3</v>
      </c>
      <c r="U17">
        <f>COUNTIF($C$2:$C$51,3.8)</f>
        <v>4</v>
      </c>
      <c r="V17">
        <f>COUNTIF($C$2:$C$51,3.9)</f>
        <v>2</v>
      </c>
      <c r="W17">
        <f>COUNTIF($C$2:$C$51,4)</f>
        <v>1</v>
      </c>
      <c r="X17">
        <f>COUNTIF($C$2:$C$51,4.1)</f>
        <v>1</v>
      </c>
      <c r="Y17">
        <f>COUNTIF($C$2:$C$51,4.2)</f>
        <v>1</v>
      </c>
      <c r="Z17">
        <f>COUNTIF($C$2:$C$51,4.4)</f>
        <v>1</v>
      </c>
    </row>
    <row r="18" spans="1:32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32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L19" t="s">
        <v>18</v>
      </c>
    </row>
    <row r="20" spans="1:32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I20" s="2" t="s">
        <v>19</v>
      </c>
      <c r="J20" t="s">
        <v>8</v>
      </c>
      <c r="K20">
        <v>0.25</v>
      </c>
    </row>
    <row r="21" spans="1:32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I21" s="2"/>
      <c r="J21" t="s">
        <v>11</v>
      </c>
      <c r="K21">
        <v>1.4</v>
      </c>
    </row>
    <row r="22" spans="1:32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  <c r="I22" s="2"/>
      <c r="J22" t="s">
        <v>17</v>
      </c>
      <c r="K22">
        <v>3.5</v>
      </c>
    </row>
    <row r="23" spans="1:32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  <c r="I23" s="2"/>
      <c r="J23" t="s">
        <v>15</v>
      </c>
      <c r="K23">
        <v>5.01</v>
      </c>
    </row>
    <row r="24" spans="1:32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32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32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32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  <c r="M27" t="s">
        <v>21</v>
      </c>
      <c r="AF27" t="s">
        <v>19</v>
      </c>
    </row>
    <row r="28" spans="1:32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  <c r="J28" t="s">
        <v>15</v>
      </c>
      <c r="K28">
        <v>4.9000000000000004</v>
      </c>
      <c r="L28">
        <v>5</v>
      </c>
      <c r="M28">
        <v>5.0999999999999996</v>
      </c>
      <c r="N28">
        <v>5.2</v>
      </c>
      <c r="O28">
        <v>5.4</v>
      </c>
      <c r="P28">
        <v>5.5</v>
      </c>
      <c r="Q28">
        <v>5.6</v>
      </c>
      <c r="R28">
        <v>5.7</v>
      </c>
      <c r="S28">
        <v>5.8</v>
      </c>
      <c r="T28">
        <v>5.9</v>
      </c>
      <c r="U28">
        <v>6</v>
      </c>
      <c r="V28">
        <v>6.1</v>
      </c>
      <c r="W28">
        <v>6.2</v>
      </c>
      <c r="X28">
        <v>6.3</v>
      </c>
      <c r="Y28">
        <v>6.4</v>
      </c>
      <c r="Z28">
        <v>6.5</v>
      </c>
      <c r="AA28">
        <v>6.6</v>
      </c>
      <c r="AB28">
        <v>6.7</v>
      </c>
      <c r="AC28">
        <v>6.8</v>
      </c>
      <c r="AD28">
        <v>6.9</v>
      </c>
      <c r="AE28">
        <v>7</v>
      </c>
      <c r="AF28">
        <f>AVERAGE(K28:AE28)</f>
        <v>5.980952380952381</v>
      </c>
    </row>
    <row r="29" spans="1:32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  <c r="J29" t="s">
        <v>9</v>
      </c>
      <c r="K29">
        <f t="shared" ref="K29:U29" si="0">COUNTIF($B$52:$B$101,K28)</f>
        <v>1</v>
      </c>
      <c r="L29">
        <f t="shared" si="0"/>
        <v>2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5</v>
      </c>
      <c r="Q29">
        <f t="shared" si="0"/>
        <v>5</v>
      </c>
      <c r="R29">
        <f t="shared" si="0"/>
        <v>5</v>
      </c>
      <c r="S29">
        <f t="shared" si="0"/>
        <v>3</v>
      </c>
      <c r="T29">
        <f t="shared" si="0"/>
        <v>2</v>
      </c>
      <c r="U29">
        <f t="shared" si="0"/>
        <v>4</v>
      </c>
      <c r="V29">
        <f>COUNTIF($B$52:$B$101,V28)</f>
        <v>4</v>
      </c>
      <c r="W29">
        <f t="shared" ref="W29:AC29" si="1">COUNTIF($B$52:$B$101,W28)</f>
        <v>2</v>
      </c>
      <c r="X29">
        <f t="shared" si="1"/>
        <v>3</v>
      </c>
      <c r="Y29">
        <f t="shared" si="1"/>
        <v>2</v>
      </c>
      <c r="Z29">
        <f t="shared" si="1"/>
        <v>1</v>
      </c>
      <c r="AA29">
        <f t="shared" si="1"/>
        <v>2</v>
      </c>
      <c r="AB29">
        <f t="shared" si="1"/>
        <v>3</v>
      </c>
      <c r="AC29">
        <f t="shared" si="1"/>
        <v>1</v>
      </c>
      <c r="AD29">
        <f t="shared" ref="AD29" si="2">COUNTIF($B$52:$B$101,AD28)</f>
        <v>1</v>
      </c>
      <c r="AE29">
        <f t="shared" ref="AE29" si="3">COUNTIF($B$52:$B$101,AE28)</f>
        <v>1</v>
      </c>
    </row>
    <row r="30" spans="1:32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32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  <c r="M31" t="s">
        <v>22</v>
      </c>
      <c r="Y31" t="s">
        <v>19</v>
      </c>
    </row>
    <row r="32" spans="1:32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  <c r="J32" t="s">
        <v>17</v>
      </c>
      <c r="K32">
        <v>2</v>
      </c>
      <c r="L32">
        <v>2.2000000000000002</v>
      </c>
      <c r="M32">
        <v>2.2999999999999998</v>
      </c>
      <c r="N32">
        <v>2.4</v>
      </c>
      <c r="O32">
        <v>2.5</v>
      </c>
      <c r="P32">
        <v>2.6</v>
      </c>
      <c r="Q32">
        <v>2.7</v>
      </c>
      <c r="R32">
        <v>2.8</v>
      </c>
      <c r="S32">
        <v>2.9</v>
      </c>
      <c r="T32">
        <v>3</v>
      </c>
      <c r="U32">
        <v>3.1</v>
      </c>
      <c r="V32">
        <v>3.2</v>
      </c>
      <c r="W32">
        <v>3.3</v>
      </c>
      <c r="X32">
        <v>3.4</v>
      </c>
      <c r="Y32">
        <f>AVERAGE(K32:X32)</f>
        <v>2.7428571428571429</v>
      </c>
    </row>
    <row r="33" spans="1:32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  <c r="J33" t="s">
        <v>9</v>
      </c>
      <c r="K33">
        <f>COUNTIF($C$52:$C$101,K32)</f>
        <v>1</v>
      </c>
      <c r="L33">
        <f t="shared" ref="L33:X33" si="4">COUNTIF($C$52:$C$101,L32)</f>
        <v>2</v>
      </c>
      <c r="M33">
        <f t="shared" si="4"/>
        <v>3</v>
      </c>
      <c r="N33">
        <f t="shared" si="4"/>
        <v>3</v>
      </c>
      <c r="O33">
        <f t="shared" si="4"/>
        <v>4</v>
      </c>
      <c r="P33">
        <f t="shared" si="4"/>
        <v>3</v>
      </c>
      <c r="Q33">
        <f t="shared" si="4"/>
        <v>5</v>
      </c>
      <c r="R33">
        <f t="shared" si="4"/>
        <v>6</v>
      </c>
      <c r="S33">
        <f t="shared" si="4"/>
        <v>7</v>
      </c>
      <c r="T33">
        <f t="shared" si="4"/>
        <v>8</v>
      </c>
      <c r="U33">
        <f t="shared" si="4"/>
        <v>3</v>
      </c>
      <c r="V33">
        <f t="shared" si="4"/>
        <v>3</v>
      </c>
      <c r="W33">
        <f t="shared" si="4"/>
        <v>1</v>
      </c>
      <c r="X33">
        <f t="shared" si="4"/>
        <v>1</v>
      </c>
    </row>
    <row r="34" spans="1:32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32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  <c r="M35" t="s">
        <v>23</v>
      </c>
      <c r="AD35" t="s">
        <v>25</v>
      </c>
    </row>
    <row r="36" spans="1:32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  <c r="J36" t="s">
        <v>11</v>
      </c>
      <c r="K36">
        <v>3</v>
      </c>
      <c r="L36">
        <v>3.3</v>
      </c>
      <c r="M36">
        <v>3.5</v>
      </c>
      <c r="N36">
        <v>3.6</v>
      </c>
      <c r="O36">
        <v>3.7</v>
      </c>
      <c r="P36">
        <v>3.8</v>
      </c>
      <c r="Q36">
        <v>3.9</v>
      </c>
      <c r="R36">
        <v>4</v>
      </c>
      <c r="S36">
        <v>4.0999999999999996</v>
      </c>
      <c r="T36">
        <v>4.2</v>
      </c>
      <c r="U36">
        <v>4.3</v>
      </c>
      <c r="V36">
        <v>4.4000000000000004</v>
      </c>
      <c r="W36">
        <v>4.5</v>
      </c>
      <c r="X36">
        <v>4.5999999999999996</v>
      </c>
      <c r="Y36">
        <v>4.7</v>
      </c>
      <c r="Z36">
        <v>4.8</v>
      </c>
      <c r="AA36">
        <v>4.9000000000000004</v>
      </c>
      <c r="AB36">
        <v>5</v>
      </c>
      <c r="AC36">
        <v>5.0999999999999996</v>
      </c>
      <c r="AD36">
        <f>AVERAGE(K36:AC36)</f>
        <v>4.1789473684210527</v>
      </c>
    </row>
    <row r="37" spans="1:32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  <c r="J37" t="s">
        <v>9</v>
      </c>
      <c r="K37">
        <f>COUNTIF($D$52:$D$101,K36)</f>
        <v>1</v>
      </c>
      <c r="L37">
        <f t="shared" ref="L37:AC37" si="5">COUNTIF($D$52:$D$101,L36)</f>
        <v>2</v>
      </c>
      <c r="M37">
        <f t="shared" si="5"/>
        <v>2</v>
      </c>
      <c r="N37">
        <f t="shared" si="5"/>
        <v>1</v>
      </c>
      <c r="O37">
        <f t="shared" si="5"/>
        <v>1</v>
      </c>
      <c r="P37">
        <f t="shared" si="5"/>
        <v>1</v>
      </c>
      <c r="Q37">
        <f t="shared" si="5"/>
        <v>3</v>
      </c>
      <c r="R37">
        <f t="shared" si="5"/>
        <v>5</v>
      </c>
      <c r="S37">
        <f t="shared" si="5"/>
        <v>3</v>
      </c>
      <c r="T37">
        <f t="shared" si="5"/>
        <v>4</v>
      </c>
      <c r="U37">
        <f t="shared" si="5"/>
        <v>2</v>
      </c>
      <c r="V37">
        <f t="shared" si="5"/>
        <v>4</v>
      </c>
      <c r="W37">
        <f t="shared" si="5"/>
        <v>7</v>
      </c>
      <c r="X37">
        <f t="shared" si="5"/>
        <v>3</v>
      </c>
      <c r="Y37">
        <f t="shared" si="5"/>
        <v>5</v>
      </c>
      <c r="Z37">
        <f t="shared" si="5"/>
        <v>2</v>
      </c>
      <c r="AA37">
        <f t="shared" si="5"/>
        <v>2</v>
      </c>
      <c r="AB37">
        <f t="shared" si="5"/>
        <v>1</v>
      </c>
      <c r="AC37">
        <f t="shared" si="5"/>
        <v>1</v>
      </c>
    </row>
    <row r="38" spans="1:32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32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  <c r="M39" t="s">
        <v>24</v>
      </c>
      <c r="T39" t="s">
        <v>19</v>
      </c>
    </row>
    <row r="40" spans="1:32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  <c r="J40" t="s">
        <v>8</v>
      </c>
      <c r="K40">
        <v>1</v>
      </c>
      <c r="L40">
        <v>1.1000000000000001</v>
      </c>
      <c r="M40">
        <v>1.2</v>
      </c>
      <c r="N40">
        <v>1.3</v>
      </c>
      <c r="O40">
        <v>1.4</v>
      </c>
      <c r="P40">
        <v>1.5</v>
      </c>
      <c r="Q40">
        <v>1.6</v>
      </c>
      <c r="R40">
        <v>1.7</v>
      </c>
      <c r="S40">
        <v>1.8</v>
      </c>
      <c r="T40">
        <f>AVERAGE(K40:S40)</f>
        <v>1.4</v>
      </c>
    </row>
    <row r="41" spans="1:32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  <c r="J41" t="s">
        <v>9</v>
      </c>
      <c r="K41">
        <f>COUNTIF($E$52:$E$101,K40)</f>
        <v>7</v>
      </c>
      <c r="L41">
        <f t="shared" ref="L41:S41" si="6">COUNTIF($E$52:$E$101,L40)</f>
        <v>3</v>
      </c>
      <c r="M41">
        <f t="shared" si="6"/>
        <v>5</v>
      </c>
      <c r="N41">
        <f t="shared" si="6"/>
        <v>13</v>
      </c>
      <c r="O41">
        <f t="shared" si="6"/>
        <v>7</v>
      </c>
      <c r="P41">
        <f t="shared" si="6"/>
        <v>10</v>
      </c>
      <c r="Q41">
        <f t="shared" si="6"/>
        <v>3</v>
      </c>
      <c r="R41">
        <f t="shared" si="6"/>
        <v>1</v>
      </c>
      <c r="S41">
        <f t="shared" si="6"/>
        <v>1</v>
      </c>
    </row>
    <row r="42" spans="1:32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32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  <c r="J43" t="s">
        <v>26</v>
      </c>
    </row>
    <row r="44" spans="1:32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  <c r="I44" s="2" t="s">
        <v>19</v>
      </c>
      <c r="J44" t="s">
        <v>15</v>
      </c>
      <c r="K44">
        <v>5.9</v>
      </c>
    </row>
    <row r="45" spans="1:32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  <c r="I45" s="2"/>
      <c r="J45" t="s">
        <v>17</v>
      </c>
      <c r="K45">
        <v>2.7</v>
      </c>
    </row>
    <row r="46" spans="1:32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  <c r="I46" s="2"/>
      <c r="J46" t="s">
        <v>11</v>
      </c>
      <c r="K46">
        <v>4.0999999999999996</v>
      </c>
    </row>
    <row r="47" spans="1:32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  <c r="I47" s="2"/>
      <c r="J47" t="s">
        <v>8</v>
      </c>
      <c r="K47">
        <v>1.4</v>
      </c>
    </row>
    <row r="48" spans="1:32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  <c r="M48" t="s">
        <v>27</v>
      </c>
      <c r="AF48" t="s">
        <v>19</v>
      </c>
    </row>
    <row r="49" spans="1:32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  <c r="J49" t="s">
        <v>28</v>
      </c>
      <c r="K49">
        <v>4.9000000000000004</v>
      </c>
      <c r="L49">
        <v>5.6</v>
      </c>
      <c r="M49">
        <v>5.7</v>
      </c>
      <c r="N49">
        <v>5.8</v>
      </c>
      <c r="O49">
        <v>5.9</v>
      </c>
      <c r="P49">
        <v>6</v>
      </c>
      <c r="Q49">
        <v>6.1</v>
      </c>
      <c r="R49">
        <v>6.2</v>
      </c>
      <c r="S49">
        <v>6.3</v>
      </c>
      <c r="T49">
        <v>6.4</v>
      </c>
      <c r="U49">
        <v>6.5</v>
      </c>
      <c r="V49">
        <v>6.7</v>
      </c>
      <c r="W49">
        <v>6.8</v>
      </c>
      <c r="X49">
        <v>6.9</v>
      </c>
      <c r="Y49">
        <v>7.1</v>
      </c>
      <c r="Z49">
        <v>7.2</v>
      </c>
      <c r="AA49">
        <v>7.3</v>
      </c>
      <c r="AB49">
        <v>7.4</v>
      </c>
      <c r="AC49">
        <v>7.6</v>
      </c>
      <c r="AD49">
        <v>7.7</v>
      </c>
      <c r="AE49">
        <v>7.9</v>
      </c>
      <c r="AF49">
        <f>AVERAGE(K49:AE49)</f>
        <v>6.5714285714285712</v>
      </c>
    </row>
    <row r="50" spans="1:32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  <c r="J50" t="s">
        <v>9</v>
      </c>
      <c r="K50">
        <f>COUNTIF($B$102:$B$151,K49)</f>
        <v>1</v>
      </c>
      <c r="L50">
        <f t="shared" ref="L50:AE50" si="7">COUNTIF($B$102:$B$151,L49)</f>
        <v>1</v>
      </c>
      <c r="M50">
        <f t="shared" si="7"/>
        <v>1</v>
      </c>
      <c r="N50">
        <f t="shared" si="7"/>
        <v>3</v>
      </c>
      <c r="O50">
        <f t="shared" si="7"/>
        <v>1</v>
      </c>
      <c r="P50">
        <f t="shared" si="7"/>
        <v>2</v>
      </c>
      <c r="Q50">
        <f t="shared" si="7"/>
        <v>2</v>
      </c>
      <c r="R50">
        <f t="shared" si="7"/>
        <v>2</v>
      </c>
      <c r="S50">
        <f t="shared" si="7"/>
        <v>6</v>
      </c>
      <c r="T50">
        <f t="shared" si="7"/>
        <v>5</v>
      </c>
      <c r="U50">
        <f t="shared" si="7"/>
        <v>4</v>
      </c>
      <c r="V50">
        <f t="shared" si="7"/>
        <v>5</v>
      </c>
      <c r="W50">
        <f t="shared" si="7"/>
        <v>2</v>
      </c>
      <c r="X50">
        <f t="shared" si="7"/>
        <v>3</v>
      </c>
      <c r="Y50">
        <f t="shared" si="7"/>
        <v>1</v>
      </c>
      <c r="Z50">
        <f t="shared" si="7"/>
        <v>3</v>
      </c>
      <c r="AA50">
        <f t="shared" si="7"/>
        <v>1</v>
      </c>
      <c r="AB50">
        <f t="shared" si="7"/>
        <v>1</v>
      </c>
      <c r="AC50">
        <f t="shared" si="7"/>
        <v>1</v>
      </c>
      <c r="AD50">
        <f t="shared" si="7"/>
        <v>4</v>
      </c>
      <c r="AE50">
        <f t="shared" si="7"/>
        <v>1</v>
      </c>
    </row>
    <row r="51" spans="1:32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32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12</v>
      </c>
      <c r="M52" t="s">
        <v>29</v>
      </c>
      <c r="X52" t="s">
        <v>19</v>
      </c>
    </row>
    <row r="53" spans="1:32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12</v>
      </c>
      <c r="J53" t="s">
        <v>17</v>
      </c>
      <c r="K53">
        <v>2.2000000000000002</v>
      </c>
      <c r="L53">
        <v>2.5</v>
      </c>
      <c r="M53">
        <v>2.6</v>
      </c>
      <c r="N53">
        <v>2.7</v>
      </c>
      <c r="O53">
        <v>2.8</v>
      </c>
      <c r="P53">
        <v>2.9</v>
      </c>
      <c r="Q53">
        <v>3</v>
      </c>
      <c r="R53">
        <v>3.1</v>
      </c>
      <c r="S53">
        <v>3.2</v>
      </c>
      <c r="T53">
        <v>3.3</v>
      </c>
      <c r="U53">
        <v>3.4</v>
      </c>
      <c r="V53">
        <v>3.6</v>
      </c>
      <c r="W53">
        <v>3.8</v>
      </c>
      <c r="X53">
        <f>AVERAGE(K53:W53)</f>
        <v>3.0076923076923077</v>
      </c>
    </row>
    <row r="54" spans="1:32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12</v>
      </c>
      <c r="J54" t="s">
        <v>9</v>
      </c>
      <c r="K54">
        <f>COUNTIF($C$102:$C$151,K53)</f>
        <v>1</v>
      </c>
      <c r="L54">
        <f t="shared" ref="L54:W54" si="8">COUNTIF($C$102:$C$151,L53)</f>
        <v>4</v>
      </c>
      <c r="M54">
        <f t="shared" si="8"/>
        <v>2</v>
      </c>
      <c r="N54">
        <f t="shared" si="8"/>
        <v>4</v>
      </c>
      <c r="O54">
        <f t="shared" si="8"/>
        <v>8</v>
      </c>
      <c r="P54">
        <f t="shared" si="8"/>
        <v>2</v>
      </c>
      <c r="Q54">
        <f t="shared" si="8"/>
        <v>12</v>
      </c>
      <c r="R54">
        <f t="shared" si="8"/>
        <v>4</v>
      </c>
      <c r="S54">
        <f t="shared" si="8"/>
        <v>5</v>
      </c>
      <c r="T54">
        <f t="shared" si="8"/>
        <v>3</v>
      </c>
      <c r="U54">
        <f t="shared" si="8"/>
        <v>2</v>
      </c>
      <c r="V54">
        <f t="shared" si="8"/>
        <v>1</v>
      </c>
      <c r="W54">
        <f t="shared" si="8"/>
        <v>2</v>
      </c>
    </row>
    <row r="55" spans="1:32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12</v>
      </c>
    </row>
    <row r="56" spans="1:32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12</v>
      </c>
      <c r="M56" t="s">
        <v>30</v>
      </c>
      <c r="AE56" t="s">
        <v>19</v>
      </c>
    </row>
    <row r="57" spans="1:32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12</v>
      </c>
      <c r="J57" t="s">
        <v>11</v>
      </c>
      <c r="K57">
        <v>4.5</v>
      </c>
      <c r="L57">
        <v>4.8</v>
      </c>
      <c r="M57">
        <v>4.9000000000000004</v>
      </c>
      <c r="N57">
        <v>5</v>
      </c>
      <c r="O57">
        <v>5.0999999999999996</v>
      </c>
      <c r="P57">
        <v>5.2</v>
      </c>
      <c r="Q57">
        <v>5.3</v>
      </c>
      <c r="R57">
        <v>5.4</v>
      </c>
      <c r="S57">
        <v>5.5</v>
      </c>
      <c r="T57">
        <v>5.6</v>
      </c>
      <c r="U57">
        <v>5.7</v>
      </c>
      <c r="V57">
        <v>5.8</v>
      </c>
      <c r="W57">
        <v>5.9</v>
      </c>
      <c r="X57">
        <v>6</v>
      </c>
      <c r="Y57">
        <v>6.1</v>
      </c>
      <c r="Z57">
        <v>6.3</v>
      </c>
      <c r="AA57">
        <v>6.4</v>
      </c>
      <c r="AB57">
        <v>6.6</v>
      </c>
      <c r="AC57">
        <v>6.7</v>
      </c>
      <c r="AD57">
        <v>6.9</v>
      </c>
      <c r="AE57">
        <f>AVERAGE(K57:AD57)</f>
        <v>5.6850000000000005</v>
      </c>
    </row>
    <row r="58" spans="1:32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12</v>
      </c>
      <c r="J58" t="s">
        <v>9</v>
      </c>
      <c r="K58">
        <f>COUNTIF($D$102:$D$151,K57)</f>
        <v>1</v>
      </c>
      <c r="L58">
        <f t="shared" ref="L58:AD58" si="9">COUNTIF($D$102:$D$151,L57)</f>
        <v>2</v>
      </c>
      <c r="M58">
        <f t="shared" si="9"/>
        <v>3</v>
      </c>
      <c r="N58">
        <f t="shared" si="9"/>
        <v>3</v>
      </c>
      <c r="O58">
        <f t="shared" si="9"/>
        <v>7</v>
      </c>
      <c r="P58">
        <f t="shared" si="9"/>
        <v>2</v>
      </c>
      <c r="Q58">
        <f t="shared" si="9"/>
        <v>2</v>
      </c>
      <c r="R58">
        <f t="shared" si="9"/>
        <v>2</v>
      </c>
      <c r="S58">
        <f t="shared" si="9"/>
        <v>3</v>
      </c>
      <c r="T58">
        <f t="shared" si="9"/>
        <v>6</v>
      </c>
      <c r="U58">
        <f t="shared" si="9"/>
        <v>3</v>
      </c>
      <c r="V58">
        <f t="shared" si="9"/>
        <v>3</v>
      </c>
      <c r="W58">
        <f t="shared" si="9"/>
        <v>2</v>
      </c>
      <c r="X58">
        <f t="shared" si="9"/>
        <v>2</v>
      </c>
      <c r="Y58">
        <f t="shared" si="9"/>
        <v>3</v>
      </c>
      <c r="Z58">
        <f t="shared" si="9"/>
        <v>1</v>
      </c>
      <c r="AA58">
        <f t="shared" si="9"/>
        <v>1</v>
      </c>
      <c r="AB58">
        <f t="shared" si="9"/>
        <v>1</v>
      </c>
      <c r="AC58">
        <f t="shared" si="9"/>
        <v>2</v>
      </c>
      <c r="AD58">
        <f t="shared" si="9"/>
        <v>1</v>
      </c>
    </row>
    <row r="59" spans="1:32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12</v>
      </c>
    </row>
    <row r="60" spans="1:32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12</v>
      </c>
      <c r="M60" t="s">
        <v>31</v>
      </c>
      <c r="W60" t="s">
        <v>19</v>
      </c>
    </row>
    <row r="61" spans="1:32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12</v>
      </c>
      <c r="J61" t="s">
        <v>8</v>
      </c>
      <c r="K61">
        <v>2.5</v>
      </c>
      <c r="L61">
        <v>1.9</v>
      </c>
      <c r="M61">
        <v>2.1</v>
      </c>
      <c r="N61">
        <v>1.8</v>
      </c>
      <c r="O61">
        <v>2.2000000000000002</v>
      </c>
      <c r="P61">
        <v>1.7</v>
      </c>
      <c r="Q61">
        <v>2</v>
      </c>
      <c r="R61">
        <v>2.4</v>
      </c>
      <c r="S61">
        <v>2.2999999999999998</v>
      </c>
      <c r="T61">
        <v>1.5</v>
      </c>
      <c r="U61">
        <v>1.6</v>
      </c>
      <c r="V61">
        <v>1.4</v>
      </c>
      <c r="W61">
        <f>AVERAGE(K61:V61)</f>
        <v>1.95</v>
      </c>
    </row>
    <row r="62" spans="1:32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12</v>
      </c>
      <c r="J62" t="s">
        <v>9</v>
      </c>
      <c r="K62">
        <f>COUNTIF($E$102:$E$151,K61)</f>
        <v>3</v>
      </c>
      <c r="L62">
        <f t="shared" ref="L62:V62" si="10">COUNTIF($E$102:$E$151,L61)</f>
        <v>5</v>
      </c>
      <c r="M62">
        <f t="shared" si="10"/>
        <v>6</v>
      </c>
      <c r="N62">
        <f t="shared" si="10"/>
        <v>11</v>
      </c>
      <c r="O62">
        <f t="shared" si="10"/>
        <v>3</v>
      </c>
      <c r="P62">
        <f t="shared" si="10"/>
        <v>1</v>
      </c>
      <c r="Q62">
        <f t="shared" si="10"/>
        <v>6</v>
      </c>
      <c r="R62">
        <f t="shared" si="10"/>
        <v>3</v>
      </c>
      <c r="S62">
        <f t="shared" si="10"/>
        <v>8</v>
      </c>
      <c r="T62">
        <f t="shared" si="10"/>
        <v>2</v>
      </c>
      <c r="U62">
        <f t="shared" si="10"/>
        <v>1</v>
      </c>
      <c r="V62">
        <f t="shared" si="10"/>
        <v>1</v>
      </c>
    </row>
    <row r="63" spans="1:32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12</v>
      </c>
    </row>
    <row r="64" spans="1:32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12</v>
      </c>
      <c r="J64" t="s">
        <v>32</v>
      </c>
    </row>
    <row r="65" spans="1:11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12</v>
      </c>
      <c r="I65" s="2" t="s">
        <v>19</v>
      </c>
      <c r="J65" t="s">
        <v>15</v>
      </c>
      <c r="K65">
        <v>6.5</v>
      </c>
    </row>
    <row r="66" spans="1:11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12</v>
      </c>
      <c r="I66" s="2"/>
      <c r="J66" t="s">
        <v>17</v>
      </c>
      <c r="K66">
        <v>3</v>
      </c>
    </row>
    <row r="67" spans="1:11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12</v>
      </c>
      <c r="I67" s="2"/>
      <c r="J67" t="s">
        <v>11</v>
      </c>
      <c r="K67">
        <v>5.6</v>
      </c>
    </row>
    <row r="68" spans="1:11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12</v>
      </c>
      <c r="I68" s="2"/>
      <c r="J68" t="s">
        <v>8</v>
      </c>
      <c r="K68">
        <v>1.9</v>
      </c>
    </row>
    <row r="69" spans="1:11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12</v>
      </c>
    </row>
    <row r="70" spans="1:11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12</v>
      </c>
    </row>
    <row r="71" spans="1:11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12</v>
      </c>
    </row>
    <row r="72" spans="1:11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12</v>
      </c>
    </row>
    <row r="73" spans="1:11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12</v>
      </c>
    </row>
    <row r="74" spans="1:11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12</v>
      </c>
    </row>
    <row r="75" spans="1:11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12</v>
      </c>
    </row>
    <row r="76" spans="1:11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12</v>
      </c>
    </row>
    <row r="77" spans="1:11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12</v>
      </c>
    </row>
    <row r="78" spans="1:11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12</v>
      </c>
    </row>
    <row r="79" spans="1:11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12</v>
      </c>
    </row>
    <row r="80" spans="1:11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12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12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12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12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12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12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12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12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12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12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12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12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12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12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12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12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12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12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12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12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12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12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13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13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13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13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13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13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13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13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13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13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13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13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13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13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13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13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13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13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13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13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13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13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13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13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13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13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13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13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13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13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13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13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13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13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13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13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13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13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13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13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13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13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13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13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13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13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13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13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13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13</v>
      </c>
    </row>
  </sheetData>
  <sortState xmlns:xlrd2="http://schemas.microsoft.com/office/spreadsheetml/2017/richdata2" ref="L62:L81">
    <sortCondition ref="L62:L81"/>
  </sortState>
  <mergeCells count="3">
    <mergeCell ref="I20:I23"/>
    <mergeCell ref="I44:I47"/>
    <mergeCell ref="I65:I68"/>
  </mergeCells>
  <conditionalFormatting sqref="B2:B14 B16:B51">
    <cfRule type="cellIs" dxfId="0" priority="2" operator="equal">
      <formula>4.3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3989-4217-46E0-92DF-BFC817E84111}">
  <dimension ref="A2:R22"/>
  <sheetViews>
    <sheetView topLeftCell="A49" workbookViewId="0">
      <selection activeCell="Q60" sqref="Q60"/>
    </sheetView>
  </sheetViews>
  <sheetFormatPr defaultRowHeight="14.5" x14ac:dyDescent="0.35"/>
  <cols>
    <col min="1" max="1" width="18.90625" customWidth="1"/>
    <col min="2" max="2" width="6.90625" customWidth="1"/>
  </cols>
  <sheetData>
    <row r="2" spans="1:18" x14ac:dyDescent="0.35">
      <c r="C2" t="s">
        <v>7</v>
      </c>
      <c r="F2" t="s">
        <v>19</v>
      </c>
    </row>
    <row r="3" spans="1:18" x14ac:dyDescent="0.35">
      <c r="A3" t="s">
        <v>8</v>
      </c>
      <c r="B3">
        <v>0.1</v>
      </c>
      <c r="C3">
        <v>0.2</v>
      </c>
      <c r="D3">
        <v>0.3</v>
      </c>
      <c r="E3">
        <v>0.4</v>
      </c>
      <c r="F3">
        <v>0.25</v>
      </c>
    </row>
    <row r="4" spans="1:18" x14ac:dyDescent="0.35">
      <c r="A4" t="s">
        <v>9</v>
      </c>
      <c r="B4">
        <v>6</v>
      </c>
      <c r="C4">
        <v>28</v>
      </c>
      <c r="D4">
        <v>7</v>
      </c>
      <c r="E4">
        <v>7</v>
      </c>
    </row>
    <row r="6" spans="1:18" x14ac:dyDescent="0.35">
      <c r="C6" t="s">
        <v>10</v>
      </c>
      <c r="J6" t="s">
        <v>19</v>
      </c>
    </row>
    <row r="7" spans="1:18" x14ac:dyDescent="0.35">
      <c r="A7" t="s">
        <v>11</v>
      </c>
      <c r="B7">
        <v>1.1000000000000001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1.9</v>
      </c>
      <c r="J7">
        <v>1.4624999999999999</v>
      </c>
    </row>
    <row r="8" spans="1:18" x14ac:dyDescent="0.35">
      <c r="A8" t="s">
        <v>9</v>
      </c>
      <c r="B8">
        <v>1</v>
      </c>
      <c r="C8">
        <v>2</v>
      </c>
      <c r="D8">
        <v>7</v>
      </c>
      <c r="E8">
        <v>12</v>
      </c>
      <c r="F8">
        <v>14</v>
      </c>
      <c r="G8">
        <v>7</v>
      </c>
      <c r="H8">
        <v>4</v>
      </c>
      <c r="I8">
        <v>2</v>
      </c>
    </row>
    <row r="10" spans="1:18" x14ac:dyDescent="0.35">
      <c r="C10" t="s">
        <v>14</v>
      </c>
      <c r="Q10" t="s">
        <v>20</v>
      </c>
    </row>
    <row r="11" spans="1:18" x14ac:dyDescent="0.35">
      <c r="A11" t="s">
        <v>15</v>
      </c>
      <c r="B11">
        <v>4.3</v>
      </c>
      <c r="C11">
        <v>4.4000000000000004</v>
      </c>
      <c r="D11">
        <v>4.5</v>
      </c>
      <c r="E11">
        <v>4.5999999999999996</v>
      </c>
      <c r="F11">
        <v>4.7</v>
      </c>
      <c r="G11">
        <v>4.8</v>
      </c>
      <c r="H11">
        <v>4.9000000000000004</v>
      </c>
      <c r="I11">
        <v>5</v>
      </c>
      <c r="J11">
        <v>5.0999999999999996</v>
      </c>
      <c r="K11">
        <v>5.2</v>
      </c>
      <c r="L11">
        <v>5.3</v>
      </c>
      <c r="M11">
        <v>5.4</v>
      </c>
      <c r="N11">
        <v>5.5</v>
      </c>
      <c r="O11">
        <v>5.7</v>
      </c>
      <c r="P11">
        <v>5.8</v>
      </c>
      <c r="Q11">
        <v>5.0133333333333328</v>
      </c>
    </row>
    <row r="12" spans="1:18" x14ac:dyDescent="0.35">
      <c r="A12" t="s">
        <v>9</v>
      </c>
      <c r="B12">
        <v>1</v>
      </c>
      <c r="C12">
        <v>3</v>
      </c>
      <c r="D12">
        <v>1</v>
      </c>
      <c r="E12">
        <v>4</v>
      </c>
      <c r="F12">
        <v>2</v>
      </c>
      <c r="G12">
        <v>5</v>
      </c>
      <c r="H12">
        <v>4</v>
      </c>
      <c r="I12">
        <v>8</v>
      </c>
      <c r="J12">
        <v>8</v>
      </c>
      <c r="K12">
        <v>3</v>
      </c>
      <c r="L12">
        <v>1</v>
      </c>
      <c r="M12">
        <v>5</v>
      </c>
      <c r="N12">
        <v>2</v>
      </c>
      <c r="O12">
        <v>2</v>
      </c>
      <c r="P12">
        <v>1</v>
      </c>
    </row>
    <row r="14" spans="1:18" x14ac:dyDescent="0.35">
      <c r="C14" t="s">
        <v>16</v>
      </c>
      <c r="R14" t="s">
        <v>19</v>
      </c>
    </row>
    <row r="15" spans="1:18" x14ac:dyDescent="0.35">
      <c r="A15" t="s">
        <v>17</v>
      </c>
      <c r="B15">
        <v>2.2999999999999998</v>
      </c>
      <c r="C15">
        <v>2.9</v>
      </c>
      <c r="D15">
        <v>3</v>
      </c>
      <c r="E15">
        <v>3.1</v>
      </c>
      <c r="F15">
        <v>3.2</v>
      </c>
      <c r="G15">
        <v>3.3</v>
      </c>
      <c r="H15">
        <v>3.4</v>
      </c>
      <c r="I15">
        <v>3.5</v>
      </c>
      <c r="J15">
        <v>3.6</v>
      </c>
      <c r="K15">
        <v>3.7</v>
      </c>
      <c r="L15">
        <v>3.8</v>
      </c>
      <c r="M15">
        <v>3.9</v>
      </c>
      <c r="N15">
        <v>4</v>
      </c>
      <c r="O15">
        <v>4.0999999999999996</v>
      </c>
      <c r="P15">
        <v>4.2</v>
      </c>
      <c r="Q15">
        <v>4.4000000000000004</v>
      </c>
      <c r="R15">
        <v>3.5249999999999999</v>
      </c>
    </row>
    <row r="16" spans="1:18" x14ac:dyDescent="0.35">
      <c r="A16" t="s">
        <v>9</v>
      </c>
      <c r="B16">
        <v>1</v>
      </c>
      <c r="C16">
        <v>1</v>
      </c>
      <c r="D16">
        <v>6</v>
      </c>
      <c r="E16">
        <v>5</v>
      </c>
      <c r="F16">
        <v>5</v>
      </c>
      <c r="G16">
        <v>2</v>
      </c>
      <c r="H16">
        <v>9</v>
      </c>
      <c r="I16">
        <v>6</v>
      </c>
      <c r="J16">
        <v>2</v>
      </c>
      <c r="K16">
        <v>3</v>
      </c>
      <c r="L16">
        <v>4</v>
      </c>
      <c r="M16">
        <v>2</v>
      </c>
      <c r="N16">
        <v>1</v>
      </c>
      <c r="O16">
        <v>1</v>
      </c>
      <c r="P16">
        <v>1</v>
      </c>
      <c r="Q16">
        <v>1</v>
      </c>
    </row>
    <row r="18" spans="1:2" x14ac:dyDescent="0.35">
      <c r="A18" s="3" t="s">
        <v>18</v>
      </c>
      <c r="B18" s="3"/>
    </row>
    <row r="19" spans="1:2" x14ac:dyDescent="0.35">
      <c r="A19" t="s">
        <v>8</v>
      </c>
      <c r="B19">
        <v>0.25</v>
      </c>
    </row>
    <row r="20" spans="1:2" x14ac:dyDescent="0.35">
      <c r="A20" t="s">
        <v>11</v>
      </c>
      <c r="B20">
        <v>1.4</v>
      </c>
    </row>
    <row r="21" spans="1:2" x14ac:dyDescent="0.35">
      <c r="A21" t="s">
        <v>17</v>
      </c>
      <c r="B21">
        <v>3.5</v>
      </c>
    </row>
    <row r="22" spans="1:2" x14ac:dyDescent="0.35">
      <c r="A22" t="s">
        <v>15</v>
      </c>
      <c r="B22">
        <v>5.01</v>
      </c>
    </row>
  </sheetData>
  <mergeCells count="1">
    <mergeCell ref="A18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DE7F-C04A-4D5C-9877-9755FCA62BF3}">
  <dimension ref="A2:X22"/>
  <sheetViews>
    <sheetView topLeftCell="A52" workbookViewId="0">
      <selection activeCell="E65" sqref="E65"/>
    </sheetView>
  </sheetViews>
  <sheetFormatPr defaultRowHeight="14.5" x14ac:dyDescent="0.35"/>
  <cols>
    <col min="2" max="2" width="12.6328125" customWidth="1"/>
  </cols>
  <sheetData>
    <row r="2" spans="2:24" x14ac:dyDescent="0.35">
      <c r="E2" t="s">
        <v>21</v>
      </c>
      <c r="X2" t="s">
        <v>19</v>
      </c>
    </row>
    <row r="3" spans="2:24" x14ac:dyDescent="0.35">
      <c r="B3" t="s">
        <v>15</v>
      </c>
      <c r="C3">
        <v>4.9000000000000004</v>
      </c>
      <c r="D3">
        <v>5</v>
      </c>
      <c r="E3">
        <v>5.0999999999999996</v>
      </c>
      <c r="F3">
        <v>5.2</v>
      </c>
      <c r="G3">
        <v>5.4</v>
      </c>
      <c r="H3">
        <v>5.5</v>
      </c>
      <c r="I3">
        <v>5.6</v>
      </c>
      <c r="J3">
        <v>5.7</v>
      </c>
      <c r="K3">
        <v>5.8</v>
      </c>
      <c r="L3">
        <v>5.9</v>
      </c>
      <c r="M3">
        <v>6</v>
      </c>
      <c r="N3">
        <v>6.1</v>
      </c>
      <c r="O3">
        <v>6.2</v>
      </c>
      <c r="P3">
        <v>6.3</v>
      </c>
      <c r="Q3">
        <v>6.4</v>
      </c>
      <c r="R3">
        <v>6.5</v>
      </c>
      <c r="S3">
        <v>6.6</v>
      </c>
      <c r="T3">
        <v>6.7</v>
      </c>
      <c r="U3">
        <v>6.8</v>
      </c>
      <c r="V3">
        <v>6.9</v>
      </c>
      <c r="W3">
        <v>7</v>
      </c>
      <c r="X3">
        <v>5.980952380952381</v>
      </c>
    </row>
    <row r="4" spans="2:24" x14ac:dyDescent="0.35">
      <c r="B4" t="s">
        <v>9</v>
      </c>
      <c r="C4">
        <v>1</v>
      </c>
      <c r="D4">
        <v>2</v>
      </c>
      <c r="E4">
        <v>1</v>
      </c>
      <c r="F4">
        <v>1</v>
      </c>
      <c r="G4">
        <v>1</v>
      </c>
      <c r="H4">
        <v>5</v>
      </c>
      <c r="I4">
        <v>5</v>
      </c>
      <c r="J4">
        <v>5</v>
      </c>
      <c r="K4">
        <v>3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1</v>
      </c>
      <c r="S4">
        <v>2</v>
      </c>
      <c r="T4">
        <v>3</v>
      </c>
      <c r="U4">
        <v>1</v>
      </c>
      <c r="V4">
        <v>1</v>
      </c>
      <c r="W4">
        <v>1</v>
      </c>
    </row>
    <row r="6" spans="2:24" x14ac:dyDescent="0.35">
      <c r="E6" t="s">
        <v>22</v>
      </c>
      <c r="Q6" t="s">
        <v>19</v>
      </c>
    </row>
    <row r="7" spans="2:24" x14ac:dyDescent="0.35">
      <c r="B7" t="s">
        <v>17</v>
      </c>
      <c r="C7">
        <v>2</v>
      </c>
      <c r="D7">
        <v>2.2000000000000002</v>
      </c>
      <c r="E7">
        <v>2.2999999999999998</v>
      </c>
      <c r="F7">
        <v>2.4</v>
      </c>
      <c r="G7">
        <v>2.5</v>
      </c>
      <c r="H7">
        <v>2.6</v>
      </c>
      <c r="I7">
        <v>2.7</v>
      </c>
      <c r="J7">
        <v>2.8</v>
      </c>
      <c r="K7">
        <v>2.9</v>
      </c>
      <c r="L7">
        <v>3</v>
      </c>
      <c r="M7">
        <v>3.1</v>
      </c>
      <c r="N7">
        <v>3.2</v>
      </c>
      <c r="O7">
        <v>3.3</v>
      </c>
      <c r="P7">
        <v>3.4</v>
      </c>
      <c r="Q7">
        <v>2.7428571428571429</v>
      </c>
    </row>
    <row r="8" spans="2:24" x14ac:dyDescent="0.35">
      <c r="B8" t="s">
        <v>9</v>
      </c>
      <c r="C8">
        <v>1</v>
      </c>
      <c r="D8">
        <v>2</v>
      </c>
      <c r="E8">
        <v>3</v>
      </c>
      <c r="F8">
        <v>3</v>
      </c>
      <c r="G8">
        <v>4</v>
      </c>
      <c r="H8">
        <v>3</v>
      </c>
      <c r="I8">
        <v>5</v>
      </c>
      <c r="J8">
        <v>6</v>
      </c>
      <c r="K8">
        <v>7</v>
      </c>
      <c r="L8">
        <v>8</v>
      </c>
      <c r="M8">
        <v>3</v>
      </c>
      <c r="N8">
        <v>3</v>
      </c>
      <c r="O8">
        <v>1</v>
      </c>
      <c r="P8">
        <v>1</v>
      </c>
    </row>
    <row r="10" spans="2:24" x14ac:dyDescent="0.35">
      <c r="E10" t="s">
        <v>23</v>
      </c>
      <c r="V10" t="s">
        <v>25</v>
      </c>
    </row>
    <row r="11" spans="2:24" x14ac:dyDescent="0.35">
      <c r="B11" t="s">
        <v>11</v>
      </c>
      <c r="C11">
        <v>3</v>
      </c>
      <c r="D11">
        <v>3.3</v>
      </c>
      <c r="E11">
        <v>3.5</v>
      </c>
      <c r="F11">
        <v>3.6</v>
      </c>
      <c r="G11">
        <v>3.7</v>
      </c>
      <c r="H11">
        <v>3.8</v>
      </c>
      <c r="I11">
        <v>3.9</v>
      </c>
      <c r="J11">
        <v>4</v>
      </c>
      <c r="K11">
        <v>4.0999999999999996</v>
      </c>
      <c r="L11">
        <v>4.2</v>
      </c>
      <c r="M11">
        <v>4.3</v>
      </c>
      <c r="N11">
        <v>4.4000000000000004</v>
      </c>
      <c r="O11">
        <v>4.5</v>
      </c>
      <c r="P11">
        <v>4.5999999999999996</v>
      </c>
      <c r="Q11">
        <v>4.7</v>
      </c>
      <c r="R11">
        <v>4.8</v>
      </c>
      <c r="S11">
        <v>4.9000000000000004</v>
      </c>
      <c r="T11">
        <v>5</v>
      </c>
      <c r="U11">
        <v>5.0999999999999996</v>
      </c>
      <c r="V11">
        <v>4.1789473684210527</v>
      </c>
    </row>
    <row r="12" spans="2:24" x14ac:dyDescent="0.35">
      <c r="B12" t="s">
        <v>9</v>
      </c>
      <c r="C12">
        <v>1</v>
      </c>
      <c r="D12">
        <v>2</v>
      </c>
      <c r="E12">
        <v>2</v>
      </c>
      <c r="F12">
        <v>1</v>
      </c>
      <c r="G12">
        <v>1</v>
      </c>
      <c r="H12">
        <v>1</v>
      </c>
      <c r="I12">
        <v>3</v>
      </c>
      <c r="J12">
        <v>5</v>
      </c>
      <c r="K12">
        <v>3</v>
      </c>
      <c r="L12">
        <v>4</v>
      </c>
      <c r="M12">
        <v>2</v>
      </c>
      <c r="N12">
        <v>4</v>
      </c>
      <c r="O12">
        <v>7</v>
      </c>
      <c r="P12">
        <v>3</v>
      </c>
      <c r="Q12">
        <v>5</v>
      </c>
      <c r="R12">
        <v>2</v>
      </c>
      <c r="S12">
        <v>2</v>
      </c>
      <c r="T12">
        <v>1</v>
      </c>
      <c r="U12">
        <v>1</v>
      </c>
    </row>
    <row r="14" spans="2:24" x14ac:dyDescent="0.35">
      <c r="E14" t="s">
        <v>24</v>
      </c>
      <c r="L14" t="s">
        <v>19</v>
      </c>
    </row>
    <row r="15" spans="2:24" x14ac:dyDescent="0.35">
      <c r="B15" t="s">
        <v>8</v>
      </c>
      <c r="C15">
        <v>1</v>
      </c>
      <c r="D15">
        <v>1.1000000000000001</v>
      </c>
      <c r="E15">
        <v>1.2</v>
      </c>
      <c r="F15">
        <v>1.3</v>
      </c>
      <c r="G15">
        <v>1.4</v>
      </c>
      <c r="H15">
        <v>1.5</v>
      </c>
      <c r="I15">
        <v>1.6</v>
      </c>
      <c r="J15">
        <v>1.7</v>
      </c>
      <c r="K15">
        <v>1.8</v>
      </c>
      <c r="L15">
        <v>1.4</v>
      </c>
    </row>
    <row r="16" spans="2:24" x14ac:dyDescent="0.35">
      <c r="B16" t="s">
        <v>9</v>
      </c>
      <c r="C16">
        <v>7</v>
      </c>
      <c r="D16">
        <v>3</v>
      </c>
      <c r="E16">
        <v>5</v>
      </c>
      <c r="F16">
        <v>13</v>
      </c>
      <c r="G16">
        <v>7</v>
      </c>
      <c r="H16">
        <v>10</v>
      </c>
      <c r="I16">
        <v>3</v>
      </c>
      <c r="J16">
        <v>1</v>
      </c>
      <c r="K16">
        <v>1</v>
      </c>
    </row>
    <row r="18" spans="1:3" x14ac:dyDescent="0.35">
      <c r="B18" t="s">
        <v>26</v>
      </c>
    </row>
    <row r="19" spans="1:3" x14ac:dyDescent="0.35">
      <c r="A19" s="2" t="s">
        <v>19</v>
      </c>
      <c r="B19" t="s">
        <v>15</v>
      </c>
      <c r="C19">
        <v>5.9</v>
      </c>
    </row>
    <row r="20" spans="1:3" x14ac:dyDescent="0.35">
      <c r="A20" s="2"/>
      <c r="B20" t="s">
        <v>17</v>
      </c>
      <c r="C20">
        <v>2.7</v>
      </c>
    </row>
    <row r="21" spans="1:3" x14ac:dyDescent="0.35">
      <c r="A21" s="2"/>
      <c r="B21" t="s">
        <v>11</v>
      </c>
      <c r="C21">
        <v>4.0999999999999996</v>
      </c>
    </row>
    <row r="22" spans="1:3" x14ac:dyDescent="0.35">
      <c r="A22" s="2"/>
      <c r="B22" t="s">
        <v>8</v>
      </c>
      <c r="C22">
        <v>1.4</v>
      </c>
    </row>
  </sheetData>
  <mergeCells count="1">
    <mergeCell ref="A19:A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D7D9-CF66-4901-B189-B168DD876CE4}">
  <dimension ref="A2:X24"/>
  <sheetViews>
    <sheetView tabSelected="1" topLeftCell="A54" workbookViewId="0">
      <selection activeCell="P66" sqref="P66"/>
    </sheetView>
  </sheetViews>
  <sheetFormatPr defaultRowHeight="14.5" x14ac:dyDescent="0.35"/>
  <cols>
    <col min="2" max="2" width="15.81640625" customWidth="1"/>
  </cols>
  <sheetData>
    <row r="2" spans="2:24" x14ac:dyDescent="0.35">
      <c r="E2" t="s">
        <v>27</v>
      </c>
      <c r="X2" t="s">
        <v>19</v>
      </c>
    </row>
    <row r="3" spans="2:24" x14ac:dyDescent="0.35">
      <c r="B3" t="s">
        <v>28</v>
      </c>
      <c r="C3">
        <v>4.9000000000000004</v>
      </c>
      <c r="D3">
        <v>5.6</v>
      </c>
      <c r="E3">
        <v>5.7</v>
      </c>
      <c r="F3">
        <v>5.8</v>
      </c>
      <c r="G3">
        <v>5.9</v>
      </c>
      <c r="H3">
        <v>6</v>
      </c>
      <c r="I3">
        <v>6.1</v>
      </c>
      <c r="J3">
        <v>6.2</v>
      </c>
      <c r="K3">
        <v>6.3</v>
      </c>
      <c r="L3">
        <v>6.4</v>
      </c>
      <c r="M3">
        <v>6.5</v>
      </c>
      <c r="N3">
        <v>6.7</v>
      </c>
      <c r="O3">
        <v>6.8</v>
      </c>
      <c r="P3">
        <v>6.9</v>
      </c>
      <c r="Q3">
        <v>7.1</v>
      </c>
      <c r="R3">
        <v>7.2</v>
      </c>
      <c r="S3">
        <v>7.3</v>
      </c>
      <c r="T3">
        <v>7.4</v>
      </c>
      <c r="U3">
        <v>7.6</v>
      </c>
      <c r="V3">
        <v>7.7</v>
      </c>
      <c r="W3">
        <v>7.9</v>
      </c>
      <c r="X3">
        <v>6.5714285714285712</v>
      </c>
    </row>
    <row r="4" spans="2:24" x14ac:dyDescent="0.35">
      <c r="B4" t="s">
        <v>9</v>
      </c>
      <c r="C4">
        <v>1</v>
      </c>
      <c r="D4">
        <v>1</v>
      </c>
      <c r="E4">
        <v>1</v>
      </c>
      <c r="F4">
        <v>3</v>
      </c>
      <c r="G4">
        <v>1</v>
      </c>
      <c r="H4">
        <v>2</v>
      </c>
      <c r="I4">
        <v>2</v>
      </c>
      <c r="J4">
        <v>2</v>
      </c>
      <c r="K4">
        <v>6</v>
      </c>
      <c r="L4">
        <v>5</v>
      </c>
      <c r="M4">
        <v>4</v>
      </c>
      <c r="N4">
        <v>5</v>
      </c>
      <c r="O4">
        <v>2</v>
      </c>
      <c r="P4">
        <v>3</v>
      </c>
      <c r="Q4">
        <v>1</v>
      </c>
      <c r="R4">
        <v>3</v>
      </c>
      <c r="S4">
        <v>1</v>
      </c>
      <c r="T4">
        <v>1</v>
      </c>
      <c r="U4">
        <v>1</v>
      </c>
      <c r="V4">
        <v>4</v>
      </c>
      <c r="W4">
        <v>1</v>
      </c>
    </row>
    <row r="6" spans="2:24" x14ac:dyDescent="0.35">
      <c r="E6" t="s">
        <v>29</v>
      </c>
      <c r="P6" t="s">
        <v>19</v>
      </c>
    </row>
    <row r="7" spans="2:24" x14ac:dyDescent="0.35">
      <c r="B7" t="s">
        <v>17</v>
      </c>
      <c r="C7">
        <v>2.2000000000000002</v>
      </c>
      <c r="D7">
        <v>2.5</v>
      </c>
      <c r="E7">
        <v>2.6</v>
      </c>
      <c r="F7">
        <v>2.7</v>
      </c>
      <c r="G7">
        <v>2.8</v>
      </c>
      <c r="H7">
        <v>2.9</v>
      </c>
      <c r="I7">
        <v>3</v>
      </c>
      <c r="J7">
        <v>3.1</v>
      </c>
      <c r="K7">
        <v>3.2</v>
      </c>
      <c r="L7">
        <v>3.3</v>
      </c>
      <c r="M7">
        <v>3.4</v>
      </c>
      <c r="N7">
        <v>3.6</v>
      </c>
      <c r="O7">
        <v>3.8</v>
      </c>
      <c r="P7">
        <v>3.0076923076923077</v>
      </c>
    </row>
    <row r="8" spans="2:24" x14ac:dyDescent="0.35">
      <c r="B8" t="s">
        <v>9</v>
      </c>
      <c r="C8">
        <v>1</v>
      </c>
      <c r="D8">
        <v>4</v>
      </c>
      <c r="E8">
        <v>2</v>
      </c>
      <c r="F8">
        <v>4</v>
      </c>
      <c r="G8">
        <v>8</v>
      </c>
      <c r="H8">
        <v>2</v>
      </c>
      <c r="I8">
        <v>12</v>
      </c>
      <c r="J8">
        <v>4</v>
      </c>
      <c r="K8">
        <v>5</v>
      </c>
      <c r="L8">
        <v>3</v>
      </c>
      <c r="M8">
        <v>2</v>
      </c>
      <c r="N8">
        <v>1</v>
      </c>
      <c r="O8">
        <v>2</v>
      </c>
    </row>
    <row r="10" spans="2:24" x14ac:dyDescent="0.35">
      <c r="E10" t="s">
        <v>30</v>
      </c>
      <c r="W10" t="s">
        <v>19</v>
      </c>
    </row>
    <row r="11" spans="2:24" x14ac:dyDescent="0.35">
      <c r="B11" t="s">
        <v>11</v>
      </c>
      <c r="C11">
        <v>4.5</v>
      </c>
      <c r="D11">
        <v>4.8</v>
      </c>
      <c r="E11">
        <v>4.9000000000000004</v>
      </c>
      <c r="F11">
        <v>5</v>
      </c>
      <c r="G11">
        <v>5.0999999999999996</v>
      </c>
      <c r="H11">
        <v>5.2</v>
      </c>
      <c r="I11">
        <v>5.3</v>
      </c>
      <c r="J11">
        <v>5.4</v>
      </c>
      <c r="K11">
        <v>5.5</v>
      </c>
      <c r="L11">
        <v>5.6</v>
      </c>
      <c r="M11">
        <v>5.7</v>
      </c>
      <c r="N11">
        <v>5.8</v>
      </c>
      <c r="O11">
        <v>5.9</v>
      </c>
      <c r="P11">
        <v>6</v>
      </c>
      <c r="Q11">
        <v>6.1</v>
      </c>
      <c r="R11">
        <v>6.3</v>
      </c>
      <c r="S11">
        <v>6.4</v>
      </c>
      <c r="T11">
        <v>6.6</v>
      </c>
      <c r="U11">
        <v>6.7</v>
      </c>
      <c r="V11">
        <v>6.9</v>
      </c>
      <c r="W11">
        <v>5.6850000000000005</v>
      </c>
    </row>
    <row r="12" spans="2:24" x14ac:dyDescent="0.35">
      <c r="B12" t="s">
        <v>9</v>
      </c>
      <c r="C12">
        <v>1</v>
      </c>
      <c r="D12">
        <v>2</v>
      </c>
      <c r="E12">
        <v>3</v>
      </c>
      <c r="F12">
        <v>3</v>
      </c>
      <c r="G12">
        <v>7</v>
      </c>
      <c r="H12">
        <v>2</v>
      </c>
      <c r="I12">
        <v>2</v>
      </c>
      <c r="J12">
        <v>2</v>
      </c>
      <c r="K12">
        <v>3</v>
      </c>
      <c r="L12">
        <v>6</v>
      </c>
      <c r="M12">
        <v>3</v>
      </c>
      <c r="N12">
        <v>3</v>
      </c>
      <c r="O12">
        <v>2</v>
      </c>
      <c r="P12">
        <v>2</v>
      </c>
      <c r="Q12">
        <v>3</v>
      </c>
      <c r="R12">
        <v>1</v>
      </c>
      <c r="S12">
        <v>1</v>
      </c>
      <c r="T12">
        <v>1</v>
      </c>
      <c r="U12">
        <v>2</v>
      </c>
      <c r="V12">
        <v>1</v>
      </c>
    </row>
    <row r="13" spans="2:24" x14ac:dyDescent="0.35">
      <c r="D13" t="s">
        <v>39</v>
      </c>
    </row>
    <row r="14" spans="2:24" x14ac:dyDescent="0.35"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</row>
    <row r="15" spans="2:24" x14ac:dyDescent="0.35">
      <c r="B15" t="s">
        <v>9</v>
      </c>
      <c r="C15">
        <v>6</v>
      </c>
      <c r="D15">
        <v>19</v>
      </c>
      <c r="E15">
        <v>14</v>
      </c>
      <c r="F15">
        <v>7</v>
      </c>
      <c r="G15">
        <v>4</v>
      </c>
    </row>
    <row r="16" spans="2:24" x14ac:dyDescent="0.35">
      <c r="E16" t="s">
        <v>31</v>
      </c>
      <c r="O16" t="s">
        <v>19</v>
      </c>
    </row>
    <row r="17" spans="1:15" x14ac:dyDescent="0.35">
      <c r="B17" t="s">
        <v>8</v>
      </c>
      <c r="C17">
        <v>2.5</v>
      </c>
      <c r="D17">
        <v>1.9</v>
      </c>
      <c r="E17">
        <v>2.1</v>
      </c>
      <c r="F17">
        <v>1.8</v>
      </c>
      <c r="G17">
        <v>2.2000000000000002</v>
      </c>
      <c r="H17">
        <v>1.7</v>
      </c>
      <c r="I17">
        <v>2</v>
      </c>
      <c r="J17">
        <v>2.4</v>
      </c>
      <c r="K17">
        <v>2.2999999999999998</v>
      </c>
      <c r="L17">
        <v>1.5</v>
      </c>
      <c r="M17">
        <v>1.6</v>
      </c>
      <c r="N17">
        <v>1.4</v>
      </c>
      <c r="O17">
        <v>1.95</v>
      </c>
    </row>
    <row r="18" spans="1:15" x14ac:dyDescent="0.35">
      <c r="B18" t="s">
        <v>9</v>
      </c>
      <c r="C18">
        <v>3</v>
      </c>
      <c r="D18">
        <v>5</v>
      </c>
      <c r="E18">
        <v>6</v>
      </c>
      <c r="F18">
        <v>11</v>
      </c>
      <c r="G18">
        <v>3</v>
      </c>
      <c r="H18">
        <v>1</v>
      </c>
      <c r="I18">
        <v>6</v>
      </c>
      <c r="J18">
        <v>3</v>
      </c>
      <c r="K18">
        <v>8</v>
      </c>
      <c r="L18">
        <v>2</v>
      </c>
      <c r="M18">
        <v>1</v>
      </c>
      <c r="N18">
        <v>1</v>
      </c>
    </row>
    <row r="20" spans="1:15" x14ac:dyDescent="0.35">
      <c r="B20" t="s">
        <v>32</v>
      </c>
    </row>
    <row r="21" spans="1:15" x14ac:dyDescent="0.35">
      <c r="A21" s="2" t="s">
        <v>19</v>
      </c>
      <c r="B21" t="s">
        <v>15</v>
      </c>
      <c r="C21">
        <v>6.5</v>
      </c>
    </row>
    <row r="22" spans="1:15" x14ac:dyDescent="0.35">
      <c r="A22" s="2"/>
      <c r="B22" t="s">
        <v>17</v>
      </c>
      <c r="C22">
        <v>3</v>
      </c>
    </row>
    <row r="23" spans="1:15" x14ac:dyDescent="0.35">
      <c r="A23" s="2"/>
      <c r="B23" t="s">
        <v>11</v>
      </c>
      <c r="C23">
        <v>5.6</v>
      </c>
    </row>
    <row r="24" spans="1:15" x14ac:dyDescent="0.35">
      <c r="A24" s="2"/>
      <c r="B24" t="s">
        <v>8</v>
      </c>
      <c r="C24">
        <v>1.9</v>
      </c>
    </row>
  </sheetData>
  <mergeCells count="1">
    <mergeCell ref="A21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</vt:lpstr>
      <vt:lpstr>IRIS SETOSA GRAPHS</vt:lpstr>
      <vt:lpstr>IRIS VERSICOLOUR GRAPHS</vt:lpstr>
      <vt:lpstr>IRIS VIRGINICA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Goyal</dc:creator>
  <cp:lastModifiedBy>anilkumargoyal2@outlook.com</cp:lastModifiedBy>
  <dcterms:created xsi:type="dcterms:W3CDTF">2024-08-25T17:45:30Z</dcterms:created>
  <dcterms:modified xsi:type="dcterms:W3CDTF">2024-08-25T19:39:42Z</dcterms:modified>
</cp:coreProperties>
</file>