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c/Desktop/SOUS TRAITANCE/DAKHLA-CMC-11:2022/"/>
    </mc:Choice>
  </mc:AlternateContent>
  <xr:revisionPtr revIDLastSave="0" documentId="13_ncr:1_{B2CFD9F4-1130-DC4D-8D54-31EB0ED69E62}" xr6:coauthVersionLast="47" xr6:coauthVersionMax="47" xr10:uidLastSave="{00000000-0000-0000-0000-000000000000}"/>
  <bookViews>
    <workbookView xWindow="-38400" yWindow="800" windowWidth="38400" windowHeight="21600" activeTab="1" xr2:uid="{00000000-000D-0000-FFFF-FFFF00000000}"/>
  </bookViews>
  <sheets>
    <sheet name="instalation de chantier" sheetId="4" r:id="rId1"/>
    <sheet name="Attachement" sheetId="2" r:id="rId2"/>
  </sheets>
  <definedNames>
    <definedName name="_xlnm.Print_Area" localSheetId="0">'instalation de chantier'!$A$1:$N$66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2" l="1"/>
  <c r="O15" i="4" l="1"/>
  <c r="O18" i="4"/>
  <c r="O19" i="4"/>
  <c r="O20" i="4"/>
  <c r="O23" i="4"/>
  <c r="O27" i="4"/>
  <c r="O29" i="4"/>
  <c r="O30" i="4"/>
  <c r="O31" i="4"/>
  <c r="O34" i="4"/>
  <c r="O38" i="4"/>
  <c r="O39" i="4"/>
  <c r="O43" i="4"/>
  <c r="O44" i="4"/>
  <c r="O45" i="4"/>
  <c r="O48" i="4"/>
  <c r="O52" i="4"/>
  <c r="O53" i="4"/>
  <c r="O54" i="4"/>
  <c r="O57" i="4"/>
  <c r="O61" i="4"/>
  <c r="E42" i="4" l="1"/>
  <c r="F13" i="4" l="1"/>
  <c r="G13" i="4"/>
  <c r="O13" i="4" s="1"/>
  <c r="H13" i="4"/>
  <c r="I13" i="4"/>
  <c r="J13" i="4"/>
  <c r="K13" i="4"/>
  <c r="L13" i="4"/>
  <c r="M13" i="4"/>
  <c r="N13" i="4"/>
  <c r="F14" i="4"/>
  <c r="K14" i="4" s="1"/>
  <c r="G14" i="4"/>
  <c r="O14" i="4" s="1"/>
  <c r="H14" i="4"/>
  <c r="I14" i="4"/>
  <c r="J14" i="4"/>
  <c r="L14" i="4"/>
  <c r="M14" i="4"/>
  <c r="N14" i="4"/>
  <c r="F16" i="4"/>
  <c r="K16" i="4" s="1"/>
  <c r="G16" i="4"/>
  <c r="O16" i="4" s="1"/>
  <c r="H16" i="4"/>
  <c r="I16" i="4"/>
  <c r="J16" i="4"/>
  <c r="L16" i="4"/>
  <c r="M16" i="4"/>
  <c r="N16" i="4"/>
  <c r="F17" i="4"/>
  <c r="G17" i="4"/>
  <c r="O17" i="4" s="1"/>
  <c r="H17" i="4"/>
  <c r="I17" i="4"/>
  <c r="J17" i="4"/>
  <c r="K17" i="4"/>
  <c r="L17" i="4"/>
  <c r="M17" i="4"/>
  <c r="N17" i="4"/>
  <c r="F21" i="4"/>
  <c r="G21" i="4"/>
  <c r="O21" i="4" s="1"/>
  <c r="H21" i="4"/>
  <c r="I21" i="4"/>
  <c r="J21" i="4"/>
  <c r="K21" i="4"/>
  <c r="L21" i="4"/>
  <c r="M21" i="4"/>
  <c r="N21" i="4"/>
  <c r="F22" i="4"/>
  <c r="L22" i="4" s="1"/>
  <c r="G22" i="4"/>
  <c r="O22" i="4" s="1"/>
  <c r="H22" i="4"/>
  <c r="I22" i="4"/>
  <c r="J22" i="4"/>
  <c r="K22" i="4"/>
  <c r="M22" i="4"/>
  <c r="N22" i="4"/>
  <c r="F24" i="4"/>
  <c r="K24" i="4" s="1"/>
  <c r="G24" i="4"/>
  <c r="O24" i="4" s="1"/>
  <c r="H24" i="4"/>
  <c r="I24" i="4"/>
  <c r="J24" i="4"/>
  <c r="L24" i="4"/>
  <c r="M24" i="4"/>
  <c r="N24" i="4"/>
  <c r="F25" i="4"/>
  <c r="G25" i="4"/>
  <c r="O25" i="4" s="1"/>
  <c r="H25" i="4"/>
  <c r="I25" i="4"/>
  <c r="J25" i="4"/>
  <c r="K25" i="4"/>
  <c r="M25" i="4"/>
  <c r="N25" i="4"/>
  <c r="F26" i="4"/>
  <c r="G26" i="4"/>
  <c r="O26" i="4" s="1"/>
  <c r="J26" i="4"/>
  <c r="K26" i="4"/>
  <c r="G28" i="4"/>
  <c r="O28" i="4" s="1"/>
  <c r="H28" i="4"/>
  <c r="I28" i="4"/>
  <c r="J28" i="4"/>
  <c r="K28" i="4"/>
  <c r="L28" i="4"/>
  <c r="M28" i="4"/>
  <c r="N28" i="4"/>
  <c r="L30" i="4"/>
  <c r="M30" i="4"/>
  <c r="N30" i="4"/>
  <c r="F32" i="4"/>
  <c r="G32" i="4"/>
  <c r="O32" i="4" s="1"/>
  <c r="H32" i="4"/>
  <c r="I32" i="4"/>
  <c r="J32" i="4"/>
  <c r="K32" i="4"/>
  <c r="M32" i="4"/>
  <c r="N32" i="4"/>
  <c r="F33" i="4"/>
  <c r="K33" i="4" s="1"/>
  <c r="G33" i="4"/>
  <c r="O33" i="4" s="1"/>
  <c r="H33" i="4"/>
  <c r="I33" i="4"/>
  <c r="J33" i="4"/>
  <c r="L33" i="4"/>
  <c r="M33" i="4"/>
  <c r="N33" i="4"/>
  <c r="F35" i="4"/>
  <c r="L35" i="4" s="1"/>
  <c r="G35" i="4"/>
  <c r="O35" i="4" s="1"/>
  <c r="H35" i="4"/>
  <c r="I35" i="4"/>
  <c r="J35" i="4"/>
  <c r="K35" i="4"/>
  <c r="M35" i="4"/>
  <c r="N35" i="4"/>
  <c r="F36" i="4"/>
  <c r="G36" i="4"/>
  <c r="O36" i="4" s="1"/>
  <c r="H36" i="4"/>
  <c r="I36" i="4"/>
  <c r="J36" i="4"/>
  <c r="K36" i="4"/>
  <c r="L36" i="4"/>
  <c r="M36" i="4"/>
  <c r="N36" i="4"/>
  <c r="F37" i="4"/>
  <c r="G37" i="4"/>
  <c r="O37" i="4" s="1"/>
  <c r="K37" i="4"/>
  <c r="F40" i="4"/>
  <c r="G40" i="4"/>
  <c r="O40" i="4" s="1"/>
  <c r="H40" i="4"/>
  <c r="I40" i="4"/>
  <c r="J40" i="4"/>
  <c r="K40" i="4"/>
  <c r="M40" i="4"/>
  <c r="N40" i="4"/>
  <c r="E41" i="4"/>
  <c r="G41" i="4"/>
  <c r="H41" i="4"/>
  <c r="I41" i="4"/>
  <c r="K41" i="4"/>
  <c r="L41" i="4"/>
  <c r="M41" i="4"/>
  <c r="N41" i="4"/>
  <c r="F42" i="4"/>
  <c r="J42" i="4" s="1"/>
  <c r="G42" i="4"/>
  <c r="O42" i="4" s="1"/>
  <c r="H42" i="4"/>
  <c r="I42" i="4"/>
  <c r="K42" i="4"/>
  <c r="L42" i="4"/>
  <c r="M42" i="4"/>
  <c r="N42" i="4"/>
  <c r="F46" i="4"/>
  <c r="G46" i="4"/>
  <c r="O46" i="4" s="1"/>
  <c r="H46" i="4"/>
  <c r="I46" i="4"/>
  <c r="J46" i="4"/>
  <c r="K46" i="4"/>
  <c r="L46" i="4"/>
  <c r="M46" i="4"/>
  <c r="N46" i="4"/>
  <c r="F47" i="4"/>
  <c r="G47" i="4"/>
  <c r="O47" i="4" s="1"/>
  <c r="H47" i="4"/>
  <c r="I47" i="4"/>
  <c r="J47" i="4"/>
  <c r="K47" i="4"/>
  <c r="L47" i="4"/>
  <c r="M47" i="4"/>
  <c r="N47" i="4"/>
  <c r="K48" i="4"/>
  <c r="F49" i="4"/>
  <c r="G49" i="4"/>
  <c r="O49" i="4" s="1"/>
  <c r="H49" i="4"/>
  <c r="I49" i="4"/>
  <c r="J49" i="4"/>
  <c r="K49" i="4"/>
  <c r="F50" i="4"/>
  <c r="G50" i="4"/>
  <c r="H50" i="4"/>
  <c r="I50" i="4"/>
  <c r="K50" i="4"/>
  <c r="F51" i="4"/>
  <c r="G51" i="4"/>
  <c r="O51" i="4" s="1"/>
  <c r="K51" i="4"/>
  <c r="J52" i="4"/>
  <c r="K52" i="4"/>
  <c r="J53" i="4"/>
  <c r="K53" i="4"/>
  <c r="J54" i="4"/>
  <c r="K54" i="4"/>
  <c r="F55" i="4"/>
  <c r="G55" i="4"/>
  <c r="J55" i="4"/>
  <c r="F56" i="4"/>
  <c r="G56" i="4"/>
  <c r="J56" i="4"/>
  <c r="J57" i="4"/>
  <c r="K57" i="4"/>
  <c r="F58" i="4"/>
  <c r="G58" i="4"/>
  <c r="O58" i="4" s="1"/>
  <c r="K58" i="4"/>
  <c r="F59" i="4"/>
  <c r="G59" i="4"/>
  <c r="O59" i="4" s="1"/>
  <c r="K59" i="4"/>
  <c r="F60" i="4"/>
  <c r="J60" i="4" s="1"/>
  <c r="G60" i="4"/>
  <c r="O60" i="4" s="1"/>
  <c r="K60" i="4"/>
  <c r="H61" i="4"/>
  <c r="I61" i="4"/>
  <c r="J61" i="4"/>
  <c r="K61" i="4"/>
  <c r="L61" i="4"/>
  <c r="M61" i="4"/>
  <c r="N61" i="4"/>
  <c r="H14" i="2"/>
  <c r="K55" i="4" l="1"/>
  <c r="K69" i="4" s="1"/>
  <c r="K70" i="4" s="1"/>
  <c r="O55" i="4"/>
  <c r="J59" i="4"/>
  <c r="J50" i="4"/>
  <c r="O50" i="4"/>
  <c r="J58" i="4"/>
  <c r="L40" i="4"/>
  <c r="L25" i="4"/>
  <c r="L69" i="4" s="1"/>
  <c r="L70" i="4" s="1"/>
  <c r="I69" i="4"/>
  <c r="I70" i="4" s="1"/>
  <c r="H69" i="4"/>
  <c r="H70" i="4" s="1"/>
  <c r="F41" i="4"/>
  <c r="J41" i="4" s="1"/>
  <c r="O41" i="4"/>
  <c r="N69" i="4"/>
  <c r="N70" i="4" s="1"/>
  <c r="M69" i="4"/>
  <c r="M70" i="4" s="1"/>
  <c r="M62" i="4"/>
  <c r="M64" i="4" s="1"/>
  <c r="L32" i="4"/>
  <c r="N62" i="4"/>
  <c r="N64" i="4" s="1"/>
  <c r="J37" i="4"/>
  <c r="J69" i="4" s="1"/>
  <c r="J70" i="4" s="1"/>
  <c r="K56" i="4"/>
  <c r="K62" i="4" s="1"/>
  <c r="K64" i="4" s="1"/>
  <c r="O56" i="4"/>
  <c r="J51" i="4"/>
  <c r="I62" i="4"/>
  <c r="I64" i="4" s="1"/>
  <c r="H62" i="4"/>
  <c r="H64" i="4" s="1"/>
  <c r="J62" i="4" l="1"/>
  <c r="J64" i="4" s="1"/>
  <c r="L62" i="4"/>
  <c r="L64" i="4" s="1"/>
  <c r="H65" i="4" l="1"/>
  <c r="H66" i="4" s="1"/>
</calcChain>
</file>

<file path=xl/sharedStrings.xml><?xml version="1.0" encoding="utf-8"?>
<sst xmlns="http://schemas.openxmlformats.org/spreadsheetml/2006/main" count="124" uniqueCount="70">
  <si>
    <t>DESIGNATION</t>
  </si>
  <si>
    <t xml:space="preserve">NOM DU SOUS-TRAITANT: </t>
  </si>
  <si>
    <t>DATE:</t>
  </si>
  <si>
    <t>UNITE</t>
  </si>
  <si>
    <t>QUANTITE DU MARCHE</t>
  </si>
  <si>
    <t>QUANTITE DU MOIS</t>
  </si>
  <si>
    <t>QUANTITE TOTALE PRECEDENTE</t>
  </si>
  <si>
    <t>REFERENCE</t>
  </si>
  <si>
    <t>Lot:</t>
  </si>
  <si>
    <t>TECHNICIEN DU CHANTIER</t>
  </si>
  <si>
    <t>CONDUCTEUR DES TRAVAUX</t>
  </si>
  <si>
    <t xml:space="preserve">CONTRÔLE PAR: </t>
  </si>
  <si>
    <t xml:space="preserve">ETABLI PAR: </t>
  </si>
  <si>
    <t>VERIFIE PAR:</t>
  </si>
  <si>
    <t>CHEF DE SERVICE METRE</t>
  </si>
  <si>
    <t>APPROUVE PAR:</t>
  </si>
  <si>
    <t>DIRECTEUR TECHNIQUE</t>
  </si>
  <si>
    <t>N°PRIX DU MARCHE</t>
  </si>
  <si>
    <t>QUANTITE TOTALE EXECUTEE</t>
  </si>
  <si>
    <t xml:space="preserve"> LE SOUS-TRAITANT</t>
  </si>
  <si>
    <t>ACCEPTE PAR:</t>
  </si>
  <si>
    <t>PROJET :</t>
  </si>
  <si>
    <t>MARCHE N :</t>
  </si>
  <si>
    <t>-</t>
  </si>
  <si>
    <t>Ouvrage</t>
  </si>
  <si>
    <t xml:space="preserve">indice </t>
  </si>
  <si>
    <t>TOR</t>
  </si>
  <si>
    <t>Nber</t>
  </si>
  <si>
    <t>nomber</t>
  </si>
  <si>
    <t>Long</t>
  </si>
  <si>
    <t>EL</t>
  </si>
  <si>
    <t>T</t>
  </si>
  <si>
    <t xml:space="preserve">ARMATURES A HAUTE ADHERENCE POUR BETON ARME EN FONDATIONS (FeE500)  </t>
  </si>
  <si>
    <t>T10</t>
  </si>
  <si>
    <t>T12</t>
  </si>
  <si>
    <t>T14</t>
  </si>
  <si>
    <t>Ax</t>
  </si>
  <si>
    <t>Ay</t>
  </si>
  <si>
    <t>Barres principale</t>
  </si>
  <si>
    <t>Ep</t>
  </si>
  <si>
    <t>Cadre 1</t>
  </si>
  <si>
    <t>TOTAL EN ML</t>
  </si>
  <si>
    <t>C Kg/ ML</t>
  </si>
  <si>
    <t>POIDS PRTIELS</t>
  </si>
  <si>
    <t>POIDS TOTAL</t>
  </si>
  <si>
    <t>SITUATION : N°01</t>
  </si>
  <si>
    <t>PRIX UNITAIRE (DHS)</t>
  </si>
  <si>
    <t>kg</t>
  </si>
  <si>
    <t>TOTAL des Aciers Tor en fondation et  élévation</t>
  </si>
  <si>
    <t>TR</t>
  </si>
  <si>
    <t>NAPPE SUP</t>
  </si>
  <si>
    <t>NAPPE INF</t>
  </si>
  <si>
    <t>SEMELLE 3</t>
  </si>
  <si>
    <t>SEMELLE 2</t>
  </si>
  <si>
    <t>POTEAUX DE CENTRALE A BETON</t>
  </si>
  <si>
    <t>SEMELLE 1</t>
  </si>
  <si>
    <t>SEMELLES DE CENTRALES A BETON</t>
  </si>
  <si>
    <t>PIERES DES GRUES</t>
  </si>
  <si>
    <t>SEMELLES DES GRUES</t>
  </si>
  <si>
    <t xml:space="preserve">LOT UNIQUE </t>
  </si>
  <si>
    <t>Marché N° : 11/CMC/2022</t>
  </si>
  <si>
    <t xml:space="preserve">Métrés d'exécution CMC </t>
  </si>
  <si>
    <t>TRAVAUX DE CONSTRUCTION DE LA CITE DES METIERS ET DES COMPETANCES DE LA REGION A DAKHLA OUED ED DAHAB A DAKHLA</t>
  </si>
  <si>
    <t>TRAVAUX DE CONSTRUCTION DE LA CITE DES METIERS ET DES COMPETENCES DE LA</t>
  </si>
  <si>
    <t>REGION DAKHLA OUED ED DAHAB A DAKHLA</t>
  </si>
  <si>
    <t>N°11/CMC/2022</t>
  </si>
  <si>
    <t>Acier d'instalation de centrale a beton et de 5 grues</t>
  </si>
  <si>
    <t>khellouk</t>
  </si>
  <si>
    <t xml:space="preserve">ferraillage </t>
  </si>
  <si>
    <t xml:space="preserve">PU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</si>
</sst>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00"/>
    <numFmt numFmtId="166" formatCode="_-* #,##0.00_-;\-* #,##0.00_-;_-* &quot;-&quot;??_-;_-@_-"/>
    <numFmt numFmtId="167" formatCode="[$-40C]dd\-mmm"/>
  </numFmts>
  <fonts count="26" x14ac:knownFonts="1">
    <font>
      <sz val="11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u/>
      <sz val="10"/>
      <name val="Palatino Linotype"/>
      <family val="1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0"/>
      <name val="Arial"/>
      <family val="2"/>
    </font>
    <font>
      <b/>
      <i/>
      <sz val="12"/>
      <name val="Times New Roman"/>
      <family val="1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i/>
      <u/>
      <sz val="14"/>
      <name val="Times New Roman"/>
      <family val="1"/>
    </font>
    <font>
      <i/>
      <sz val="10"/>
      <name val="Palatino Linotype"/>
      <family val="1"/>
    </font>
    <font>
      <b/>
      <i/>
      <sz val="10"/>
      <name val="Palatino Linotype"/>
      <family val="1"/>
    </font>
    <font>
      <b/>
      <i/>
      <u/>
      <sz val="14"/>
      <name val="Palatino Linotype"/>
      <family val="1"/>
    </font>
    <font>
      <b/>
      <i/>
      <u/>
      <sz val="16"/>
      <name val="Palatino Linotype"/>
      <family val="1"/>
    </font>
    <font>
      <b/>
      <i/>
      <u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>
      <alignment vertical="center"/>
    </xf>
    <xf numFmtId="164" fontId="5" fillId="0" borderId="0">
      <alignment vertical="top"/>
      <protection locked="0"/>
    </xf>
    <xf numFmtId="0" fontId="5" fillId="0" borderId="0">
      <protection locked="0"/>
    </xf>
    <xf numFmtId="0" fontId="6" fillId="0" borderId="0">
      <protection locked="0"/>
    </xf>
    <xf numFmtId="166" fontId="6" fillId="0" borderId="0">
      <alignment vertical="top"/>
      <protection locked="0"/>
    </xf>
    <xf numFmtId="0" fontId="1" fillId="0" borderId="0"/>
    <xf numFmtId="0" fontId="14" fillId="0" borderId="0"/>
    <xf numFmtId="0" fontId="1" fillId="0" borderId="0"/>
    <xf numFmtId="164" fontId="14" fillId="0" borderId="0" applyFont="0" applyFill="0" applyBorder="0" applyAlignment="0" applyProtection="0"/>
  </cellStyleXfs>
  <cellXfs count="94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6" fontId="2" fillId="0" borderId="0" xfId="4" applyFont="1" applyAlignment="1" applyProtection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left" vertical="center"/>
    </xf>
    <xf numFmtId="0" fontId="4" fillId="0" borderId="32" xfId="3" applyFont="1" applyBorder="1" applyAlignment="1" applyProtection="1">
      <alignment horizontal="center" vertical="center"/>
    </xf>
    <xf numFmtId="0" fontId="4" fillId="0" borderId="32" xfId="3" applyFont="1" applyBorder="1" applyAlignment="1" applyProtection="1">
      <alignment horizontal="left" vertical="center"/>
    </xf>
    <xf numFmtId="0" fontId="3" fillId="0" borderId="32" xfId="0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5"/>
    <xf numFmtId="2" fontId="8" fillId="2" borderId="7" xfId="5" applyNumberFormat="1" applyFont="1" applyFill="1" applyBorder="1" applyAlignment="1">
      <alignment horizontal="center" vertical="center"/>
    </xf>
    <xf numFmtId="2" fontId="8" fillId="0" borderId="7" xfId="5" applyNumberFormat="1" applyFont="1" applyBorder="1" applyAlignment="1">
      <alignment horizontal="center"/>
    </xf>
    <xf numFmtId="0" fontId="8" fillId="0" borderId="7" xfId="5" applyFont="1" applyBorder="1" applyAlignment="1">
      <alignment horizontal="center" vertical="center"/>
    </xf>
    <xf numFmtId="165" fontId="8" fillId="0" borderId="7" xfId="5" applyNumberFormat="1" applyFont="1" applyBorder="1" applyAlignment="1">
      <alignment horizontal="center" vertical="center"/>
    </xf>
    <xf numFmtId="2" fontId="8" fillId="0" borderId="7" xfId="5" applyNumberFormat="1" applyFont="1" applyBorder="1" applyAlignment="1">
      <alignment horizontal="center" vertical="center"/>
    </xf>
    <xf numFmtId="2" fontId="13" fillId="0" borderId="12" xfId="5" applyNumberFormat="1" applyFont="1" applyBorder="1" applyAlignment="1">
      <alignment horizontal="center" vertical="center"/>
    </xf>
    <xf numFmtId="2" fontId="13" fillId="0" borderId="11" xfId="5" applyNumberFormat="1" applyFont="1" applyBorder="1" applyAlignment="1">
      <alignment horizontal="center" vertical="center"/>
    </xf>
    <xf numFmtId="0" fontId="13" fillId="0" borderId="11" xfId="5" applyFont="1" applyBorder="1" applyAlignment="1">
      <alignment horizontal="center" vertical="center"/>
    </xf>
    <xf numFmtId="0" fontId="15" fillId="3" borderId="18" xfId="6" applyFont="1" applyFill="1" applyBorder="1" applyAlignment="1">
      <alignment horizontal="center" vertical="center"/>
    </xf>
    <xf numFmtId="1" fontId="13" fillId="0" borderId="11" xfId="5" applyNumberFormat="1" applyFont="1" applyBorder="1" applyAlignment="1">
      <alignment horizontal="center" vertical="center"/>
    </xf>
    <xf numFmtId="0" fontId="15" fillId="3" borderId="18" xfId="6" applyFont="1" applyFill="1" applyBorder="1" applyAlignment="1">
      <alignment horizontal="left" vertical="center" indent="1"/>
    </xf>
    <xf numFmtId="0" fontId="15" fillId="3" borderId="14" xfId="6" applyFont="1" applyFill="1" applyBorder="1" applyAlignment="1">
      <alignment horizontal="center" vertical="center"/>
    </xf>
    <xf numFmtId="0" fontId="15" fillId="3" borderId="15" xfId="6" applyFont="1" applyFill="1" applyBorder="1" applyAlignment="1">
      <alignment horizontal="center" vertical="center"/>
    </xf>
    <xf numFmtId="0" fontId="16" fillId="0" borderId="0" xfId="5" applyFont="1"/>
    <xf numFmtId="0" fontId="17" fillId="4" borderId="7" xfId="5" applyFont="1" applyFill="1" applyBorder="1" applyAlignment="1">
      <alignment horizontal="center"/>
    </xf>
    <xf numFmtId="0" fontId="20" fillId="0" borderId="0" xfId="6" applyFont="1" applyAlignment="1">
      <alignment horizontal="center"/>
    </xf>
    <xf numFmtId="0" fontId="1" fillId="0" borderId="0" xfId="5" applyAlignment="1">
      <alignment horizontal="center"/>
    </xf>
    <xf numFmtId="0" fontId="21" fillId="0" borderId="0" xfId="7" applyFont="1" applyAlignment="1">
      <alignment horizontal="center"/>
    </xf>
    <xf numFmtId="0" fontId="22" fillId="0" borderId="0" xfId="7" applyFont="1" applyAlignment="1">
      <alignment horizontal="center"/>
    </xf>
    <xf numFmtId="0" fontId="7" fillId="0" borderId="0" xfId="5" applyFont="1"/>
    <xf numFmtId="0" fontId="7" fillId="0" borderId="0" xfId="0" applyFont="1" applyAlignment="1"/>
    <xf numFmtId="2" fontId="1" fillId="0" borderId="0" xfId="5" applyNumberFormat="1"/>
    <xf numFmtId="0" fontId="2" fillId="0" borderId="37" xfId="0" applyFont="1" applyBorder="1" applyAlignment="1">
      <alignment horizontal="center" vertical="center" wrapText="1"/>
    </xf>
    <xf numFmtId="166" fontId="6" fillId="0" borderId="0" xfId="4">
      <alignment vertical="top"/>
      <protection locked="0"/>
    </xf>
    <xf numFmtId="164" fontId="25" fillId="0" borderId="0" xfId="8" applyFont="1" applyFill="1" applyBorder="1" applyAlignment="1">
      <alignment horizontal="center" wrapText="1"/>
    </xf>
    <xf numFmtId="164" fontId="24" fillId="0" borderId="0" xfId="8" applyFont="1" applyFill="1" applyBorder="1" applyAlignment="1">
      <alignment horizontal="center"/>
    </xf>
    <xf numFmtId="0" fontId="23" fillId="0" borderId="0" xfId="7" applyFont="1" applyAlignment="1">
      <alignment horizontal="center"/>
    </xf>
    <xf numFmtId="0" fontId="19" fillId="4" borderId="1" xfId="5" applyFont="1" applyFill="1" applyBorder="1" applyAlignment="1">
      <alignment horizontal="center" vertical="center"/>
    </xf>
    <xf numFmtId="0" fontId="18" fillId="4" borderId="6" xfId="5" applyFont="1" applyFill="1" applyBorder="1"/>
    <xf numFmtId="0" fontId="17" fillId="4" borderId="1" xfId="5" applyFont="1" applyFill="1" applyBorder="1" applyAlignment="1">
      <alignment horizontal="center" vertical="center"/>
    </xf>
    <xf numFmtId="0" fontId="17" fillId="4" borderId="6" xfId="5" applyFont="1" applyFill="1" applyBorder="1" applyAlignment="1">
      <alignment horizontal="center" vertical="center"/>
    </xf>
    <xf numFmtId="0" fontId="17" fillId="4" borderId="2" xfId="5" applyFont="1" applyFill="1" applyBorder="1" applyAlignment="1">
      <alignment horizontal="center"/>
    </xf>
    <xf numFmtId="0" fontId="17" fillId="4" borderId="3" xfId="5" applyFont="1" applyFill="1" applyBorder="1" applyAlignment="1">
      <alignment horizontal="center"/>
    </xf>
    <xf numFmtId="2" fontId="17" fillId="4" borderId="1" xfId="5" applyNumberFormat="1" applyFont="1" applyFill="1" applyBorder="1" applyAlignment="1">
      <alignment horizontal="center" vertical="center"/>
    </xf>
    <xf numFmtId="2" fontId="17" fillId="4" borderId="6" xfId="5" applyNumberFormat="1" applyFont="1" applyFill="1" applyBorder="1" applyAlignment="1">
      <alignment horizontal="center" vertical="center"/>
    </xf>
    <xf numFmtId="0" fontId="17" fillId="4" borderId="4" xfId="5" applyFont="1" applyFill="1" applyBorder="1" applyAlignment="1">
      <alignment horizontal="center"/>
    </xf>
    <xf numFmtId="0" fontId="17" fillId="4" borderId="5" xfId="5" applyFont="1" applyFill="1" applyBorder="1" applyAlignment="1">
      <alignment horizontal="center"/>
    </xf>
    <xf numFmtId="0" fontId="9" fillId="4" borderId="2" xfId="5" applyFont="1" applyFill="1" applyBorder="1" applyAlignment="1">
      <alignment horizontal="center"/>
    </xf>
    <xf numFmtId="0" fontId="9" fillId="4" borderId="4" xfId="5" applyFont="1" applyFill="1" applyBorder="1" applyAlignment="1">
      <alignment horizontal="center"/>
    </xf>
    <xf numFmtId="0" fontId="9" fillId="4" borderId="5" xfId="5" applyFont="1" applyFill="1" applyBorder="1" applyAlignment="1">
      <alignment horizontal="center"/>
    </xf>
    <xf numFmtId="0" fontId="15" fillId="3" borderId="16" xfId="6" applyFont="1" applyFill="1" applyBorder="1" applyAlignment="1">
      <alignment horizontal="center" vertical="center"/>
    </xf>
    <xf numFmtId="0" fontId="15" fillId="3" borderId="17" xfId="6" applyFont="1" applyFill="1" applyBorder="1" applyAlignment="1">
      <alignment horizontal="center" vertical="center"/>
    </xf>
    <xf numFmtId="0" fontId="15" fillId="3" borderId="8" xfId="6" applyFont="1" applyFill="1" applyBorder="1" applyAlignment="1">
      <alignment horizontal="center" vertical="center"/>
    </xf>
    <xf numFmtId="0" fontId="15" fillId="3" borderId="9" xfId="6" applyFont="1" applyFill="1" applyBorder="1" applyAlignment="1">
      <alignment horizontal="center" vertical="center"/>
    </xf>
    <xf numFmtId="0" fontId="15" fillId="3" borderId="10" xfId="6" applyFont="1" applyFill="1" applyBorder="1" applyAlignment="1">
      <alignment horizontal="center" vertical="center"/>
    </xf>
    <xf numFmtId="0" fontId="15" fillId="3" borderId="24" xfId="6" applyFont="1" applyFill="1" applyBorder="1" applyAlignment="1">
      <alignment horizontal="center" vertical="center"/>
    </xf>
    <xf numFmtId="0" fontId="15" fillId="3" borderId="0" xfId="6" applyFont="1" applyFill="1" applyAlignment="1">
      <alignment horizontal="center" vertical="center"/>
    </xf>
    <xf numFmtId="0" fontId="15" fillId="3" borderId="34" xfId="6" applyFont="1" applyFill="1" applyBorder="1" applyAlignment="1">
      <alignment horizontal="center" vertical="center"/>
    </xf>
    <xf numFmtId="0" fontId="15" fillId="3" borderId="13" xfId="6" applyFont="1" applyFill="1" applyBorder="1" applyAlignment="1">
      <alignment horizontal="center" vertical="center"/>
    </xf>
    <xf numFmtId="0" fontId="15" fillId="3" borderId="14" xfId="6" applyFont="1" applyFill="1" applyBorder="1" applyAlignment="1">
      <alignment horizontal="center" vertical="center"/>
    </xf>
    <xf numFmtId="0" fontId="15" fillId="3" borderId="15" xfId="6" applyFont="1" applyFill="1" applyBorder="1" applyAlignment="1">
      <alignment horizontal="center" vertical="center"/>
    </xf>
    <xf numFmtId="0" fontId="15" fillId="3" borderId="19" xfId="6" applyFont="1" applyFill="1" applyBorder="1" applyAlignment="1">
      <alignment horizontal="center" vertical="center"/>
    </xf>
    <xf numFmtId="0" fontId="15" fillId="3" borderId="36" xfId="6" applyFont="1" applyFill="1" applyBorder="1" applyAlignment="1">
      <alignment horizontal="center" vertical="center"/>
    </xf>
    <xf numFmtId="0" fontId="15" fillId="3" borderId="35" xfId="6" applyFont="1" applyFill="1" applyBorder="1" applyAlignment="1">
      <alignment horizontal="center" vertical="center"/>
    </xf>
    <xf numFmtId="4" fontId="11" fillId="3" borderId="21" xfId="5" applyNumberFormat="1" applyFont="1" applyFill="1" applyBorder="1" applyAlignment="1">
      <alignment horizontal="center" vertical="center"/>
    </xf>
    <xf numFmtId="4" fontId="11" fillId="3" borderId="22" xfId="5" applyNumberFormat="1" applyFont="1" applyFill="1" applyBorder="1" applyAlignment="1">
      <alignment horizontal="center" vertical="center"/>
    </xf>
    <xf numFmtId="4" fontId="11" fillId="3" borderId="23" xfId="5" applyNumberFormat="1" applyFont="1" applyFill="1" applyBorder="1" applyAlignment="1">
      <alignment horizontal="center" vertical="center"/>
    </xf>
    <xf numFmtId="0" fontId="10" fillId="3" borderId="19" xfId="5" applyFont="1" applyFill="1" applyBorder="1" applyAlignment="1">
      <alignment horizontal="center" vertical="center"/>
    </xf>
    <xf numFmtId="0" fontId="10" fillId="3" borderId="20" xfId="5" applyFont="1" applyFill="1" applyBorder="1" applyAlignment="1">
      <alignment horizontal="center" vertical="center"/>
    </xf>
    <xf numFmtId="0" fontId="10" fillId="3" borderId="24" xfId="5" applyFont="1" applyFill="1" applyBorder="1" applyAlignment="1">
      <alignment horizontal="center" vertical="center"/>
    </xf>
    <xf numFmtId="0" fontId="10" fillId="3" borderId="25" xfId="5" applyFont="1" applyFill="1" applyBorder="1" applyAlignment="1">
      <alignment horizontal="center" vertical="center"/>
    </xf>
    <xf numFmtId="0" fontId="10" fillId="3" borderId="26" xfId="5" applyFont="1" applyFill="1" applyBorder="1" applyAlignment="1">
      <alignment horizontal="center" vertical="center"/>
    </xf>
    <xf numFmtId="0" fontId="10" fillId="3" borderId="27" xfId="5" applyFont="1" applyFill="1" applyBorder="1" applyAlignment="1">
      <alignment horizontal="center" vertical="center"/>
    </xf>
    <xf numFmtId="0" fontId="12" fillId="3" borderId="21" xfId="5" applyFont="1" applyFill="1" applyBorder="1" applyAlignment="1">
      <alignment horizontal="center" vertical="center"/>
    </xf>
    <xf numFmtId="0" fontId="12" fillId="3" borderId="22" xfId="5" applyFont="1" applyFill="1" applyBorder="1" applyAlignment="1">
      <alignment horizontal="center" vertical="center"/>
    </xf>
    <xf numFmtId="0" fontId="12" fillId="3" borderId="23" xfId="5" applyFont="1" applyFill="1" applyBorder="1" applyAlignment="1">
      <alignment horizontal="center" vertical="center"/>
    </xf>
    <xf numFmtId="0" fontId="9" fillId="2" borderId="21" xfId="5" applyFont="1" applyFill="1" applyBorder="1" applyAlignment="1">
      <alignment horizontal="center"/>
    </xf>
    <xf numFmtId="0" fontId="9" fillId="2" borderId="22" xfId="5" applyFont="1" applyFill="1" applyBorder="1" applyAlignment="1">
      <alignment horizontal="center"/>
    </xf>
    <xf numFmtId="0" fontId="9" fillId="2" borderId="23" xfId="5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indent="1"/>
    </xf>
    <xf numFmtId="0" fontId="7" fillId="0" borderId="0" xfId="0" applyFont="1" applyAlignment="1">
      <alignment horizontal="center"/>
    </xf>
  </cellXfs>
  <cellStyles count="9">
    <cellStyle name="Milliers" xfId="4" builtinId="3"/>
    <cellStyle name="Milliers 2" xfId="1" xr:uid="{00000000-0005-0000-0000-000001000000}"/>
    <cellStyle name="Milliers 2 2" xfId="8" xr:uid="{00000000-0005-0000-0000-000002000000}"/>
    <cellStyle name="Normal" xfId="0" builtinId="0"/>
    <cellStyle name="Normal 2" xfId="2" xr:uid="{00000000-0005-0000-0000-000004000000}"/>
    <cellStyle name="Normal 2 2" xfId="3" xr:uid="{00000000-0005-0000-0000-000005000000}"/>
    <cellStyle name="Normal 2 2 2" xfId="7" xr:uid="{00000000-0005-0000-0000-000006000000}"/>
    <cellStyle name="Normal 2 3" xfId="6" xr:uid="{00000000-0005-0000-0000-000007000000}"/>
    <cellStyle name="Normal 3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755354</xdr:colOff>
      <xdr:row>2</xdr:row>
      <xdr:rowOff>75723</xdr:rowOff>
    </xdr:to>
    <xdr:pic>
      <xdr:nvPicPr>
        <xdr:cNvPr id="2" name="Image 1" descr="C:\Users\admon\Documents\Aiseesoft Studio\Aiseesoft PDF Converter Ultimate\media\image1.jpe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781050" cy="45148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37656</xdr:colOff>
      <xdr:row>2</xdr:row>
      <xdr:rowOff>114300</xdr:rowOff>
    </xdr:from>
    <xdr:to>
      <xdr:col>0</xdr:col>
      <xdr:colOff>618755</xdr:colOff>
      <xdr:row>3</xdr:row>
      <xdr:rowOff>62864</xdr:rowOff>
    </xdr:to>
    <xdr:grpSp>
      <xdr:nvGrpSpPr>
        <xdr:cNvPr id="3" name="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37656" y="495300"/>
          <a:ext cx="581099" cy="139064"/>
          <a:chOff x="358" y="1831"/>
          <a:chExt cx="2095" cy="310"/>
        </a:xfrm>
      </xdr:grpSpPr>
      <xdr:pic>
        <xdr:nvPicPr>
          <xdr:cNvPr id="4" name="Picture 7" descr=" 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>
          <a:xfrm>
            <a:off x="358" y="1831"/>
            <a:ext cx="2095" cy="246"/>
          </a:xfrm>
          <a:prstGeom prst="rect">
            <a:avLst/>
          </a:prstGeom>
          <a:noFill/>
          <a:ln>
            <a:noFill/>
          </a:ln>
          <a:effectLst/>
        </xdr:spPr>
      </xdr:pic>
      <xdr:pic>
        <xdr:nvPicPr>
          <xdr:cNvPr id="5" name="Picture 8" descr=" 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/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>
          <a:xfrm>
            <a:off x="677" y="2104"/>
            <a:ext cx="1352" cy="37"/>
          </a:xfrm>
          <a:prstGeom prst="rect">
            <a:avLst/>
          </a:prstGeom>
          <a:noFill/>
          <a:ln>
            <a:noFill/>
          </a:ln>
          <a:effectLst/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0"/>
  <sheetViews>
    <sheetView view="pageBreakPreview" topLeftCell="A4" zoomScale="130" zoomScaleNormal="100" zoomScaleSheetLayoutView="130" workbookViewId="0">
      <pane ySplit="5" topLeftCell="A57" activePane="bottomLeft" state="frozen"/>
      <selection activeCell="A4" sqref="A4"/>
      <selection pane="bottomLeft" activeCell="H70" sqref="H70:N70"/>
    </sheetView>
  </sheetViews>
  <sheetFormatPr baseColWidth="10" defaultColWidth="11.5" defaultRowHeight="15" x14ac:dyDescent="0.2"/>
  <cols>
    <col min="1" max="16384" width="11.5" style="20"/>
  </cols>
  <sheetData>
    <row r="2" spans="1:15" ht="27.75" customHeight="1" x14ac:dyDescent="0.2">
      <c r="B2" s="40"/>
      <c r="C2" s="45" t="s">
        <v>62</v>
      </c>
      <c r="D2" s="45"/>
      <c r="E2" s="45"/>
      <c r="F2" s="45"/>
      <c r="G2" s="45"/>
      <c r="H2" s="45"/>
      <c r="I2" s="45"/>
      <c r="J2" s="45"/>
      <c r="K2" s="45"/>
      <c r="L2" s="45"/>
    </row>
    <row r="3" spans="1:15" x14ac:dyDescent="0.2">
      <c r="B3" s="40"/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1:15" ht="24" x14ac:dyDescent="0.35">
      <c r="B4" s="46" t="s">
        <v>61</v>
      </c>
      <c r="C4" s="46"/>
      <c r="D4" s="46"/>
      <c r="E4" s="46"/>
      <c r="F4" s="46"/>
      <c r="G4" s="46"/>
      <c r="H4" s="46"/>
      <c r="I4" s="46"/>
      <c r="J4" s="46"/>
      <c r="K4" s="46"/>
      <c r="L4" s="46"/>
    </row>
    <row r="5" spans="1:15" ht="21" x14ac:dyDescent="0.3">
      <c r="B5" s="47" t="s">
        <v>60</v>
      </c>
      <c r="C5" s="47"/>
      <c r="D5" s="47"/>
      <c r="E5" s="47"/>
      <c r="F5" s="47"/>
      <c r="G5" s="47"/>
      <c r="H5" s="47"/>
      <c r="I5" s="47"/>
      <c r="J5" s="47"/>
      <c r="K5" s="47"/>
      <c r="L5" s="47"/>
    </row>
    <row r="6" spans="1:15" ht="19" thickBot="1" x14ac:dyDescent="0.25">
      <c r="B6" s="38"/>
      <c r="C6" s="39"/>
      <c r="D6" s="38"/>
      <c r="E6" s="37"/>
      <c r="F6" s="37"/>
      <c r="G6" s="36" t="s">
        <v>59</v>
      </c>
      <c r="H6" s="36"/>
      <c r="I6" s="36"/>
      <c r="J6" s="36"/>
      <c r="K6" s="36"/>
      <c r="L6" s="36"/>
    </row>
    <row r="7" spans="1:15" ht="17" thickBot="1" x14ac:dyDescent="0.25">
      <c r="A7" s="48" t="s">
        <v>24</v>
      </c>
      <c r="B7" s="50" t="s">
        <v>25</v>
      </c>
      <c r="C7" s="50" t="s">
        <v>26</v>
      </c>
      <c r="D7" s="50" t="s">
        <v>27</v>
      </c>
      <c r="E7" s="52" t="s">
        <v>28</v>
      </c>
      <c r="F7" s="53"/>
      <c r="G7" s="54" t="s">
        <v>29</v>
      </c>
      <c r="H7" s="52" t="s">
        <v>26</v>
      </c>
      <c r="I7" s="56"/>
      <c r="J7" s="56"/>
      <c r="K7" s="56"/>
      <c r="L7" s="56"/>
      <c r="M7" s="56"/>
      <c r="N7" s="57"/>
      <c r="O7" s="34"/>
    </row>
    <row r="8" spans="1:15" ht="17" thickBot="1" x14ac:dyDescent="0.25">
      <c r="A8" s="49"/>
      <c r="B8" s="51"/>
      <c r="C8" s="51"/>
      <c r="D8" s="51"/>
      <c r="E8" s="35" t="s">
        <v>30</v>
      </c>
      <c r="F8" s="35" t="s">
        <v>31</v>
      </c>
      <c r="G8" s="55"/>
      <c r="H8" s="35">
        <v>6</v>
      </c>
      <c r="I8" s="35">
        <v>8</v>
      </c>
      <c r="J8" s="35">
        <v>10</v>
      </c>
      <c r="K8" s="35">
        <v>12</v>
      </c>
      <c r="L8" s="35">
        <v>14</v>
      </c>
      <c r="M8" s="35">
        <v>16</v>
      </c>
      <c r="N8" s="35">
        <v>20</v>
      </c>
      <c r="O8" s="34"/>
    </row>
    <row r="9" spans="1:15" ht="20" thickBot="1" x14ac:dyDescent="0.3">
      <c r="A9" s="58" t="s">
        <v>32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  <c r="O9" s="34"/>
    </row>
    <row r="10" spans="1:15" x14ac:dyDescent="0.2">
      <c r="A10" s="72" t="s">
        <v>58</v>
      </c>
      <c r="B10" s="73"/>
      <c r="C10" s="73"/>
      <c r="D10" s="74"/>
      <c r="E10" s="28"/>
      <c r="F10" s="28"/>
      <c r="G10" s="27"/>
      <c r="H10" s="27"/>
      <c r="I10" s="27"/>
      <c r="J10" s="27"/>
      <c r="K10" s="27"/>
      <c r="L10" s="27"/>
      <c r="M10" s="27"/>
      <c r="N10" s="26"/>
    </row>
    <row r="11" spans="1:15" x14ac:dyDescent="0.2">
      <c r="A11" s="69"/>
      <c r="B11" s="70"/>
      <c r="C11" s="70"/>
      <c r="D11" s="71"/>
      <c r="E11" s="28"/>
      <c r="F11" s="28"/>
      <c r="G11" s="27"/>
      <c r="H11" s="27"/>
      <c r="I11" s="27"/>
      <c r="J11" s="27"/>
      <c r="K11" s="27"/>
      <c r="L11" s="27"/>
      <c r="M11" s="27"/>
      <c r="N11" s="26"/>
    </row>
    <row r="12" spans="1:15" ht="16" x14ac:dyDescent="0.2">
      <c r="A12" s="61" t="s">
        <v>51</v>
      </c>
      <c r="B12" s="62"/>
      <c r="C12" s="28"/>
      <c r="D12" s="28"/>
      <c r="E12" s="28"/>
      <c r="F12" s="28"/>
      <c r="G12" s="27"/>
      <c r="H12" s="27"/>
      <c r="I12" s="27"/>
      <c r="J12" s="27"/>
      <c r="K12" s="27"/>
      <c r="L12" s="27"/>
      <c r="M12" s="27"/>
      <c r="N12" s="26"/>
    </row>
    <row r="13" spans="1:15" ht="16" x14ac:dyDescent="0.2">
      <c r="A13" s="29" t="s">
        <v>36</v>
      </c>
      <c r="B13" s="28"/>
      <c r="C13" s="28" t="s">
        <v>34</v>
      </c>
      <c r="D13" s="28">
        <v>5</v>
      </c>
      <c r="E13" s="28">
        <v>40</v>
      </c>
      <c r="F13" s="28">
        <f>E13*D13</f>
        <v>200</v>
      </c>
      <c r="G13" s="27">
        <f>(6-0.05)+(35*0.012)</f>
        <v>6.37</v>
      </c>
      <c r="H13" s="27" t="str">
        <f>IF(C13="T6",G13*F13,"")</f>
        <v/>
      </c>
      <c r="I13" s="27" t="str">
        <f>IF(C13="T8",F13*G13,"")</f>
        <v/>
      </c>
      <c r="J13" s="27" t="str">
        <f>IF(C13="T10",F13*G13,"")</f>
        <v/>
      </c>
      <c r="K13" s="27">
        <f>IF(C13="T12",F13*G13,"")</f>
        <v>1274</v>
      </c>
      <c r="L13" s="27" t="str">
        <f>IF(C13="T14",F13*G13,"")</f>
        <v/>
      </c>
      <c r="M13" s="27" t="str">
        <f>IF(C13="T16",G13*F13,"")</f>
        <v/>
      </c>
      <c r="N13" s="26" t="str">
        <f>IF(C13="T20",G13*F13,"")</f>
        <v/>
      </c>
      <c r="O13" s="20">
        <f>D13*E13*G13</f>
        <v>1274</v>
      </c>
    </row>
    <row r="14" spans="1:15" ht="16" x14ac:dyDescent="0.2">
      <c r="A14" s="29" t="s">
        <v>37</v>
      </c>
      <c r="B14" s="28"/>
      <c r="C14" s="28" t="s">
        <v>34</v>
      </c>
      <c r="D14" s="28">
        <v>5</v>
      </c>
      <c r="E14" s="28">
        <v>40</v>
      </c>
      <c r="F14" s="28">
        <f>E14*D14</f>
        <v>200</v>
      </c>
      <c r="G14" s="27">
        <f>(6-0.05)+(34*0.012)</f>
        <v>6.3580000000000005</v>
      </c>
      <c r="H14" s="27" t="str">
        <f>IF(C14="T6",G14*F14,"")</f>
        <v/>
      </c>
      <c r="I14" s="27" t="str">
        <f>IF(C14="T8",F14*G14,"")</f>
        <v/>
      </c>
      <c r="J14" s="27" t="str">
        <f>IF(C14="T10",F14*G14,"")</f>
        <v/>
      </c>
      <c r="K14" s="27">
        <f>IF(C14="T12",F14*G14,"")</f>
        <v>1271.6000000000001</v>
      </c>
      <c r="L14" s="27" t="str">
        <f>IF(C14="T14",F14*G14,"")</f>
        <v/>
      </c>
      <c r="M14" s="27" t="str">
        <f>IF(C14="T16",G14*F14,"")</f>
        <v/>
      </c>
      <c r="N14" s="26" t="str">
        <f>IF(C14="T20",G14*F14,"")</f>
        <v/>
      </c>
      <c r="O14" s="20">
        <f t="shared" ref="O14:O61" si="0">D14*E14*G14</f>
        <v>1271.6000000000001</v>
      </c>
    </row>
    <row r="15" spans="1:15" ht="16" x14ac:dyDescent="0.2">
      <c r="A15" s="61" t="s">
        <v>50</v>
      </c>
      <c r="B15" s="62"/>
      <c r="C15" s="28"/>
      <c r="D15" s="28"/>
      <c r="E15" s="28"/>
      <c r="F15" s="28"/>
      <c r="G15" s="27"/>
      <c r="H15" s="27"/>
      <c r="I15" s="27"/>
      <c r="J15" s="27"/>
      <c r="K15" s="27"/>
      <c r="L15" s="27"/>
      <c r="M15" s="27"/>
      <c r="N15" s="26"/>
      <c r="O15" s="20">
        <f t="shared" si="0"/>
        <v>0</v>
      </c>
    </row>
    <row r="16" spans="1:15" ht="16" x14ac:dyDescent="0.2">
      <c r="A16" s="29" t="s">
        <v>36</v>
      </c>
      <c r="B16" s="28"/>
      <c r="C16" s="28" t="s">
        <v>34</v>
      </c>
      <c r="D16" s="28">
        <v>5</v>
      </c>
      <c r="E16" s="28">
        <v>40</v>
      </c>
      <c r="F16" s="28">
        <f>E16*D16</f>
        <v>200</v>
      </c>
      <c r="G16" s="27">
        <f>(6-0.05)+(35*0.012)</f>
        <v>6.37</v>
      </c>
      <c r="H16" s="27" t="str">
        <f>IF(C16="T6",G16*F16,"")</f>
        <v/>
      </c>
      <c r="I16" s="27" t="str">
        <f>IF(C16="T8",F16*G16,"")</f>
        <v/>
      </c>
      <c r="J16" s="27" t="str">
        <f>IF(C16="T10",F16*G16,"")</f>
        <v/>
      </c>
      <c r="K16" s="27">
        <f>IF(C16="T12",F16*G16,"")</f>
        <v>1274</v>
      </c>
      <c r="L16" s="27" t="str">
        <f>IF(C16="T14",F16*G16,"")</f>
        <v/>
      </c>
      <c r="M16" s="27" t="str">
        <f>IF(C16="T16",G16*F16,"")</f>
        <v/>
      </c>
      <c r="N16" s="26" t="str">
        <f>IF(C16="T20",G16*F16,"")</f>
        <v/>
      </c>
      <c r="O16" s="20">
        <f t="shared" si="0"/>
        <v>1274</v>
      </c>
    </row>
    <row r="17" spans="1:15" ht="16" x14ac:dyDescent="0.2">
      <c r="A17" s="29" t="s">
        <v>37</v>
      </c>
      <c r="B17" s="28"/>
      <c r="C17" s="28" t="s">
        <v>33</v>
      </c>
      <c r="D17" s="28">
        <v>5</v>
      </c>
      <c r="E17" s="28">
        <v>40</v>
      </c>
      <c r="F17" s="28">
        <f>E17*D17</f>
        <v>200</v>
      </c>
      <c r="G17" s="27">
        <f>(6-0.05)+(34*0.01)</f>
        <v>6.29</v>
      </c>
      <c r="H17" s="27" t="str">
        <f>IF(C17="T6",G17*F17,"")</f>
        <v/>
      </c>
      <c r="I17" s="27" t="str">
        <f>IF(C17="T8",F17*G17,"")</f>
        <v/>
      </c>
      <c r="J17" s="27">
        <f>IF(C17="T10",F17*G17,"")</f>
        <v>1258</v>
      </c>
      <c r="K17" s="27" t="str">
        <f>IF(C17="T12",F17*G17,"")</f>
        <v/>
      </c>
      <c r="L17" s="27" t="str">
        <f>IF(C17="T14",F17*G17,"")</f>
        <v/>
      </c>
      <c r="M17" s="27" t="str">
        <f>IF(C17="T16",G17*F17,"")</f>
        <v/>
      </c>
      <c r="N17" s="26" t="str">
        <f>IF(C17="T20",G17*F17,"")</f>
        <v/>
      </c>
      <c r="O17" s="20">
        <f t="shared" si="0"/>
        <v>1258</v>
      </c>
    </row>
    <row r="18" spans="1:15" x14ac:dyDescent="0.2">
      <c r="A18" s="63" t="s">
        <v>57</v>
      </c>
      <c r="B18" s="64"/>
      <c r="C18" s="65"/>
      <c r="D18" s="28"/>
      <c r="E18" s="28"/>
      <c r="F18" s="28"/>
      <c r="G18" s="27"/>
      <c r="H18" s="27"/>
      <c r="I18" s="27"/>
      <c r="J18" s="27"/>
      <c r="K18" s="27"/>
      <c r="L18" s="27"/>
      <c r="M18" s="27"/>
      <c r="N18" s="26"/>
      <c r="O18" s="20">
        <f t="shared" si="0"/>
        <v>0</v>
      </c>
    </row>
    <row r="19" spans="1:15" x14ac:dyDescent="0.2">
      <c r="A19" s="69"/>
      <c r="B19" s="70"/>
      <c r="C19" s="71"/>
      <c r="D19" s="28"/>
      <c r="E19" s="28"/>
      <c r="F19" s="28"/>
      <c r="G19" s="27"/>
      <c r="H19" s="27"/>
      <c r="I19" s="27"/>
      <c r="J19" s="27"/>
      <c r="K19" s="27"/>
      <c r="L19" s="27"/>
      <c r="M19" s="27"/>
      <c r="N19" s="26"/>
      <c r="O19" s="20">
        <f t="shared" si="0"/>
        <v>0</v>
      </c>
    </row>
    <row r="20" spans="1:15" ht="16" x14ac:dyDescent="0.2">
      <c r="A20" s="61" t="s">
        <v>51</v>
      </c>
      <c r="B20" s="62"/>
      <c r="C20" s="33"/>
      <c r="D20" s="28"/>
      <c r="E20" s="28"/>
      <c r="F20" s="28"/>
      <c r="G20" s="27"/>
      <c r="H20" s="27"/>
      <c r="I20" s="27"/>
      <c r="J20" s="27"/>
      <c r="K20" s="27"/>
      <c r="L20" s="27"/>
      <c r="M20" s="27"/>
      <c r="N20" s="26"/>
      <c r="O20" s="20">
        <f t="shared" si="0"/>
        <v>0</v>
      </c>
    </row>
    <row r="21" spans="1:15" ht="16" x14ac:dyDescent="0.2">
      <c r="A21" s="29" t="s">
        <v>36</v>
      </c>
      <c r="B21" s="28"/>
      <c r="C21" s="28" t="s">
        <v>34</v>
      </c>
      <c r="D21" s="28">
        <v>5</v>
      </c>
      <c r="E21" s="28">
        <v>26</v>
      </c>
      <c r="F21" s="28">
        <f>E21*D21</f>
        <v>130</v>
      </c>
      <c r="G21" s="27">
        <f>(1.2-0.05)+(35*0.012)</f>
        <v>1.5699999999999998</v>
      </c>
      <c r="H21" s="27" t="str">
        <f>IF(C21="T6",G21*F21,"")</f>
        <v/>
      </c>
      <c r="I21" s="27" t="str">
        <f>IF(C21="T8",F21*G21,"")</f>
        <v/>
      </c>
      <c r="J21" s="27" t="str">
        <f>IF(C21="T10",F21*G21,"")</f>
        <v/>
      </c>
      <c r="K21" s="27">
        <f>IF(C21="T12",F21*G21,"")</f>
        <v>204.09999999999997</v>
      </c>
      <c r="L21" s="27" t="str">
        <f>IF(C21="T14",F21*G21,"")</f>
        <v/>
      </c>
      <c r="M21" s="27" t="str">
        <f>IF(C21="T16",G21*F21,"")</f>
        <v/>
      </c>
      <c r="N21" s="26" t="str">
        <f>IF(C21="T20",G21*F21,"")</f>
        <v/>
      </c>
      <c r="O21" s="20">
        <f t="shared" si="0"/>
        <v>204.09999999999997</v>
      </c>
    </row>
    <row r="22" spans="1:15" ht="16" x14ac:dyDescent="0.2">
      <c r="A22" s="29" t="s">
        <v>37</v>
      </c>
      <c r="B22" s="28"/>
      <c r="C22" s="28" t="s">
        <v>35</v>
      </c>
      <c r="D22" s="28">
        <v>5</v>
      </c>
      <c r="E22" s="28">
        <v>8</v>
      </c>
      <c r="F22" s="28">
        <f>E22*D22</f>
        <v>40</v>
      </c>
      <c r="G22" s="27">
        <f>(4-0.05)+(34*0.014)</f>
        <v>4.4260000000000002</v>
      </c>
      <c r="H22" s="27" t="str">
        <f>IF(C22="T6",G22*F22,"")</f>
        <v/>
      </c>
      <c r="I22" s="27" t="str">
        <f>IF(C22="T8",F22*G22,"")</f>
        <v/>
      </c>
      <c r="J22" s="27" t="str">
        <f>IF(C22="T10",F22*G22,"")</f>
        <v/>
      </c>
      <c r="K22" s="27" t="str">
        <f>IF(C22="T12",F22*G22,"")</f>
        <v/>
      </c>
      <c r="L22" s="27">
        <f>IF(C22="T14",F22*G22,"")</f>
        <v>177.04000000000002</v>
      </c>
      <c r="M22" s="27" t="str">
        <f>IF(C22="T16",G22*F22,"")</f>
        <v/>
      </c>
      <c r="N22" s="26" t="str">
        <f>IF(C22="T20",G22*F22,"")</f>
        <v/>
      </c>
      <c r="O22" s="20">
        <f t="shared" si="0"/>
        <v>177.04000000000002</v>
      </c>
    </row>
    <row r="23" spans="1:15" ht="16" x14ac:dyDescent="0.2">
      <c r="A23" s="61" t="s">
        <v>50</v>
      </c>
      <c r="B23" s="62"/>
      <c r="C23" s="28"/>
      <c r="D23" s="28"/>
      <c r="E23" s="28"/>
      <c r="F23" s="28"/>
      <c r="G23" s="27"/>
      <c r="H23" s="27"/>
      <c r="I23" s="27"/>
      <c r="J23" s="27"/>
      <c r="K23" s="27"/>
      <c r="L23" s="27"/>
      <c r="M23" s="27"/>
      <c r="N23" s="26"/>
      <c r="O23" s="20">
        <f t="shared" si="0"/>
        <v>0</v>
      </c>
    </row>
    <row r="24" spans="1:15" ht="16" x14ac:dyDescent="0.2">
      <c r="A24" s="29" t="s">
        <v>36</v>
      </c>
      <c r="B24" s="28"/>
      <c r="C24" s="28" t="s">
        <v>34</v>
      </c>
      <c r="D24" s="28">
        <v>5</v>
      </c>
      <c r="E24" s="28">
        <v>26</v>
      </c>
      <c r="F24" s="28">
        <f>E24*D24</f>
        <v>130</v>
      </c>
      <c r="G24" s="27">
        <f>(1.2-0.05)+(35*0.012)</f>
        <v>1.5699999999999998</v>
      </c>
      <c r="H24" s="27" t="str">
        <f>IF(C24="T6",G24*F24,"")</f>
        <v/>
      </c>
      <c r="I24" s="27" t="str">
        <f>IF(C24="T8",F24*G24,"")</f>
        <v/>
      </c>
      <c r="J24" s="27" t="str">
        <f>IF(C24="T10",F24*G24,"")</f>
        <v/>
      </c>
      <c r="K24" s="27">
        <f>IF(C24="T12",F24*G24,"")</f>
        <v>204.09999999999997</v>
      </c>
      <c r="L24" s="27" t="str">
        <f>IF(C24="T14",F24*G24,"")</f>
        <v/>
      </c>
      <c r="M24" s="27" t="str">
        <f>IF(C24="T16",G24*F24,"")</f>
        <v/>
      </c>
      <c r="N24" s="26" t="str">
        <f>IF(C24="T20",G24*F24,"")</f>
        <v/>
      </c>
      <c r="O24" s="20">
        <f t="shared" si="0"/>
        <v>204.09999999999997</v>
      </c>
    </row>
    <row r="25" spans="1:15" ht="16" x14ac:dyDescent="0.2">
      <c r="A25" s="29" t="s">
        <v>37</v>
      </c>
      <c r="B25" s="28"/>
      <c r="C25" s="28" t="s">
        <v>35</v>
      </c>
      <c r="D25" s="28">
        <v>5</v>
      </c>
      <c r="E25" s="28">
        <v>8</v>
      </c>
      <c r="F25" s="28">
        <f>E25*D25</f>
        <v>40</v>
      </c>
      <c r="G25" s="27">
        <f>(4-0.05)+(34*0.014)</f>
        <v>4.4260000000000002</v>
      </c>
      <c r="H25" s="27" t="str">
        <f>IF(C25="T6",G25*F25,"")</f>
        <v/>
      </c>
      <c r="I25" s="27" t="str">
        <f>IF(C25="T8",F25*G25,"")</f>
        <v/>
      </c>
      <c r="J25" s="27" t="str">
        <f>IF(C25="T10",F25*G25,"")</f>
        <v/>
      </c>
      <c r="K25" s="27" t="str">
        <f>IF(C25="T12",F25*G25,"")</f>
        <v/>
      </c>
      <c r="L25" s="27">
        <f>IF(C25="T14",F25*G25,"")</f>
        <v>177.04000000000002</v>
      </c>
      <c r="M25" s="27" t="str">
        <f>IF(C25="T16",G25*F25,"")</f>
        <v/>
      </c>
      <c r="N25" s="26" t="str">
        <f>IF(C25="T20",G25*F25,"")</f>
        <v/>
      </c>
      <c r="O25" s="20">
        <f t="shared" si="0"/>
        <v>177.04000000000002</v>
      </c>
    </row>
    <row r="26" spans="1:15" ht="16" x14ac:dyDescent="0.2">
      <c r="A26" s="29" t="s">
        <v>49</v>
      </c>
      <c r="B26" s="28"/>
      <c r="C26" s="28" t="s">
        <v>33</v>
      </c>
      <c r="D26" s="28">
        <v>1</v>
      </c>
      <c r="E26" s="28">
        <v>100</v>
      </c>
      <c r="F26" s="28">
        <f>E26*D26</f>
        <v>100</v>
      </c>
      <c r="G26" s="27">
        <f>0.2+0.45+0.2+0.45+0.2</f>
        <v>1.5</v>
      </c>
      <c r="H26" s="27"/>
      <c r="I26" s="27"/>
      <c r="J26" s="27">
        <f>IF(C26="T10",F26*G26,"")</f>
        <v>150</v>
      </c>
      <c r="K26" s="27" t="str">
        <f>IF(C26="T12",F26*G26,"")</f>
        <v/>
      </c>
      <c r="L26" s="27"/>
      <c r="M26" s="27"/>
      <c r="N26" s="26"/>
      <c r="O26" s="20">
        <f t="shared" si="0"/>
        <v>150</v>
      </c>
    </row>
    <row r="27" spans="1:15" x14ac:dyDescent="0.2">
      <c r="A27" s="63" t="s">
        <v>56</v>
      </c>
      <c r="B27" s="64"/>
      <c r="C27" s="64"/>
      <c r="D27" s="64"/>
      <c r="E27" s="64"/>
      <c r="F27" s="65"/>
      <c r="G27" s="27"/>
      <c r="H27" s="27"/>
      <c r="I27" s="27"/>
      <c r="J27" s="27"/>
      <c r="K27" s="27"/>
      <c r="L27" s="27"/>
      <c r="M27" s="27"/>
      <c r="N27" s="26"/>
      <c r="O27" s="20">
        <f t="shared" si="0"/>
        <v>0</v>
      </c>
    </row>
    <row r="28" spans="1:15" x14ac:dyDescent="0.2">
      <c r="A28" s="69"/>
      <c r="B28" s="70"/>
      <c r="C28" s="70"/>
      <c r="D28" s="70"/>
      <c r="E28" s="70"/>
      <c r="F28" s="71"/>
      <c r="G28" s="27">
        <f>(1.5-0.05)+(35*0.012)</f>
        <v>1.8699999999999999</v>
      </c>
      <c r="H28" s="27" t="str">
        <f>IF(C28="T6",G28*F28,"")</f>
        <v/>
      </c>
      <c r="I28" s="27" t="str">
        <f>IF(C28="T8",F28*G28,"")</f>
        <v/>
      </c>
      <c r="J28" s="27" t="str">
        <f>IF(C28="T10",F28*G28,"")</f>
        <v/>
      </c>
      <c r="K28" s="27" t="str">
        <f>IF(C28="T12",F28*G28,"")</f>
        <v/>
      </c>
      <c r="L28" s="27" t="str">
        <f>IF(C28="T14",F28*G28,"")</f>
        <v/>
      </c>
      <c r="M28" s="27" t="str">
        <f>IF(C28="T16",G28*F28,"")</f>
        <v/>
      </c>
      <c r="N28" s="26" t="str">
        <f>IF(C28="T20",G28*F28,"")</f>
        <v/>
      </c>
      <c r="O28" s="20">
        <f t="shared" si="0"/>
        <v>0</v>
      </c>
    </row>
    <row r="29" spans="1:15" ht="16" x14ac:dyDescent="0.2">
      <c r="A29" s="63" t="s">
        <v>55</v>
      </c>
      <c r="B29" s="64"/>
      <c r="C29" s="64"/>
      <c r="D29" s="32"/>
      <c r="E29" s="32"/>
      <c r="F29" s="33"/>
      <c r="G29" s="27"/>
      <c r="H29" s="27"/>
      <c r="I29" s="27"/>
      <c r="J29" s="27"/>
      <c r="K29" s="27"/>
      <c r="L29" s="27"/>
      <c r="M29" s="27"/>
      <c r="N29" s="26"/>
      <c r="O29" s="20">
        <f t="shared" si="0"/>
        <v>0</v>
      </c>
    </row>
    <row r="30" spans="1:15" x14ac:dyDescent="0.2">
      <c r="A30" s="69"/>
      <c r="B30" s="70"/>
      <c r="C30" s="70"/>
      <c r="D30" s="28"/>
      <c r="E30" s="28"/>
      <c r="F30" s="28"/>
      <c r="G30" s="27"/>
      <c r="H30" s="27"/>
      <c r="I30" s="27"/>
      <c r="J30" s="27"/>
      <c r="K30" s="27"/>
      <c r="L30" s="27" t="str">
        <f>IF(C30="T14",F30*G30,"")</f>
        <v/>
      </c>
      <c r="M30" s="27" t="str">
        <f>IF(C30="T16",G30*F30,"")</f>
        <v/>
      </c>
      <c r="N30" s="26" t="str">
        <f>IF(C30="T20",G30*F30,"")</f>
        <v/>
      </c>
      <c r="O30" s="20">
        <f t="shared" si="0"/>
        <v>0</v>
      </c>
    </row>
    <row r="31" spans="1:15" ht="16" x14ac:dyDescent="0.2">
      <c r="A31" s="61" t="s">
        <v>51</v>
      </c>
      <c r="B31" s="62"/>
      <c r="C31" s="32"/>
      <c r="D31" s="28"/>
      <c r="E31" s="28"/>
      <c r="F31" s="28"/>
      <c r="G31" s="27"/>
      <c r="H31" s="27"/>
      <c r="I31" s="27"/>
      <c r="J31" s="27"/>
      <c r="K31" s="27"/>
      <c r="L31" s="27"/>
      <c r="M31" s="27"/>
      <c r="N31" s="26"/>
      <c r="O31" s="20">
        <f t="shared" si="0"/>
        <v>0</v>
      </c>
    </row>
    <row r="32" spans="1:15" ht="16" x14ac:dyDescent="0.2">
      <c r="A32" s="29" t="s">
        <v>36</v>
      </c>
      <c r="B32" s="28"/>
      <c r="C32" s="28" t="s">
        <v>35</v>
      </c>
      <c r="D32" s="28">
        <v>2</v>
      </c>
      <c r="E32" s="28">
        <v>40</v>
      </c>
      <c r="F32" s="28">
        <f>E32*D32</f>
        <v>80</v>
      </c>
      <c r="G32" s="27">
        <f>(6-0.05)+(35*0.014)</f>
        <v>6.44</v>
      </c>
      <c r="H32" s="27" t="str">
        <f>IF(C32="T6",G32*F32,"")</f>
        <v/>
      </c>
      <c r="I32" s="27" t="str">
        <f>IF(C32="T8",F32*G32,"")</f>
        <v/>
      </c>
      <c r="J32" s="27" t="str">
        <f>IF(C32="T10",F32*G32,"")</f>
        <v/>
      </c>
      <c r="K32" s="27" t="str">
        <f>IF(C32="T12",F32*G32,"")</f>
        <v/>
      </c>
      <c r="L32" s="27">
        <f>IF(C32="T14",F32*G32,"")</f>
        <v>515.20000000000005</v>
      </c>
      <c r="M32" s="27" t="str">
        <f>IF(C32="T16",G32*F32,"")</f>
        <v/>
      </c>
      <c r="N32" s="26" t="str">
        <f>IF(C32="T20",G32*F32,"")</f>
        <v/>
      </c>
      <c r="O32" s="20">
        <f t="shared" si="0"/>
        <v>515.20000000000005</v>
      </c>
    </row>
    <row r="33" spans="1:15" ht="16" x14ac:dyDescent="0.2">
      <c r="A33" s="29" t="s">
        <v>37</v>
      </c>
      <c r="B33" s="28"/>
      <c r="C33" s="28" t="s">
        <v>34</v>
      </c>
      <c r="D33" s="28">
        <v>2</v>
      </c>
      <c r="E33" s="28">
        <v>40</v>
      </c>
      <c r="F33" s="28">
        <f>E33*D33</f>
        <v>80</v>
      </c>
      <c r="G33" s="27">
        <f>(6-0.05)+(34*0.012)</f>
        <v>6.3580000000000005</v>
      </c>
      <c r="H33" s="27" t="str">
        <f>IF(C33="T6",G33*F33,"")</f>
        <v/>
      </c>
      <c r="I33" s="27" t="str">
        <f>IF(C33="T8",F33*G33,"")</f>
        <v/>
      </c>
      <c r="J33" s="27" t="str">
        <f>IF(C33="T10",F33*G33,"")</f>
        <v/>
      </c>
      <c r="K33" s="27">
        <f>IF(C33="T12",F33*G33,"")</f>
        <v>508.64000000000004</v>
      </c>
      <c r="L33" s="27" t="str">
        <f>IF(C33="T14",F33*G33,"")</f>
        <v/>
      </c>
      <c r="M33" s="27" t="str">
        <f>IF(C33="T16",G33*F33,"")</f>
        <v/>
      </c>
      <c r="N33" s="26" t="str">
        <f>IF(C33="T20",G33*F33,"")</f>
        <v/>
      </c>
      <c r="O33" s="20">
        <f t="shared" si="0"/>
        <v>508.64000000000004</v>
      </c>
    </row>
    <row r="34" spans="1:15" ht="16" x14ac:dyDescent="0.2">
      <c r="A34" s="61" t="s">
        <v>50</v>
      </c>
      <c r="B34" s="62"/>
      <c r="C34" s="28"/>
      <c r="D34" s="28"/>
      <c r="E34" s="28"/>
      <c r="F34" s="28"/>
      <c r="G34" s="27"/>
      <c r="H34" s="27"/>
      <c r="I34" s="27"/>
      <c r="J34" s="27"/>
      <c r="K34" s="27"/>
      <c r="L34" s="27"/>
      <c r="M34" s="27"/>
      <c r="N34" s="26"/>
      <c r="O34" s="20">
        <f t="shared" si="0"/>
        <v>0</v>
      </c>
    </row>
    <row r="35" spans="1:15" ht="16" x14ac:dyDescent="0.2">
      <c r="A35" s="29" t="s">
        <v>36</v>
      </c>
      <c r="B35" s="28"/>
      <c r="C35" s="28" t="s">
        <v>35</v>
      </c>
      <c r="D35" s="28">
        <v>2</v>
      </c>
      <c r="E35" s="28">
        <v>40</v>
      </c>
      <c r="F35" s="28">
        <f>E35*D35</f>
        <v>80</v>
      </c>
      <c r="G35" s="27">
        <f>(6-0.05)+(35*0.014)</f>
        <v>6.44</v>
      </c>
      <c r="H35" s="27" t="str">
        <f>IF(C35="T6",G35*F35,"")</f>
        <v/>
      </c>
      <c r="I35" s="27" t="str">
        <f>IF(C35="T8",F35*G35,"")</f>
        <v/>
      </c>
      <c r="J35" s="27" t="str">
        <f>IF(C35="T10",F35*G35,"")</f>
        <v/>
      </c>
      <c r="K35" s="27" t="str">
        <f>IF(C35="T12",F35*G35,"")</f>
        <v/>
      </c>
      <c r="L35" s="27">
        <f>IF(C35="T14",F35*G35,"")</f>
        <v>515.20000000000005</v>
      </c>
      <c r="M35" s="27" t="str">
        <f>IF(C35="T16",G35*F35,"")</f>
        <v/>
      </c>
      <c r="N35" s="26" t="str">
        <f>IF(C35="T20",G35*F35,"")</f>
        <v/>
      </c>
      <c r="O35" s="20">
        <f t="shared" si="0"/>
        <v>515.20000000000005</v>
      </c>
    </row>
    <row r="36" spans="1:15" ht="16" x14ac:dyDescent="0.2">
      <c r="A36" s="29" t="s">
        <v>37</v>
      </c>
      <c r="B36" s="28"/>
      <c r="C36" s="28" t="s">
        <v>34</v>
      </c>
      <c r="D36" s="28">
        <v>2</v>
      </c>
      <c r="E36" s="28">
        <v>40</v>
      </c>
      <c r="F36" s="28">
        <f>E36*D36</f>
        <v>80</v>
      </c>
      <c r="G36" s="27">
        <f>(6-0.05)+(34*0.012)</f>
        <v>6.3580000000000005</v>
      </c>
      <c r="H36" s="27" t="str">
        <f>IF(C36="T6",G36*F36,"")</f>
        <v/>
      </c>
      <c r="I36" s="27" t="str">
        <f>IF(C36="T8",F36*G36,"")</f>
        <v/>
      </c>
      <c r="J36" s="27" t="str">
        <f>IF(C36="T10",F36*G36,"")</f>
        <v/>
      </c>
      <c r="K36" s="27">
        <f>IF(C36="T12",F36*G36,"")</f>
        <v>508.64000000000004</v>
      </c>
      <c r="L36" s="27" t="str">
        <f>IF(C36="T14",F36*G36,"")</f>
        <v/>
      </c>
      <c r="M36" s="27" t="str">
        <f>IF(C36="T16",G36*F36,"")</f>
        <v/>
      </c>
      <c r="N36" s="26" t="str">
        <f>IF(C36="T20",G36*F36,"")</f>
        <v/>
      </c>
      <c r="O36" s="20">
        <f t="shared" si="0"/>
        <v>508.64000000000004</v>
      </c>
    </row>
    <row r="37" spans="1:15" ht="16" x14ac:dyDescent="0.2">
      <c r="A37" s="29" t="s">
        <v>49</v>
      </c>
      <c r="B37" s="28"/>
      <c r="C37" s="28" t="s">
        <v>33</v>
      </c>
      <c r="D37" s="28">
        <v>2</v>
      </c>
      <c r="E37" s="28">
        <v>100</v>
      </c>
      <c r="F37" s="28">
        <f>E37*D37</f>
        <v>200</v>
      </c>
      <c r="G37" s="27">
        <f>0.2+0.45+0.2+0.45+0.2</f>
        <v>1.5</v>
      </c>
      <c r="H37" s="27"/>
      <c r="I37" s="27"/>
      <c r="J37" s="27">
        <f>IF(C37="T10",F37*G37,"")</f>
        <v>300</v>
      </c>
      <c r="K37" s="27" t="str">
        <f>IF(C37="T12",F37*G37,"")</f>
        <v/>
      </c>
      <c r="L37" s="27"/>
      <c r="M37" s="27"/>
      <c r="N37" s="26"/>
      <c r="O37" s="20">
        <f t="shared" si="0"/>
        <v>300</v>
      </c>
    </row>
    <row r="38" spans="1:15" x14ac:dyDescent="0.2">
      <c r="A38" s="63" t="s">
        <v>54</v>
      </c>
      <c r="B38" s="64"/>
      <c r="C38" s="64"/>
      <c r="D38" s="64"/>
      <c r="E38" s="65"/>
      <c r="F38" s="28"/>
      <c r="G38" s="27"/>
      <c r="H38" s="27"/>
      <c r="I38" s="27"/>
      <c r="J38" s="27"/>
      <c r="K38" s="27"/>
      <c r="L38" s="27"/>
      <c r="M38" s="27"/>
      <c r="N38" s="26"/>
      <c r="O38" s="20">
        <f t="shared" si="0"/>
        <v>0</v>
      </c>
    </row>
    <row r="39" spans="1:15" x14ac:dyDescent="0.2">
      <c r="A39" s="66"/>
      <c r="B39" s="67"/>
      <c r="C39" s="67"/>
      <c r="D39" s="67"/>
      <c r="E39" s="68"/>
      <c r="F39" s="28"/>
      <c r="G39" s="27"/>
      <c r="H39" s="27"/>
      <c r="I39" s="27"/>
      <c r="J39" s="27"/>
      <c r="K39" s="27"/>
      <c r="L39" s="27"/>
      <c r="M39" s="27"/>
      <c r="N39" s="26"/>
      <c r="O39" s="20">
        <f t="shared" si="0"/>
        <v>0</v>
      </c>
    </row>
    <row r="40" spans="1:15" ht="16" x14ac:dyDescent="0.2">
      <c r="A40" s="31" t="s">
        <v>38</v>
      </c>
      <c r="B40" s="28"/>
      <c r="C40" s="28" t="s">
        <v>35</v>
      </c>
      <c r="D40" s="28">
        <v>8</v>
      </c>
      <c r="E40" s="30">
        <v>26</v>
      </c>
      <c r="F40" s="27">
        <f>E40*D40</f>
        <v>208</v>
      </c>
      <c r="G40" s="27">
        <f>(3-0.025)+(40*0.014)+(50*0.014)</f>
        <v>4.2350000000000003</v>
      </c>
      <c r="H40" s="27" t="str">
        <f>IF(C40="T6",G40*F40,"")</f>
        <v/>
      </c>
      <c r="I40" s="27" t="str">
        <f>IF(C40="T8",F40*G40,"")</f>
        <v/>
      </c>
      <c r="J40" s="27" t="str">
        <f>IF(C40="T10",F40*G40,"")</f>
        <v/>
      </c>
      <c r="K40" s="27" t="str">
        <f>IF(C40="T12",F40*G40,"")</f>
        <v/>
      </c>
      <c r="L40" s="27">
        <f>IF(C40="T14",F40*G40,"")</f>
        <v>880.88000000000011</v>
      </c>
      <c r="M40" s="27" t="str">
        <f>IF(C40="T16",G40*F40,"")</f>
        <v/>
      </c>
      <c r="N40" s="26" t="str">
        <f>IF(C40="T20",G40*F40,"")</f>
        <v/>
      </c>
      <c r="O40" s="20">
        <f t="shared" si="0"/>
        <v>880.88000000000011</v>
      </c>
    </row>
    <row r="41" spans="1:15" ht="16" x14ac:dyDescent="0.2">
      <c r="A41" s="31" t="s">
        <v>40</v>
      </c>
      <c r="B41" s="28"/>
      <c r="C41" s="28" t="s">
        <v>33</v>
      </c>
      <c r="D41" s="28">
        <v>8</v>
      </c>
      <c r="E41" s="30">
        <f>(3-0.4-0.025)/(0.15)+1</f>
        <v>18.166666666666668</v>
      </c>
      <c r="F41" s="27">
        <f>E41*D41</f>
        <v>145.33333333333334</v>
      </c>
      <c r="G41" s="27">
        <f>(1+0.35)*2+(20*0.01)</f>
        <v>2.9000000000000004</v>
      </c>
      <c r="H41" s="27" t="str">
        <f>IF(C41="T6",G41*F41,"")</f>
        <v/>
      </c>
      <c r="I41" s="27" t="str">
        <f>IF(C41="T8",F41*G41,"")</f>
        <v/>
      </c>
      <c r="J41" s="27">
        <f>IF(C41="T10",F41*G41,"")</f>
        <v>421.46666666666675</v>
      </c>
      <c r="K41" s="27" t="str">
        <f>IF(C41="T12",F41*G41,"")</f>
        <v/>
      </c>
      <c r="L41" s="27" t="str">
        <f>IF(C41="T14",F41*G41,"")</f>
        <v/>
      </c>
      <c r="M41" s="27" t="str">
        <f>IF(C41="T16",G41*F41,"")</f>
        <v/>
      </c>
      <c r="N41" s="26" t="str">
        <f>IF(C41="T20",G41*F41,"")</f>
        <v/>
      </c>
      <c r="O41" s="20">
        <f t="shared" si="0"/>
        <v>421.46666666666675</v>
      </c>
    </row>
    <row r="42" spans="1:15" ht="16" x14ac:dyDescent="0.2">
      <c r="A42" s="31" t="s">
        <v>39</v>
      </c>
      <c r="B42" s="28"/>
      <c r="C42" s="28" t="s">
        <v>33</v>
      </c>
      <c r="D42" s="28">
        <v>8</v>
      </c>
      <c r="E42" s="30">
        <f>((3-0.4-0.025)/(0.15)+1)*11</f>
        <v>199.83333333333334</v>
      </c>
      <c r="F42" s="27">
        <f>E42*D42</f>
        <v>1598.6666666666667</v>
      </c>
      <c r="G42" s="27">
        <f>(1+0.35)*2+(20*0.01)</f>
        <v>2.9000000000000004</v>
      </c>
      <c r="H42" s="27" t="str">
        <f>IF(C42="T6",G42*F42,"")</f>
        <v/>
      </c>
      <c r="I42" s="27" t="str">
        <f>IF(C42="T8",F42*G42,"")</f>
        <v/>
      </c>
      <c r="J42" s="27">
        <f>IF(C42="T10",F42*G42,"")</f>
        <v>4636.1333333333341</v>
      </c>
      <c r="K42" s="27" t="str">
        <f>IF(C42="T12",F42*G42,"")</f>
        <v/>
      </c>
      <c r="L42" s="27" t="str">
        <f>IF(C42="T14",F42*G42,"")</f>
        <v/>
      </c>
      <c r="M42" s="27" t="str">
        <f>IF(C42="T16",G42*F42,"")</f>
        <v/>
      </c>
      <c r="N42" s="26" t="str">
        <f>IF(C42="T20",G42*F42,"")</f>
        <v/>
      </c>
      <c r="O42" s="20">
        <f t="shared" si="0"/>
        <v>4636.1333333333341</v>
      </c>
    </row>
    <row r="43" spans="1:15" x14ac:dyDescent="0.2">
      <c r="A43" s="63" t="s">
        <v>53</v>
      </c>
      <c r="B43" s="64"/>
      <c r="C43" s="64"/>
      <c r="D43" s="28"/>
      <c r="E43" s="28"/>
      <c r="F43" s="28"/>
      <c r="G43" s="27"/>
      <c r="H43" s="27"/>
      <c r="I43" s="27"/>
      <c r="J43" s="27"/>
      <c r="K43" s="27"/>
      <c r="L43" s="27"/>
      <c r="M43" s="27"/>
      <c r="N43" s="26"/>
      <c r="O43" s="20">
        <f t="shared" si="0"/>
        <v>0</v>
      </c>
    </row>
    <row r="44" spans="1:15" x14ac:dyDescent="0.2">
      <c r="A44" s="69"/>
      <c r="B44" s="70"/>
      <c r="C44" s="70"/>
      <c r="D44" s="28"/>
      <c r="E44" s="28"/>
      <c r="F44" s="28"/>
      <c r="G44" s="27"/>
      <c r="H44" s="27"/>
      <c r="I44" s="27"/>
      <c r="J44" s="27"/>
      <c r="K44" s="27"/>
      <c r="L44" s="27"/>
      <c r="M44" s="27"/>
      <c r="N44" s="26"/>
      <c r="O44" s="20">
        <f t="shared" si="0"/>
        <v>0</v>
      </c>
    </row>
    <row r="45" spans="1:15" ht="16" x14ac:dyDescent="0.2">
      <c r="A45" s="61" t="s">
        <v>51</v>
      </c>
      <c r="B45" s="62"/>
      <c r="C45" s="28"/>
      <c r="D45" s="28"/>
      <c r="E45" s="28"/>
      <c r="F45" s="28"/>
      <c r="G45" s="27"/>
      <c r="H45" s="27"/>
      <c r="I45" s="27"/>
      <c r="J45" s="27"/>
      <c r="K45" s="27"/>
      <c r="L45" s="27"/>
      <c r="M45" s="27"/>
      <c r="N45" s="26"/>
      <c r="O45" s="20">
        <f t="shared" si="0"/>
        <v>0</v>
      </c>
    </row>
    <row r="46" spans="1:15" ht="16" x14ac:dyDescent="0.2">
      <c r="A46" s="29" t="s">
        <v>36</v>
      </c>
      <c r="B46" s="28"/>
      <c r="C46" s="28" t="s">
        <v>34</v>
      </c>
      <c r="D46" s="28">
        <v>1</v>
      </c>
      <c r="E46" s="28">
        <v>90</v>
      </c>
      <c r="F46" s="28">
        <f>E46*D46</f>
        <v>90</v>
      </c>
      <c r="G46" s="27">
        <f>(13.5-0.05)+(35*0.012)</f>
        <v>13.87</v>
      </c>
      <c r="H46" s="27" t="str">
        <f>IF(C46="T6",G46*F46,"")</f>
        <v/>
      </c>
      <c r="I46" s="27" t="str">
        <f>IF(C46="T8",F46*G46,"")</f>
        <v/>
      </c>
      <c r="J46" s="27" t="str">
        <f>IF(C46="T10",F46*G46,"")</f>
        <v/>
      </c>
      <c r="K46" s="27">
        <f t="shared" ref="K46:K61" si="1">IF(C46="T12",F46*G46,"")</f>
        <v>1248.3</v>
      </c>
      <c r="L46" s="27" t="str">
        <f>IF(C46="T14",F46*G46,"")</f>
        <v/>
      </c>
      <c r="M46" s="27" t="str">
        <f>IF(C46="T16",G46*F46,"")</f>
        <v/>
      </c>
      <c r="N46" s="26" t="str">
        <f>IF(C46="T20",G46*F46,"")</f>
        <v/>
      </c>
      <c r="O46" s="20">
        <f t="shared" si="0"/>
        <v>1248.3</v>
      </c>
    </row>
    <row r="47" spans="1:15" ht="16" x14ac:dyDescent="0.2">
      <c r="A47" s="29" t="s">
        <v>37</v>
      </c>
      <c r="B47" s="28"/>
      <c r="C47" s="28" t="s">
        <v>34</v>
      </c>
      <c r="D47" s="28">
        <v>1</v>
      </c>
      <c r="E47" s="28">
        <v>40</v>
      </c>
      <c r="F47" s="28">
        <f>E47*D47</f>
        <v>40</v>
      </c>
      <c r="G47" s="27">
        <f>(6-0.05)+(34*0.012)</f>
        <v>6.3580000000000005</v>
      </c>
      <c r="H47" s="27" t="str">
        <f>IF(C47="T6",G47*F47,"")</f>
        <v/>
      </c>
      <c r="I47" s="27" t="str">
        <f>IF(C47="T8",F47*G47,"")</f>
        <v/>
      </c>
      <c r="J47" s="27" t="str">
        <f>IF(C47="T10",F47*G47,"")</f>
        <v/>
      </c>
      <c r="K47" s="27">
        <f t="shared" si="1"/>
        <v>254.32000000000002</v>
      </c>
      <c r="L47" s="27" t="str">
        <f>IF(C47="T14",F47*G47,"")</f>
        <v/>
      </c>
      <c r="M47" s="27" t="str">
        <f>IF(C47="T16",G47*F47,"")</f>
        <v/>
      </c>
      <c r="N47" s="26" t="str">
        <f>IF(C47="T20",G47*F47,"")</f>
        <v/>
      </c>
      <c r="O47" s="20">
        <f t="shared" si="0"/>
        <v>254.32000000000002</v>
      </c>
    </row>
    <row r="48" spans="1:15" ht="16" x14ac:dyDescent="0.2">
      <c r="A48" s="61" t="s">
        <v>50</v>
      </c>
      <c r="B48" s="62"/>
      <c r="C48" s="28"/>
      <c r="D48" s="28"/>
      <c r="E48" s="28"/>
      <c r="F48" s="28"/>
      <c r="G48" s="27"/>
      <c r="H48" s="27"/>
      <c r="I48" s="27"/>
      <c r="J48" s="27"/>
      <c r="K48" s="27" t="str">
        <f t="shared" si="1"/>
        <v/>
      </c>
      <c r="L48" s="27"/>
      <c r="M48" s="27"/>
      <c r="N48" s="26"/>
      <c r="O48" s="20">
        <f t="shared" si="0"/>
        <v>0</v>
      </c>
    </row>
    <row r="49" spans="1:15" ht="16" x14ac:dyDescent="0.2">
      <c r="A49" s="29" t="s">
        <v>36</v>
      </c>
      <c r="B49" s="28"/>
      <c r="C49" s="28" t="s">
        <v>33</v>
      </c>
      <c r="D49" s="28">
        <v>1</v>
      </c>
      <c r="E49" s="28">
        <v>90</v>
      </c>
      <c r="F49" s="28">
        <f>E49*D49</f>
        <v>90</v>
      </c>
      <c r="G49" s="27">
        <f>(13.5-0.05)+(35*0.012)</f>
        <v>13.87</v>
      </c>
      <c r="H49" s="27" t="str">
        <f>IF(C49="T6",G49*F49,"")</f>
        <v/>
      </c>
      <c r="I49" s="27" t="str">
        <f>IF(C49="T8",F49*G49,"")</f>
        <v/>
      </c>
      <c r="J49" s="27">
        <f t="shared" ref="J49:J61" si="2">IF(C49="T10",F49*G49,"")</f>
        <v>1248.3</v>
      </c>
      <c r="K49" s="27" t="str">
        <f t="shared" si="1"/>
        <v/>
      </c>
      <c r="L49" s="27"/>
      <c r="M49" s="27"/>
      <c r="N49" s="26"/>
      <c r="O49" s="20">
        <f t="shared" si="0"/>
        <v>1248.3</v>
      </c>
    </row>
    <row r="50" spans="1:15" ht="16" x14ac:dyDescent="0.2">
      <c r="A50" s="29" t="s">
        <v>37</v>
      </c>
      <c r="B50" s="28"/>
      <c r="C50" s="28" t="s">
        <v>33</v>
      </c>
      <c r="D50" s="28">
        <v>1</v>
      </c>
      <c r="E50" s="28">
        <v>40</v>
      </c>
      <c r="F50" s="28">
        <f>E50*D50</f>
        <v>40</v>
      </c>
      <c r="G50" s="27">
        <f>(6-0.05)+(34*0.012)</f>
        <v>6.3580000000000005</v>
      </c>
      <c r="H50" s="27" t="str">
        <f>IF(C50="T6",G50*F50,"")</f>
        <v/>
      </c>
      <c r="I50" s="27" t="str">
        <f>IF(C50="T8",F50*G50,"")</f>
        <v/>
      </c>
      <c r="J50" s="27">
        <f t="shared" si="2"/>
        <v>254.32000000000002</v>
      </c>
      <c r="K50" s="27" t="str">
        <f t="shared" si="1"/>
        <v/>
      </c>
      <c r="L50" s="27"/>
      <c r="M50" s="27"/>
      <c r="N50" s="26"/>
      <c r="O50" s="20">
        <f t="shared" si="0"/>
        <v>254.32000000000002</v>
      </c>
    </row>
    <row r="51" spans="1:15" ht="16" x14ac:dyDescent="0.2">
      <c r="A51" s="29" t="s">
        <v>49</v>
      </c>
      <c r="B51" s="28"/>
      <c r="C51" s="28" t="s">
        <v>33</v>
      </c>
      <c r="D51" s="28">
        <v>1</v>
      </c>
      <c r="E51" s="28">
        <v>150</v>
      </c>
      <c r="F51" s="28">
        <f>E51*D51</f>
        <v>150</v>
      </c>
      <c r="G51" s="27">
        <f>0.2+0.45+0.2+0.45+0.2</f>
        <v>1.5</v>
      </c>
      <c r="H51" s="27"/>
      <c r="I51" s="27"/>
      <c r="J51" s="27">
        <f t="shared" si="2"/>
        <v>225</v>
      </c>
      <c r="K51" s="27" t="str">
        <f t="shared" si="1"/>
        <v/>
      </c>
      <c r="L51" s="27"/>
      <c r="M51" s="27"/>
      <c r="N51" s="26"/>
      <c r="O51" s="20">
        <f t="shared" si="0"/>
        <v>225</v>
      </c>
    </row>
    <row r="52" spans="1:15" x14ac:dyDescent="0.2">
      <c r="A52" s="63" t="s">
        <v>52</v>
      </c>
      <c r="B52" s="64"/>
      <c r="C52" s="64"/>
      <c r="D52" s="28"/>
      <c r="E52" s="28"/>
      <c r="F52" s="28"/>
      <c r="G52" s="27"/>
      <c r="H52" s="27"/>
      <c r="I52" s="27"/>
      <c r="J52" s="27" t="str">
        <f t="shared" si="2"/>
        <v/>
      </c>
      <c r="K52" s="27" t="str">
        <f t="shared" si="1"/>
        <v/>
      </c>
      <c r="L52" s="27"/>
      <c r="M52" s="27"/>
      <c r="N52" s="26"/>
      <c r="O52" s="20">
        <f t="shared" si="0"/>
        <v>0</v>
      </c>
    </row>
    <row r="53" spans="1:15" x14ac:dyDescent="0.2">
      <c r="A53" s="69"/>
      <c r="B53" s="70"/>
      <c r="C53" s="70"/>
      <c r="D53" s="28"/>
      <c r="E53" s="28"/>
      <c r="F53" s="28"/>
      <c r="G53" s="27"/>
      <c r="H53" s="27"/>
      <c r="I53" s="27"/>
      <c r="J53" s="27" t="str">
        <f t="shared" si="2"/>
        <v/>
      </c>
      <c r="K53" s="27" t="str">
        <f t="shared" si="1"/>
        <v/>
      </c>
      <c r="L53" s="27"/>
      <c r="M53" s="27"/>
      <c r="N53" s="26"/>
      <c r="O53" s="20">
        <f t="shared" si="0"/>
        <v>0</v>
      </c>
    </row>
    <row r="54" spans="1:15" ht="16" x14ac:dyDescent="0.2">
      <c r="A54" s="61" t="s">
        <v>51</v>
      </c>
      <c r="B54" s="62"/>
      <c r="C54" s="28"/>
      <c r="D54" s="28"/>
      <c r="E54" s="28"/>
      <c r="F54" s="28"/>
      <c r="G54" s="27"/>
      <c r="H54" s="27"/>
      <c r="I54" s="27"/>
      <c r="J54" s="27" t="str">
        <f t="shared" si="2"/>
        <v/>
      </c>
      <c r="K54" s="27" t="str">
        <f t="shared" si="1"/>
        <v/>
      </c>
      <c r="L54" s="27"/>
      <c r="M54" s="27"/>
      <c r="N54" s="26"/>
      <c r="O54" s="20">
        <f t="shared" si="0"/>
        <v>0</v>
      </c>
    </row>
    <row r="55" spans="1:15" ht="16" x14ac:dyDescent="0.2">
      <c r="A55" s="29" t="s">
        <v>36</v>
      </c>
      <c r="B55" s="28"/>
      <c r="C55" s="28" t="s">
        <v>34</v>
      </c>
      <c r="D55" s="28">
        <v>1</v>
      </c>
      <c r="E55" s="28">
        <v>70</v>
      </c>
      <c r="F55" s="28">
        <f>E55*D55</f>
        <v>70</v>
      </c>
      <c r="G55" s="27">
        <f>(10.1-0.05)+(35*0.012)</f>
        <v>10.469999999999999</v>
      </c>
      <c r="H55" s="27"/>
      <c r="I55" s="27"/>
      <c r="J55" s="27" t="str">
        <f t="shared" si="2"/>
        <v/>
      </c>
      <c r="K55" s="27">
        <f t="shared" si="1"/>
        <v>732.89999999999986</v>
      </c>
      <c r="L55" s="27"/>
      <c r="M55" s="27"/>
      <c r="N55" s="26"/>
      <c r="O55" s="20">
        <f t="shared" si="0"/>
        <v>732.89999999999986</v>
      </c>
    </row>
    <row r="56" spans="1:15" ht="16" x14ac:dyDescent="0.2">
      <c r="A56" s="29" t="s">
        <v>37</v>
      </c>
      <c r="B56" s="28"/>
      <c r="C56" s="28" t="s">
        <v>34</v>
      </c>
      <c r="D56" s="28">
        <v>1</v>
      </c>
      <c r="E56" s="28">
        <v>40</v>
      </c>
      <c r="F56" s="28">
        <f>E56*D56</f>
        <v>40</v>
      </c>
      <c r="G56" s="27">
        <f>(6-0.05)+(34*0.012)</f>
        <v>6.3580000000000005</v>
      </c>
      <c r="H56" s="27"/>
      <c r="I56" s="27"/>
      <c r="J56" s="27" t="str">
        <f t="shared" si="2"/>
        <v/>
      </c>
      <c r="K56" s="27">
        <f t="shared" si="1"/>
        <v>254.32000000000002</v>
      </c>
      <c r="L56" s="27"/>
      <c r="M56" s="27"/>
      <c r="N56" s="26"/>
      <c r="O56" s="20">
        <f t="shared" si="0"/>
        <v>254.32000000000002</v>
      </c>
    </row>
    <row r="57" spans="1:15" ht="16" x14ac:dyDescent="0.2">
      <c r="A57" s="61" t="s">
        <v>50</v>
      </c>
      <c r="B57" s="62"/>
      <c r="C57" s="28"/>
      <c r="D57" s="28"/>
      <c r="E57" s="28"/>
      <c r="F57" s="28"/>
      <c r="G57" s="27"/>
      <c r="H57" s="27"/>
      <c r="I57" s="27"/>
      <c r="J57" s="27" t="str">
        <f t="shared" si="2"/>
        <v/>
      </c>
      <c r="K57" s="27" t="str">
        <f t="shared" si="1"/>
        <v/>
      </c>
      <c r="L57" s="27"/>
      <c r="M57" s="27"/>
      <c r="N57" s="26"/>
      <c r="O57" s="20">
        <f t="shared" si="0"/>
        <v>0</v>
      </c>
    </row>
    <row r="58" spans="1:15" ht="16" x14ac:dyDescent="0.2">
      <c r="A58" s="29" t="s">
        <v>36</v>
      </c>
      <c r="B58" s="28"/>
      <c r="C58" s="28" t="s">
        <v>33</v>
      </c>
      <c r="D58" s="28">
        <v>1</v>
      </c>
      <c r="E58" s="28">
        <v>70</v>
      </c>
      <c r="F58" s="28">
        <f>E58*D58</f>
        <v>70</v>
      </c>
      <c r="G58" s="27">
        <f>(10.1-0.05)+(35*0.01)</f>
        <v>10.399999999999999</v>
      </c>
      <c r="H58" s="27"/>
      <c r="I58" s="27"/>
      <c r="J58" s="27">
        <f t="shared" si="2"/>
        <v>727.99999999999989</v>
      </c>
      <c r="K58" s="27" t="str">
        <f t="shared" si="1"/>
        <v/>
      </c>
      <c r="L58" s="27"/>
      <c r="M58" s="27"/>
      <c r="N58" s="26"/>
      <c r="O58" s="20">
        <f t="shared" si="0"/>
        <v>727.99999999999989</v>
      </c>
    </row>
    <row r="59" spans="1:15" ht="16" x14ac:dyDescent="0.2">
      <c r="A59" s="29" t="s">
        <v>37</v>
      </c>
      <c r="B59" s="28"/>
      <c r="C59" s="28" t="s">
        <v>33</v>
      </c>
      <c r="D59" s="28">
        <v>1</v>
      </c>
      <c r="E59" s="28">
        <v>40</v>
      </c>
      <c r="F59" s="28">
        <f>E59*D59</f>
        <v>40</v>
      </c>
      <c r="G59" s="27">
        <f>(6-0.05)+(34*0.01)</f>
        <v>6.29</v>
      </c>
      <c r="H59" s="27"/>
      <c r="I59" s="27"/>
      <c r="J59" s="27">
        <f t="shared" si="2"/>
        <v>251.6</v>
      </c>
      <c r="K59" s="27" t="str">
        <f t="shared" si="1"/>
        <v/>
      </c>
      <c r="L59" s="27"/>
      <c r="M59" s="27"/>
      <c r="N59" s="26"/>
      <c r="O59" s="20">
        <f t="shared" si="0"/>
        <v>251.6</v>
      </c>
    </row>
    <row r="60" spans="1:15" ht="16" x14ac:dyDescent="0.2">
      <c r="A60" s="29" t="s">
        <v>49</v>
      </c>
      <c r="B60" s="28"/>
      <c r="C60" s="28" t="s">
        <v>33</v>
      </c>
      <c r="D60" s="28">
        <v>1</v>
      </c>
      <c r="E60" s="28">
        <v>150</v>
      </c>
      <c r="F60" s="28">
        <f>E60*D60</f>
        <v>150</v>
      </c>
      <c r="G60" s="27">
        <f>0.2+0.45+0.2+0.45+0.2</f>
        <v>1.5</v>
      </c>
      <c r="H60" s="27"/>
      <c r="I60" s="27"/>
      <c r="J60" s="27">
        <f t="shared" si="2"/>
        <v>225</v>
      </c>
      <c r="K60" s="27" t="str">
        <f t="shared" si="1"/>
        <v/>
      </c>
      <c r="L60" s="27"/>
      <c r="M60" s="27"/>
      <c r="N60" s="26"/>
      <c r="O60" s="20">
        <f t="shared" si="0"/>
        <v>225</v>
      </c>
    </row>
    <row r="61" spans="1:15" ht="17" thickBot="1" x14ac:dyDescent="0.25">
      <c r="A61" s="29"/>
      <c r="B61" s="28"/>
      <c r="C61" s="28"/>
      <c r="D61" s="28"/>
      <c r="E61" s="28"/>
      <c r="F61" s="28"/>
      <c r="G61" s="27"/>
      <c r="H61" s="27" t="str">
        <f>IF(C61="T6",G61*F61,"")</f>
        <v/>
      </c>
      <c r="I61" s="27" t="str">
        <f>IF(C61="T8",F61*G61,"")</f>
        <v/>
      </c>
      <c r="J61" s="27" t="str">
        <f t="shared" si="2"/>
        <v/>
      </c>
      <c r="K61" s="27" t="str">
        <f t="shared" si="1"/>
        <v/>
      </c>
      <c r="L61" s="27" t="str">
        <f>IF(C61="T14",F61*G61,"")</f>
        <v/>
      </c>
      <c r="M61" s="27" t="str">
        <f>IF(C61="T16",G61*F61,"")</f>
        <v/>
      </c>
      <c r="N61" s="26" t="str">
        <f>IF(C61="T20",G61*F61,"")</f>
        <v/>
      </c>
      <c r="O61" s="20">
        <f t="shared" si="0"/>
        <v>0</v>
      </c>
    </row>
    <row r="62" spans="1:15" ht="16" thickBot="1" x14ac:dyDescent="0.25">
      <c r="A62" s="78"/>
      <c r="B62" s="79"/>
      <c r="C62" s="84" t="s">
        <v>41</v>
      </c>
      <c r="D62" s="85"/>
      <c r="E62" s="85"/>
      <c r="F62" s="85"/>
      <c r="G62" s="86"/>
      <c r="H62" s="25">
        <f t="shared" ref="H62:N62" si="3">SUM(H12:H61)</f>
        <v>0</v>
      </c>
      <c r="I62" s="25">
        <f t="shared" si="3"/>
        <v>0</v>
      </c>
      <c r="J62" s="25">
        <f t="shared" si="3"/>
        <v>9697.8200000000015</v>
      </c>
      <c r="K62" s="25">
        <f t="shared" si="3"/>
        <v>7734.92</v>
      </c>
      <c r="L62" s="25">
        <f t="shared" si="3"/>
        <v>2265.36</v>
      </c>
      <c r="M62" s="25">
        <f t="shared" si="3"/>
        <v>0</v>
      </c>
      <c r="N62" s="25">
        <f t="shared" si="3"/>
        <v>0</v>
      </c>
    </row>
    <row r="63" spans="1:15" ht="16" thickBot="1" x14ac:dyDescent="0.25">
      <c r="A63" s="80"/>
      <c r="B63" s="81"/>
      <c r="C63" s="84" t="s">
        <v>42</v>
      </c>
      <c r="D63" s="85"/>
      <c r="E63" s="85"/>
      <c r="F63" s="85"/>
      <c r="G63" s="86"/>
      <c r="H63" s="23">
        <v>0.222</v>
      </c>
      <c r="I63" s="24">
        <v>0.39500000000000002</v>
      </c>
      <c r="J63" s="23">
        <v>0.61699999999999999</v>
      </c>
      <c r="K63" s="23">
        <v>0.88800000000000001</v>
      </c>
      <c r="L63" s="24">
        <v>1.208</v>
      </c>
      <c r="M63" s="23">
        <v>1.5780000000000001</v>
      </c>
      <c r="N63" s="23">
        <v>2.4660000000000002</v>
      </c>
    </row>
    <row r="64" spans="1:15" ht="16" thickBot="1" x14ac:dyDescent="0.25">
      <c r="A64" s="80"/>
      <c r="B64" s="81"/>
      <c r="C64" s="84" t="s">
        <v>43</v>
      </c>
      <c r="D64" s="85"/>
      <c r="E64" s="85"/>
      <c r="F64" s="85"/>
      <c r="G64" s="86"/>
      <c r="H64" s="22">
        <f t="shared" ref="H64:N64" si="4">H63*H62</f>
        <v>0</v>
      </c>
      <c r="I64" s="22">
        <f t="shared" si="4"/>
        <v>0</v>
      </c>
      <c r="J64" s="22">
        <f t="shared" si="4"/>
        <v>5983.5549400000009</v>
      </c>
      <c r="K64" s="22">
        <f t="shared" si="4"/>
        <v>6868.6089600000005</v>
      </c>
      <c r="L64" s="22">
        <f t="shared" si="4"/>
        <v>2736.5548800000001</v>
      </c>
      <c r="M64" s="22">
        <f t="shared" si="4"/>
        <v>0</v>
      </c>
      <c r="N64" s="22">
        <f t="shared" si="4"/>
        <v>0</v>
      </c>
    </row>
    <row r="65" spans="1:14" ht="22" thickBot="1" x14ac:dyDescent="0.25">
      <c r="A65" s="80"/>
      <c r="B65" s="81"/>
      <c r="C65" s="84" t="s">
        <v>44</v>
      </c>
      <c r="D65" s="85"/>
      <c r="E65" s="85"/>
      <c r="F65" s="85"/>
      <c r="G65" s="86"/>
      <c r="H65" s="75">
        <f>SUM(H64:N64)</f>
        <v>15588.718780000001</v>
      </c>
      <c r="I65" s="76"/>
      <c r="J65" s="76"/>
      <c r="K65" s="76"/>
      <c r="L65" s="76"/>
      <c r="M65" s="76"/>
      <c r="N65" s="77"/>
    </row>
    <row r="66" spans="1:14" ht="20" thickBot="1" x14ac:dyDescent="0.3">
      <c r="A66" s="82"/>
      <c r="B66" s="83"/>
      <c r="C66" s="87" t="s">
        <v>48</v>
      </c>
      <c r="D66" s="88"/>
      <c r="E66" s="88"/>
      <c r="F66" s="88"/>
      <c r="G66" s="89"/>
      <c r="H66" s="21">
        <f>SUM(H65:N65)</f>
        <v>15588.718780000001</v>
      </c>
    </row>
    <row r="69" spans="1:14" x14ac:dyDescent="0.2">
      <c r="H69" s="42">
        <f>SUM(H10:H61)</f>
        <v>0</v>
      </c>
      <c r="I69" s="42">
        <f t="shared" ref="I69:N69" si="5">SUM(I10:I61)</f>
        <v>0</v>
      </c>
      <c r="J69" s="42">
        <f t="shared" si="5"/>
        <v>9697.8200000000015</v>
      </c>
      <c r="K69" s="42">
        <f t="shared" si="5"/>
        <v>7734.92</v>
      </c>
      <c r="L69" s="42">
        <f t="shared" si="5"/>
        <v>2265.36</v>
      </c>
      <c r="M69" s="42">
        <f t="shared" si="5"/>
        <v>0</v>
      </c>
      <c r="N69" s="42">
        <f t="shared" si="5"/>
        <v>0</v>
      </c>
    </row>
    <row r="70" spans="1:14" x14ac:dyDescent="0.2">
      <c r="H70" s="20">
        <f>H69*H63</f>
        <v>0</v>
      </c>
      <c r="I70" s="20">
        <f t="shared" ref="I70:N70" si="6">I69*I63</f>
        <v>0</v>
      </c>
      <c r="J70" s="20">
        <f t="shared" si="6"/>
        <v>5983.5549400000009</v>
      </c>
      <c r="K70" s="20">
        <f t="shared" si="6"/>
        <v>6868.6089600000005</v>
      </c>
      <c r="L70" s="20">
        <f t="shared" si="6"/>
        <v>2736.5548800000001</v>
      </c>
      <c r="M70" s="20">
        <f t="shared" si="6"/>
        <v>0</v>
      </c>
      <c r="N70" s="20">
        <f t="shared" si="6"/>
        <v>0</v>
      </c>
    </row>
  </sheetData>
  <mergeCells count="35">
    <mergeCell ref="A48:B48"/>
    <mergeCell ref="A52:C53"/>
    <mergeCell ref="A54:B54"/>
    <mergeCell ref="A57:B57"/>
    <mergeCell ref="H65:N65"/>
    <mergeCell ref="A62:B66"/>
    <mergeCell ref="C62:G62"/>
    <mergeCell ref="C63:G63"/>
    <mergeCell ref="C64:G64"/>
    <mergeCell ref="C65:G65"/>
    <mergeCell ref="C66:G66"/>
    <mergeCell ref="A45:B45"/>
    <mergeCell ref="A10:D11"/>
    <mergeCell ref="A12:B12"/>
    <mergeCell ref="A15:B15"/>
    <mergeCell ref="A18:C19"/>
    <mergeCell ref="A20:B20"/>
    <mergeCell ref="A23:B23"/>
    <mergeCell ref="A9:N9"/>
    <mergeCell ref="A31:B31"/>
    <mergeCell ref="A34:B34"/>
    <mergeCell ref="A38:E39"/>
    <mergeCell ref="A43:C44"/>
    <mergeCell ref="A27:F28"/>
    <mergeCell ref="A29:C30"/>
    <mergeCell ref="C2:L3"/>
    <mergeCell ref="B4:L4"/>
    <mergeCell ref="B5:L5"/>
    <mergeCell ref="A7:A8"/>
    <mergeCell ref="B7:B8"/>
    <mergeCell ref="C7:C8"/>
    <mergeCell ref="D7:D8"/>
    <mergeCell ref="E7:F7"/>
    <mergeCell ref="G7:G8"/>
    <mergeCell ref="H7:N7"/>
  </mergeCells>
  <pageMargins left="0.7" right="0.7" top="0.75" bottom="0.75" header="0.3" footer="0.3"/>
  <pageSetup paperSize="9" scale="54" orientation="portrait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K27"/>
  <sheetViews>
    <sheetView tabSelected="1" zoomScale="140" zoomScaleNormal="140" zoomScaleSheetLayoutView="100" workbookViewId="0">
      <selection activeCell="C8" sqref="C8"/>
    </sheetView>
  </sheetViews>
  <sheetFormatPr baseColWidth="10" defaultColWidth="9" defaultRowHeight="15" x14ac:dyDescent="0.2"/>
  <cols>
    <col min="1" max="1" width="14.33203125" customWidth="1"/>
    <col min="2" max="2" width="14.5" customWidth="1"/>
    <col min="3" max="3" width="50.83203125" customWidth="1"/>
    <col min="4" max="4" width="6.6640625" customWidth="1"/>
    <col min="5" max="5" width="15.33203125" customWidth="1"/>
    <col min="6" max="6" width="18.33203125" customWidth="1"/>
    <col min="7" max="7" width="18.6640625" customWidth="1"/>
    <col min="8" max="8" width="17.6640625" customWidth="1"/>
    <col min="9" max="9" width="22.33203125" customWidth="1"/>
    <col min="10" max="10" width="10" customWidth="1"/>
    <col min="11" max="11" width="12.5" customWidth="1"/>
    <col min="12" max="256" width="10" customWidth="1"/>
  </cols>
  <sheetData>
    <row r="5" spans="1:11" ht="15" customHeight="1" x14ac:dyDescent="0.2">
      <c r="A5" s="90" t="s">
        <v>21</v>
      </c>
      <c r="B5" s="90"/>
      <c r="C5" s="41" t="s">
        <v>63</v>
      </c>
      <c r="D5" s="41"/>
      <c r="E5" s="41"/>
      <c r="F5" s="41"/>
      <c r="G5" s="41"/>
      <c r="H5" s="41"/>
      <c r="I5" s="1"/>
    </row>
    <row r="6" spans="1:11" x14ac:dyDescent="0.2">
      <c r="A6" s="2"/>
      <c r="B6" s="2"/>
      <c r="C6" s="93" t="s">
        <v>64</v>
      </c>
      <c r="D6" s="93"/>
      <c r="E6" s="93"/>
      <c r="F6" s="93"/>
      <c r="G6" s="93"/>
      <c r="H6" s="93"/>
      <c r="I6" s="1"/>
    </row>
    <row r="7" spans="1:11" x14ac:dyDescent="0.2">
      <c r="A7" s="90" t="s">
        <v>22</v>
      </c>
      <c r="B7" s="90"/>
      <c r="C7" s="3" t="s">
        <v>65</v>
      </c>
      <c r="D7" s="1"/>
      <c r="E7" s="1"/>
      <c r="F7" s="1"/>
      <c r="G7" s="1"/>
      <c r="H7" s="1"/>
      <c r="I7" s="1"/>
    </row>
    <row r="8" spans="1:11" x14ac:dyDescent="0.2">
      <c r="A8" s="1"/>
      <c r="B8" s="1"/>
      <c r="C8" s="1"/>
      <c r="D8" s="1"/>
      <c r="E8" s="1"/>
      <c r="F8" s="1"/>
      <c r="G8" s="1"/>
      <c r="H8" s="1"/>
      <c r="I8" s="1"/>
    </row>
    <row r="9" spans="1:11" x14ac:dyDescent="0.2">
      <c r="A9" s="92" t="s">
        <v>1</v>
      </c>
      <c r="B9" s="92"/>
      <c r="C9" s="1" t="s">
        <v>67</v>
      </c>
      <c r="D9" s="1"/>
      <c r="E9" s="4"/>
      <c r="F9" s="4" t="s">
        <v>2</v>
      </c>
      <c r="G9" s="5">
        <v>44837</v>
      </c>
      <c r="H9" s="1"/>
      <c r="I9" s="1"/>
    </row>
    <row r="10" spans="1:11" x14ac:dyDescent="0.2">
      <c r="A10" s="90" t="s">
        <v>8</v>
      </c>
      <c r="B10" s="90"/>
      <c r="C10" s="1" t="s">
        <v>68</v>
      </c>
      <c r="D10" s="1"/>
      <c r="E10" s="4"/>
      <c r="F10" s="4"/>
      <c r="G10" s="5"/>
      <c r="H10" s="1"/>
      <c r="I10" s="1"/>
    </row>
    <row r="11" spans="1:11" x14ac:dyDescent="0.2">
      <c r="A11" s="1"/>
      <c r="B11" s="1"/>
      <c r="C11" s="1" t="s">
        <v>45</v>
      </c>
      <c r="D11" s="1"/>
      <c r="E11" s="1"/>
      <c r="F11" s="1"/>
      <c r="G11" s="1"/>
      <c r="H11" s="1"/>
      <c r="I11" s="1"/>
    </row>
    <row r="13" spans="1:11" ht="32" x14ac:dyDescent="0.2">
      <c r="A13" s="6" t="s">
        <v>7</v>
      </c>
      <c r="B13" s="7" t="s">
        <v>17</v>
      </c>
      <c r="C13" s="7" t="s">
        <v>0</v>
      </c>
      <c r="D13" s="7" t="s">
        <v>3</v>
      </c>
      <c r="E13" s="7" t="s">
        <v>4</v>
      </c>
      <c r="F13" s="7" t="s">
        <v>46</v>
      </c>
      <c r="G13" s="7" t="s">
        <v>6</v>
      </c>
      <c r="H13" s="7" t="s">
        <v>5</v>
      </c>
      <c r="I13" s="8" t="s">
        <v>18</v>
      </c>
      <c r="J13" s="43" t="s">
        <v>69</v>
      </c>
    </row>
    <row r="14" spans="1:11" ht="26.5" customHeight="1" x14ac:dyDescent="0.2">
      <c r="A14" s="9"/>
      <c r="B14" s="10"/>
      <c r="C14" s="11" t="s">
        <v>66</v>
      </c>
      <c r="D14" s="12" t="s">
        <v>47</v>
      </c>
      <c r="E14" s="13"/>
      <c r="F14" s="13" t="s">
        <v>23</v>
      </c>
      <c r="G14" s="14">
        <v>0</v>
      </c>
      <c r="H14" s="13">
        <f>I14-G14</f>
        <v>15588.72</v>
      </c>
      <c r="I14" s="15">
        <v>15588.72</v>
      </c>
      <c r="J14" s="44">
        <v>0.9</v>
      </c>
      <c r="K14" s="44">
        <f>+J14*I14</f>
        <v>14029.848</v>
      </c>
    </row>
    <row r="15" spans="1:11" x14ac:dyDescent="0.2">
      <c r="A15" s="16"/>
      <c r="B15" s="17"/>
      <c r="C15" s="16"/>
      <c r="D15" s="16"/>
      <c r="E15" s="18"/>
      <c r="F15" s="18"/>
      <c r="G15" s="18"/>
      <c r="H15" s="18"/>
      <c r="I15" s="18"/>
    </row>
    <row r="16" spans="1:11" x14ac:dyDescent="0.2">
      <c r="A16" s="16"/>
      <c r="B16" s="17"/>
      <c r="C16" s="16"/>
      <c r="D16" s="16"/>
      <c r="E16" s="18"/>
      <c r="F16" s="18"/>
      <c r="G16" s="18"/>
      <c r="H16" s="18"/>
      <c r="I16" s="18"/>
    </row>
    <row r="18" spans="1:9" x14ac:dyDescent="0.2">
      <c r="A18" s="91" t="s">
        <v>12</v>
      </c>
      <c r="B18" s="91"/>
      <c r="C18" s="19" t="s">
        <v>20</v>
      </c>
      <c r="E18" s="2" t="s">
        <v>11</v>
      </c>
      <c r="F18" s="2"/>
      <c r="G18" s="2"/>
      <c r="H18" s="2" t="s">
        <v>13</v>
      </c>
      <c r="I18" s="2"/>
    </row>
    <row r="19" spans="1:9" x14ac:dyDescent="0.2">
      <c r="A19" s="90" t="s">
        <v>9</v>
      </c>
      <c r="B19" s="90"/>
      <c r="C19" s="19" t="s">
        <v>19</v>
      </c>
      <c r="E19" s="2" t="s">
        <v>10</v>
      </c>
      <c r="F19" s="2"/>
      <c r="G19" s="2"/>
      <c r="H19" s="2" t="s">
        <v>14</v>
      </c>
      <c r="I19" s="2"/>
    </row>
    <row r="25" spans="1:9" x14ac:dyDescent="0.2">
      <c r="C25" s="90" t="s">
        <v>15</v>
      </c>
      <c r="D25" s="90"/>
      <c r="E25" s="90"/>
      <c r="F25" s="90"/>
      <c r="G25" s="90"/>
    </row>
    <row r="26" spans="1:9" x14ac:dyDescent="0.2">
      <c r="C26" s="90" t="s">
        <v>16</v>
      </c>
      <c r="D26" s="90"/>
      <c r="E26" s="90"/>
      <c r="F26" s="90"/>
      <c r="G26" s="90"/>
      <c r="H26" s="1"/>
    </row>
    <row r="27" spans="1:9" x14ac:dyDescent="0.2">
      <c r="A27" s="1"/>
    </row>
  </sheetData>
  <mergeCells count="10">
    <mergeCell ref="A19:B19"/>
    <mergeCell ref="C25:G25"/>
    <mergeCell ref="C26:G26"/>
    <mergeCell ref="A18:B18"/>
    <mergeCell ref="A5:B5"/>
    <mergeCell ref="A7:B7"/>
    <mergeCell ref="A9:B9"/>
    <mergeCell ref="A10:B10"/>
    <mergeCell ref="C6:E6"/>
    <mergeCell ref="F6:H6"/>
  </mergeCells>
  <pageMargins left="0.70866141732283472" right="0.70866141732283472" top="0.74803149606299213" bottom="0.74803149606299213" header="0.31496062992125984" footer="0.31496062992125984"/>
  <pageSetup paperSize="9" scale="60" orientation="landscape" verticalDpi="0" copies="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instalation de chantier</vt:lpstr>
      <vt:lpstr>Attachement</vt:lpstr>
      <vt:lpstr>'instalation de chantier'!Zone_d_impression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Microsoft Office User</cp:lastModifiedBy>
  <cp:lastPrinted>2022-10-04T15:08:07Z</cp:lastPrinted>
  <dcterms:created xsi:type="dcterms:W3CDTF">2020-12-18T19:56:52Z</dcterms:created>
  <dcterms:modified xsi:type="dcterms:W3CDTF">2022-10-17T16:08:04Z</dcterms:modified>
</cp:coreProperties>
</file>