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ETRE" sheetId="1" r:id="rId1"/>
    <sheet name="ATTACH" sheetId="2" r:id="rId2"/>
    <sheet name="DEVIS" sheetId="3" state="hidden" r:id="rId3"/>
  </sheets>
  <definedNames>
    <definedName name="_xlnm.Print_Area" localSheetId="1">ATTACH!$A$1:$K$34</definedName>
    <definedName name="_xlnm.Print_Area" localSheetId="0">METRE!$A$1:$L$91</definedName>
  </definedNames>
  <calcPr calcId="152511"/>
</workbook>
</file>

<file path=xl/calcChain.xml><?xml version="1.0" encoding="utf-8"?>
<calcChain xmlns="http://schemas.openxmlformats.org/spreadsheetml/2006/main">
  <c r="O12" i="2" l="1"/>
  <c r="M20" i="2" l="1"/>
  <c r="L20" i="2"/>
  <c r="M15" i="2"/>
  <c r="L15" i="2"/>
  <c r="M12" i="2"/>
  <c r="L12" i="2"/>
  <c r="N70" i="1"/>
  <c r="M70" i="1"/>
  <c r="N33" i="1"/>
  <c r="M33" i="1"/>
  <c r="N20" i="1"/>
  <c r="M20" i="1"/>
  <c r="M11" i="1"/>
  <c r="M12" i="1"/>
  <c r="M13" i="1"/>
  <c r="M14" i="1"/>
  <c r="M15" i="1"/>
  <c r="M16" i="1"/>
  <c r="M17" i="1"/>
  <c r="M25" i="1"/>
  <c r="M26" i="1"/>
  <c r="M27" i="1"/>
  <c r="M28" i="1"/>
  <c r="M29" i="1"/>
  <c r="M30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10" i="1"/>
  <c r="E55" i="1" l="1"/>
  <c r="H55" i="1" s="1"/>
  <c r="K55" i="1" s="1"/>
  <c r="F54" i="1"/>
  <c r="E54" i="1"/>
  <c r="H54" i="1" s="1"/>
  <c r="K54" i="1" s="1"/>
  <c r="F52" i="1"/>
  <c r="E52" i="1"/>
  <c r="H52" i="1" s="1"/>
  <c r="K52" i="1" s="1"/>
  <c r="F50" i="1"/>
  <c r="E50" i="1"/>
  <c r="H50" i="1" s="1"/>
  <c r="K50" i="1" s="1"/>
  <c r="E42" i="1"/>
  <c r="H42" i="1" s="1"/>
  <c r="K42" i="1" s="1"/>
  <c r="F41" i="1"/>
  <c r="E41" i="1"/>
  <c r="H41" i="1" s="1"/>
  <c r="K41" i="1" s="1"/>
  <c r="H39" i="1"/>
  <c r="K39" i="1" s="1"/>
  <c r="F39" i="1"/>
  <c r="E39" i="1"/>
  <c r="F37" i="1"/>
  <c r="E37" i="1"/>
  <c r="H37" i="1" s="1"/>
  <c r="K37" i="1" s="1"/>
  <c r="K86" i="1"/>
  <c r="E86" i="1"/>
  <c r="K75" i="1"/>
  <c r="E75" i="1"/>
  <c r="K66" i="1"/>
  <c r="E66" i="1"/>
  <c r="K13" i="1"/>
  <c r="E13" i="1"/>
  <c r="H88" i="1"/>
  <c r="K88" i="1" s="1"/>
  <c r="H77" i="1"/>
  <c r="K77" i="1" s="1"/>
  <c r="H68" i="1"/>
  <c r="K68" i="1" s="1"/>
  <c r="H17" i="1"/>
  <c r="K17" i="1" s="1"/>
  <c r="H30" i="1"/>
  <c r="K30" i="1" s="1"/>
  <c r="E15" i="1"/>
  <c r="H15" i="1" s="1"/>
  <c r="E30" i="1"/>
  <c r="K15" i="1" l="1"/>
  <c r="K87" i="1"/>
  <c r="F87" i="1"/>
  <c r="E87" i="1"/>
  <c r="H87" i="1" s="1"/>
  <c r="F85" i="1"/>
  <c r="E85" i="1"/>
  <c r="H85" i="1" s="1"/>
  <c r="H90" i="1" s="1"/>
  <c r="L91" i="1" s="1"/>
  <c r="H22" i="2" s="1"/>
  <c r="F76" i="1"/>
  <c r="E76" i="1"/>
  <c r="H76" i="1" s="1"/>
  <c r="K76" i="1" s="1"/>
  <c r="F74" i="1"/>
  <c r="E74" i="1"/>
  <c r="H74" i="1" s="1"/>
  <c r="H46" i="1"/>
  <c r="F67" i="1"/>
  <c r="E67" i="1"/>
  <c r="H67" i="1" s="1"/>
  <c r="K67" i="1" s="1"/>
  <c r="F65" i="1"/>
  <c r="E65" i="1"/>
  <c r="H65" i="1" s="1"/>
  <c r="K65" i="1" s="1"/>
  <c r="F29" i="1"/>
  <c r="E29" i="1"/>
  <c r="H29" i="1" s="1"/>
  <c r="F27" i="1"/>
  <c r="E27" i="1"/>
  <c r="H27" i="1" s="1"/>
  <c r="F25" i="1"/>
  <c r="E25" i="1"/>
  <c r="H25" i="1" s="1"/>
  <c r="F16" i="1"/>
  <c r="F14" i="1"/>
  <c r="H81" i="1" l="1"/>
  <c r="L82" i="1" s="1"/>
  <c r="H21" i="2" s="1"/>
  <c r="K21" i="2" s="1"/>
  <c r="J21" i="2" s="1"/>
  <c r="K85" i="1"/>
  <c r="K90" i="1" s="1"/>
  <c r="P22" i="2" s="1"/>
  <c r="Q22" i="2" s="1"/>
  <c r="K74" i="1"/>
  <c r="K81" i="1" s="1"/>
  <c r="P21" i="2" s="1"/>
  <c r="H70" i="1"/>
  <c r="L71" i="1" s="1"/>
  <c r="H20" i="2" s="1"/>
  <c r="K20" i="2" s="1"/>
  <c r="J20" i="2" s="1"/>
  <c r="K70" i="1"/>
  <c r="P20" i="2" s="1"/>
  <c r="K22" i="2"/>
  <c r="J22" i="2" s="1"/>
  <c r="K58" i="1"/>
  <c r="K46" i="1"/>
  <c r="K29" i="1"/>
  <c r="K27" i="1"/>
  <c r="K25" i="1"/>
  <c r="E16" i="1"/>
  <c r="H16" i="1" s="1"/>
  <c r="E14" i="1"/>
  <c r="H14" i="1" s="1"/>
  <c r="F12" i="1"/>
  <c r="E12" i="1"/>
  <c r="H12" i="1" s="1"/>
  <c r="F11" i="1"/>
  <c r="E11" i="1"/>
  <c r="H11" i="1" s="1"/>
  <c r="F10" i="1"/>
  <c r="E10" i="1"/>
  <c r="H10" i="1" s="1"/>
  <c r="H20" i="1" s="1"/>
  <c r="Q21" i="2" l="1"/>
  <c r="Q20" i="2"/>
  <c r="K12" i="1"/>
  <c r="K16" i="1"/>
  <c r="K14" i="1"/>
  <c r="E7" i="3" l="1"/>
  <c r="E6" i="3"/>
  <c r="E5" i="3"/>
  <c r="E4" i="3"/>
  <c r="S25" i="1"/>
  <c r="K11" i="1"/>
  <c r="K10" i="1"/>
  <c r="K20" i="1" s="1"/>
  <c r="H60" i="1" l="1"/>
  <c r="L61" i="1" s="1"/>
  <c r="H17" i="2" s="1"/>
  <c r="K17" i="2" s="1"/>
  <c r="J17" i="2" s="1"/>
  <c r="H33" i="1"/>
  <c r="L34" i="1" s="1"/>
  <c r="H15" i="2" s="1"/>
  <c r="K15" i="2" s="1"/>
  <c r="J15" i="2" s="1"/>
  <c r="L47" i="1"/>
  <c r="H16" i="2" s="1"/>
  <c r="K16" i="2" s="1"/>
  <c r="J16" i="2" s="1"/>
  <c r="K33" i="1"/>
  <c r="P15" i="2" s="1"/>
  <c r="P16" i="2"/>
  <c r="L21" i="1"/>
  <c r="H12" i="2" s="1"/>
  <c r="K12" i="2" s="1"/>
  <c r="J12" i="2" s="1"/>
  <c r="P12" i="2"/>
  <c r="K60" i="1"/>
  <c r="P17" i="2" s="1"/>
  <c r="Q17" i="2" l="1"/>
  <c r="Q15" i="2"/>
  <c r="Q16" i="2"/>
  <c r="Q12" i="2"/>
</calcChain>
</file>

<file path=xl/comments1.xml><?xml version="1.0" encoding="utf-8"?>
<comments xmlns="http://schemas.openxmlformats.org/spreadsheetml/2006/main">
  <authors>
    <author>Auteur</author>
  </authors>
  <commentList>
    <comment ref="C21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C91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E16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</commentList>
</comments>
</file>

<file path=xl/sharedStrings.xml><?xml version="1.0" encoding="utf-8"?>
<sst xmlns="http://schemas.openxmlformats.org/spreadsheetml/2006/main" count="172" uniqueCount="94">
  <si>
    <t>PROJET:</t>
  </si>
  <si>
    <t xml:space="preserve">NOM DU SOUS-TRAITANT: </t>
  </si>
  <si>
    <t>Lot:</t>
  </si>
  <si>
    <t>REFERENCE</t>
  </si>
  <si>
    <t>N° 
Prix</t>
  </si>
  <si>
    <t>DESIGNATION</t>
  </si>
  <si>
    <t>UNITE</t>
  </si>
  <si>
    <t>QTES MARCHE</t>
  </si>
  <si>
    <t>QTES TOTALE PRECEDENTE</t>
  </si>
  <si>
    <t>QTES METRE</t>
  </si>
  <si>
    <t>%</t>
  </si>
  <si>
    <t>QUANTITE DU MOIS</t>
  </si>
  <si>
    <t>QTES TOTALE EXECUTE</t>
  </si>
  <si>
    <t xml:space="preserve">GROS ŒUVRE </t>
  </si>
  <si>
    <t>Prix N°</t>
  </si>
  <si>
    <t>DESIGNATION DES OUVRAGES</t>
  </si>
  <si>
    <t>U</t>
  </si>
  <si>
    <t>Nombre</t>
  </si>
  <si>
    <t>DIMENSIONS</t>
  </si>
  <si>
    <t xml:space="preserve">     QUANTITES</t>
  </si>
  <si>
    <t>Unité</t>
  </si>
  <si>
    <t xml:space="preserve">           QUANTITES</t>
  </si>
  <si>
    <t>QUANTITE MARCHE</t>
  </si>
  <si>
    <t>LONG</t>
  </si>
  <si>
    <t>LARG</t>
  </si>
  <si>
    <t>HAUT</t>
  </si>
  <si>
    <t xml:space="preserve"> +</t>
  </si>
  <si>
    <t xml:space="preserve">  -</t>
  </si>
  <si>
    <t>PARTIELES</t>
  </si>
  <si>
    <t>TOTALES</t>
  </si>
  <si>
    <t>REPORTS</t>
  </si>
  <si>
    <t>GROS ŒUVRE</t>
  </si>
  <si>
    <t>Total Pr 1</t>
  </si>
  <si>
    <t>MACONNERIE  EN ELEVATION COUVERT</t>
  </si>
  <si>
    <t>LE METRE CARRE COUVERT :</t>
  </si>
  <si>
    <t>M²C</t>
  </si>
  <si>
    <t>BA</t>
  </si>
  <si>
    <t>CLO</t>
  </si>
  <si>
    <t>END</t>
  </si>
  <si>
    <t>L'INFRASTRUCTURE EN FONDATION COUVERT</t>
  </si>
  <si>
    <t>Total Pr 2,1</t>
  </si>
  <si>
    <t>Total Pr 2,2</t>
  </si>
  <si>
    <t>TTC</t>
  </si>
  <si>
    <t>RG</t>
  </si>
  <si>
    <t>Total Pr 2,3</t>
  </si>
  <si>
    <t xml:space="preserve">ETABLI PAR: </t>
  </si>
  <si>
    <t>ACCEPTE PAR:</t>
  </si>
  <si>
    <t xml:space="preserve">CONTRÔLE PAR: </t>
  </si>
  <si>
    <t>VERIFIE PAR:</t>
  </si>
  <si>
    <t xml:space="preserve"> LE SOUS-TRAITANT</t>
  </si>
  <si>
    <t>CONDUCTEUR DES TRAVAUX</t>
  </si>
  <si>
    <t>CHEF DE SERVICE METRE</t>
  </si>
  <si>
    <t>APPROUVE PAR:</t>
  </si>
  <si>
    <t>DIRECTEUR TECHNIQUE</t>
  </si>
  <si>
    <t>CHEF CHANTIER</t>
  </si>
  <si>
    <t xml:space="preserve">STRUCTURE EN ELEVATION (COFFRAGE ET COULAGE) </t>
  </si>
  <si>
    <t>MACONNERIE EN ELEVATION</t>
  </si>
  <si>
    <t>STRUCTURE EN ELEVATION (COFFRAGE ET COULAGE)</t>
  </si>
  <si>
    <t>PU.TTC</t>
  </si>
  <si>
    <t>béton</t>
  </si>
  <si>
    <t>ENDUIT (EXTERIEUR ET INTERIEUR EN ELEVATION )(SURFACE COUVERT)</t>
  </si>
  <si>
    <t>ENDUIT EXTERIEUR ET INTERIEUR EN ELEVATION</t>
  </si>
  <si>
    <t>STE Z2H BATIMENT</t>
  </si>
  <si>
    <t>INSTITUT DE FORMATION AUX METIERS DE LA SANTE ET DE SON INTERNAT - RABAT-</t>
  </si>
  <si>
    <t xml:space="preserve">STRUCTURE EN ELEVATION COUVERT
( NON COMPRIS ACIER ) </t>
  </si>
  <si>
    <t>JOINT (13C /24C-AC/CC)</t>
  </si>
  <si>
    <t>JOINT (2C /12C-AC/CC)</t>
  </si>
  <si>
    <t>JOINT (2C /8C-DC/JC)</t>
  </si>
  <si>
    <t>JOINT (1C /14C-KC/PC)</t>
  </si>
  <si>
    <t xml:space="preserve">LES CLASSES FONDATIONS </t>
  </si>
  <si>
    <t>DOUBLE HAUTEUR 250 DH TTC</t>
  </si>
  <si>
    <t>HAUTEUR 215 DH TTC</t>
  </si>
  <si>
    <t>FONDATIONS 215 DH TTC</t>
  </si>
  <si>
    <t>NON COMPRIS ACIERS</t>
  </si>
  <si>
    <t>DATE:24/09/2022</t>
  </si>
  <si>
    <t xml:space="preserve"> ATTACHEMENT CUMULATIF N° :   02</t>
  </si>
  <si>
    <t>STRUCTURE EN ELEVATION COUVERT
( NON COMPRIS ACIER ) DOUBLE HAUTEUR</t>
  </si>
  <si>
    <t xml:space="preserve">LES CLASSES </t>
  </si>
  <si>
    <t>LES CLASSES</t>
  </si>
  <si>
    <t>JOINT (15C /23C-KC/PC)</t>
  </si>
  <si>
    <t>MACONNERIE  EN ELEVATION COUVERT (double hauteur)</t>
  </si>
  <si>
    <t>ENDUIT (EXTERIEUR ET INTERIEUR EN ELEVATION )(SURFACE COUVERT)(double hauteur)</t>
  </si>
  <si>
    <t>STRUCTURE EN ELEVATION (COFFRAGE ET COULAGE) (double hauteur)</t>
  </si>
  <si>
    <t>MACONNERIE EN ELEVATION(double hauteur)</t>
  </si>
  <si>
    <t>ENDUIT EXTERIEUR ET INTERIEUR EN ELEVATION(double hauteur)</t>
  </si>
  <si>
    <t>A DEDUIRE</t>
  </si>
  <si>
    <t>TRIANGLES</t>
  </si>
  <si>
    <t>PORTE A FOND</t>
  </si>
  <si>
    <t>DETAIL</t>
  </si>
  <si>
    <t xml:space="preserve">PRECEDENT </t>
  </si>
  <si>
    <t xml:space="preserve">N.B : </t>
  </si>
  <si>
    <t xml:space="preserve">à vérifier avec M. Rakib c'est prix sont </t>
  </si>
  <si>
    <t xml:space="preserve">85dh TTC/M² couvert pour fondation </t>
  </si>
  <si>
    <t xml:space="preserve">215dh TTC/M² couvert pour les élévations à simple hauteur et 250dh TTC/M² couvert pour les élévations à double hauteur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</si>
</sst>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0.0000"/>
    <numFmt numFmtId="166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i/>
      <sz val="10"/>
      <name val="Palatino Linotype"/>
      <family val="1"/>
    </font>
    <font>
      <sz val="10"/>
      <color theme="1"/>
      <name val="Calibri"/>
      <family val="2"/>
      <scheme val="minor"/>
    </font>
    <font>
      <b/>
      <u/>
      <sz val="10"/>
      <color theme="1"/>
      <name val="Times New Roman"/>
      <family val="1"/>
    </font>
    <font>
      <sz val="10"/>
      <color rgb="FF00B0F0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u/>
      <sz val="12"/>
      <color indexed="8"/>
      <name val="Times New Roman"/>
      <family val="1"/>
    </font>
    <font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 applyFont="0" applyFill="0" applyBorder="0" applyAlignment="0" applyProtection="0"/>
    <xf numFmtId="0" fontId="4" fillId="0" borderId="0"/>
  </cellStyleXfs>
  <cellXfs count="15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quotePrefix="1" applyFont="1" applyFill="1" applyAlignment="1">
      <alignment horizontal="left"/>
    </xf>
    <xf numFmtId="0" fontId="2" fillId="0" borderId="5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4" fontId="3" fillId="0" borderId="6" xfId="0" applyNumberFormat="1" applyFont="1" applyFill="1" applyBorder="1" applyAlignment="1">
      <alignment horizontal="center" vertical="center"/>
    </xf>
    <xf numFmtId="3" fontId="3" fillId="0" borderId="6" xfId="0" applyNumberFormat="1" applyFont="1" applyFill="1" applyBorder="1" applyAlignment="1">
      <alignment horizontal="center" vertical="center"/>
    </xf>
    <xf numFmtId="4" fontId="3" fillId="0" borderId="7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4" fontId="0" fillId="0" borderId="6" xfId="0" applyNumberFormat="1" applyBorder="1" applyAlignment="1">
      <alignment horizont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quotePrefix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" fontId="0" fillId="0" borderId="2" xfId="0" applyNumberFormat="1" applyBorder="1" applyAlignment="1">
      <alignment horizontal="center" vertical="center" wrapText="1"/>
    </xf>
    <xf numFmtId="4" fontId="0" fillId="0" borderId="9" xfId="0" applyNumberFormat="1" applyBorder="1" applyAlignment="1">
      <alignment horizontal="center" vertical="center" wrapText="1"/>
    </xf>
    <xf numFmtId="0" fontId="0" fillId="0" borderId="0" xfId="0" applyFont="1"/>
    <xf numFmtId="0" fontId="8" fillId="0" borderId="0" xfId="0" applyFont="1" applyFill="1"/>
    <xf numFmtId="2" fontId="9" fillId="0" borderId="17" xfId="3" applyNumberFormat="1" applyFont="1" applyFill="1" applyBorder="1" applyAlignment="1">
      <alignment horizontal="center"/>
    </xf>
    <xf numFmtId="43" fontId="9" fillId="0" borderId="18" xfId="3" applyNumberFormat="1" applyFont="1" applyFill="1" applyBorder="1" applyAlignment="1">
      <alignment horizontal="center"/>
    </xf>
    <xf numFmtId="43" fontId="9" fillId="0" borderId="19" xfId="3" applyNumberFormat="1" applyFont="1" applyFill="1" applyBorder="1" applyAlignment="1">
      <alignment horizontal="center"/>
    </xf>
    <xf numFmtId="43" fontId="9" fillId="0" borderId="3" xfId="3" applyNumberFormat="1" applyFont="1" applyFill="1" applyBorder="1" applyAlignment="1">
      <alignment vertical="center"/>
    </xf>
    <xf numFmtId="0" fontId="10" fillId="0" borderId="0" xfId="0" applyFont="1"/>
    <xf numFmtId="0" fontId="11" fillId="0" borderId="1" xfId="0" applyFont="1" applyFill="1" applyBorder="1" applyAlignment="1">
      <alignment vertical="center"/>
    </xf>
    <xf numFmtId="164" fontId="9" fillId="0" borderId="21" xfId="1" applyNumberFormat="1" applyFont="1" applyFill="1" applyBorder="1" applyAlignment="1">
      <alignment vertical="center" textRotation="90"/>
    </xf>
    <xf numFmtId="43" fontId="9" fillId="0" borderId="16" xfId="3" applyNumberFormat="1" applyFont="1" applyFill="1" applyBorder="1" applyAlignment="1">
      <alignment vertical="center"/>
    </xf>
    <xf numFmtId="0" fontId="9" fillId="0" borderId="16" xfId="4" applyFont="1" applyFill="1" applyBorder="1" applyAlignment="1">
      <alignment vertical="center" textRotation="90"/>
    </xf>
    <xf numFmtId="0" fontId="7" fillId="0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vertical="center" wrapText="1"/>
    </xf>
    <xf numFmtId="0" fontId="7" fillId="0" borderId="2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left" vertical="center" wrapText="1"/>
    </xf>
    <xf numFmtId="0" fontId="12" fillId="0" borderId="22" xfId="0" applyFont="1" applyFill="1" applyBorder="1"/>
    <xf numFmtId="0" fontId="11" fillId="0" borderId="1" xfId="0" applyFont="1" applyFill="1" applyBorder="1" applyAlignment="1">
      <alignment horizontal="center" vertical="center"/>
    </xf>
    <xf numFmtId="4" fontId="7" fillId="0" borderId="23" xfId="1" applyNumberFormat="1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center" vertical="center"/>
    </xf>
    <xf numFmtId="0" fontId="8" fillId="0" borderId="24" xfId="0" applyFont="1" applyFill="1" applyBorder="1"/>
    <xf numFmtId="4" fontId="7" fillId="0" borderId="25" xfId="1" applyNumberFormat="1" applyFont="1" applyFill="1" applyBorder="1" applyAlignment="1">
      <alignment horizontal="center" vertical="center"/>
    </xf>
    <xf numFmtId="0" fontId="10" fillId="0" borderId="24" xfId="1" applyNumberFormat="1" applyFont="1" applyBorder="1" applyAlignment="1">
      <alignment horizontal="center" vertical="top"/>
    </xf>
    <xf numFmtId="2" fontId="10" fillId="0" borderId="24" xfId="0" applyNumberFormat="1" applyFont="1" applyBorder="1" applyAlignment="1">
      <alignment horizontal="center"/>
    </xf>
    <xf numFmtId="2" fontId="10" fillId="0" borderId="24" xfId="1" applyNumberFormat="1" applyFont="1" applyBorder="1" applyAlignment="1">
      <alignment horizontal="center"/>
    </xf>
    <xf numFmtId="2" fontId="5" fillId="0" borderId="24" xfId="0" applyNumberFormat="1" applyFont="1" applyFill="1" applyBorder="1" applyAlignment="1">
      <alignment horizontal="center"/>
    </xf>
    <xf numFmtId="0" fontId="7" fillId="0" borderId="24" xfId="0" applyFont="1" applyFill="1" applyBorder="1" applyAlignment="1">
      <alignment vertical="center" wrapText="1"/>
    </xf>
    <xf numFmtId="0" fontId="5" fillId="3" borderId="24" xfId="0" applyFont="1" applyFill="1" applyBorder="1"/>
    <xf numFmtId="2" fontId="14" fillId="3" borderId="24" xfId="0" applyNumberFormat="1" applyFont="1" applyFill="1" applyBorder="1" applyAlignment="1">
      <alignment horizontal="center"/>
    </xf>
    <xf numFmtId="3" fontId="7" fillId="0" borderId="25" xfId="1" applyNumberFormat="1" applyFont="1" applyFill="1" applyBorder="1" applyAlignment="1">
      <alignment horizontal="center" vertical="center"/>
    </xf>
    <xf numFmtId="3" fontId="5" fillId="0" borderId="24" xfId="1" applyNumberFormat="1" applyFont="1" applyFill="1" applyBorder="1" applyAlignment="1">
      <alignment horizontal="right" vertical="center" indent="2"/>
    </xf>
    <xf numFmtId="9" fontId="10" fillId="0" borderId="24" xfId="1" applyNumberFormat="1" applyFont="1" applyBorder="1" applyAlignment="1">
      <alignment horizontal="center" vertical="top"/>
    </xf>
    <xf numFmtId="0" fontId="7" fillId="0" borderId="28" xfId="0" applyFont="1" applyFill="1" applyBorder="1" applyAlignment="1">
      <alignment vertical="center" wrapText="1"/>
    </xf>
    <xf numFmtId="0" fontId="8" fillId="0" borderId="28" xfId="0" applyFont="1" applyFill="1" applyBorder="1"/>
    <xf numFmtId="0" fontId="15" fillId="0" borderId="24" xfId="0" applyFont="1" applyBorder="1" applyAlignment="1">
      <alignment horizontal="right"/>
    </xf>
    <xf numFmtId="0" fontId="16" fillId="0" borderId="24" xfId="0" applyFont="1" applyBorder="1" applyAlignment="1">
      <alignment horizontal="center"/>
    </xf>
    <xf numFmtId="0" fontId="13" fillId="4" borderId="24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left" vertical="center" wrapText="1"/>
    </xf>
    <xf numFmtId="0" fontId="7" fillId="4" borderId="24" xfId="0" applyFont="1" applyFill="1" applyBorder="1" applyAlignment="1">
      <alignment horizontal="center" vertical="center"/>
    </xf>
    <xf numFmtId="0" fontId="8" fillId="4" borderId="24" xfId="0" applyFont="1" applyFill="1" applyBorder="1"/>
    <xf numFmtId="9" fontId="8" fillId="0" borderId="24" xfId="0" applyNumberFormat="1" applyFont="1" applyFill="1" applyBorder="1" applyAlignment="1">
      <alignment horizontal="center"/>
    </xf>
    <xf numFmtId="2" fontId="8" fillId="0" borderId="24" xfId="0" applyNumberFormat="1" applyFont="1" applyFill="1" applyBorder="1" applyAlignment="1">
      <alignment horizontal="center" vertical="center"/>
    </xf>
    <xf numFmtId="2" fontId="8" fillId="2" borderId="24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10" fillId="4" borderId="24" xfId="1" applyNumberFormat="1" applyFont="1" applyFill="1" applyBorder="1" applyAlignment="1">
      <alignment horizontal="center" vertical="top"/>
    </xf>
    <xf numFmtId="2" fontId="10" fillId="4" borderId="24" xfId="0" applyNumberFormat="1" applyFont="1" applyFill="1" applyBorder="1" applyAlignment="1">
      <alignment horizontal="center"/>
    </xf>
    <xf numFmtId="2" fontId="10" fillId="4" borderId="24" xfId="1" applyNumberFormat="1" applyFont="1" applyFill="1" applyBorder="1" applyAlignment="1">
      <alignment horizontal="center"/>
    </xf>
    <xf numFmtId="0" fontId="13" fillId="4" borderId="24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10" fillId="2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right"/>
    </xf>
    <xf numFmtId="0" fontId="10" fillId="0" borderId="24" xfId="1" applyNumberFormat="1" applyFont="1" applyFill="1" applyBorder="1" applyAlignment="1">
      <alignment horizontal="center" vertical="top"/>
    </xf>
    <xf numFmtId="3" fontId="0" fillId="0" borderId="2" xfId="0" applyNumberForma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6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top" wrapTex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quotePrefix="1" applyFont="1" applyFill="1" applyAlignment="1">
      <alignment horizontal="left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4" fontId="0" fillId="0" borderId="32" xfId="0" applyNumberFormat="1" applyBorder="1" applyAlignment="1">
      <alignment horizontal="center" vertical="center" wrapText="1"/>
    </xf>
    <xf numFmtId="3" fontId="0" fillId="0" borderId="32" xfId="0" applyNumberFormat="1" applyBorder="1" applyAlignment="1">
      <alignment horizontal="center" vertical="center" wrapText="1"/>
    </xf>
    <xf numFmtId="4" fontId="0" fillId="0" borderId="33" xfId="0" applyNumberForma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/>
    </xf>
    <xf numFmtId="0" fontId="0" fillId="4" borderId="1" xfId="0" applyFill="1" applyBorder="1"/>
    <xf numFmtId="0" fontId="0" fillId="4" borderId="1" xfId="0" applyFill="1" applyBorder="1" applyAlignment="1">
      <alignment horizontal="center" wrapText="1"/>
    </xf>
    <xf numFmtId="4" fontId="0" fillId="4" borderId="1" xfId="0" applyNumberFormat="1" applyFill="1" applyBorder="1" applyAlignment="1">
      <alignment horizontal="center" wrapText="1"/>
    </xf>
    <xf numFmtId="4" fontId="0" fillId="4" borderId="14" xfId="0" applyNumberFormat="1" applyFill="1" applyBorder="1" applyAlignment="1">
      <alignment horizontal="center" wrapText="1"/>
    </xf>
    <xf numFmtId="0" fontId="2" fillId="0" borderId="3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9" fontId="20" fillId="0" borderId="24" xfId="0" applyNumberFormat="1" applyFont="1" applyFill="1" applyBorder="1" applyAlignment="1">
      <alignment horizontal="center"/>
    </xf>
    <xf numFmtId="165" fontId="0" fillId="5" borderId="0" xfId="0" applyNumberFormat="1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3" fontId="9" fillId="0" borderId="3" xfId="3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1" fillId="0" borderId="0" xfId="0" applyFont="1" applyFill="1" applyAlignment="1">
      <alignment horizontal="left"/>
    </xf>
    <xf numFmtId="166" fontId="10" fillId="0" borderId="24" xfId="0" applyNumberFormat="1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2" borderId="24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22" fillId="0" borderId="24" xfId="0" applyFont="1" applyFill="1" applyBorder="1" applyAlignment="1">
      <alignment horizontal="right"/>
    </xf>
    <xf numFmtId="0" fontId="22" fillId="0" borderId="24" xfId="1" applyNumberFormat="1" applyFont="1" applyBorder="1" applyAlignment="1">
      <alignment horizontal="center" vertical="top"/>
    </xf>
    <xf numFmtId="2" fontId="22" fillId="0" borderId="24" xfId="0" applyNumberFormat="1" applyFont="1" applyBorder="1" applyAlignment="1">
      <alignment horizontal="center"/>
    </xf>
    <xf numFmtId="166" fontId="22" fillId="0" borderId="24" xfId="0" applyNumberFormat="1" applyFont="1" applyBorder="1" applyAlignment="1">
      <alignment horizontal="center"/>
    </xf>
    <xf numFmtId="9" fontId="22" fillId="0" borderId="24" xfId="1" applyNumberFormat="1" applyFont="1" applyBorder="1" applyAlignment="1">
      <alignment horizontal="center" vertical="top"/>
    </xf>
    <xf numFmtId="2" fontId="22" fillId="0" borderId="24" xfId="1" applyNumberFormat="1" applyFont="1" applyBorder="1" applyAlignment="1">
      <alignment horizontal="center"/>
    </xf>
    <xf numFmtId="0" fontId="20" fillId="0" borderId="24" xfId="0" applyFont="1" applyFill="1" applyBorder="1"/>
    <xf numFmtId="2" fontId="20" fillId="0" borderId="24" xfId="0" applyNumberFormat="1" applyFont="1" applyFill="1" applyBorder="1" applyAlignment="1">
      <alignment horizontal="center" vertical="center"/>
    </xf>
    <xf numFmtId="0" fontId="22" fillId="0" borderId="24" xfId="0" applyFont="1" applyBorder="1" applyAlignment="1">
      <alignment horizontal="center"/>
    </xf>
    <xf numFmtId="0" fontId="9" fillId="0" borderId="0" xfId="3" applyNumberFormat="1" applyFont="1" applyFill="1" applyBorder="1" applyAlignment="1">
      <alignment vertical="center"/>
    </xf>
    <xf numFmtId="43" fontId="9" fillId="0" borderId="0" xfId="3" applyNumberFormat="1" applyFont="1" applyFill="1" applyBorder="1" applyAlignment="1">
      <alignment vertical="center"/>
    </xf>
    <xf numFmtId="0" fontId="12" fillId="0" borderId="0" xfId="0" applyFont="1" applyFill="1" applyBorder="1"/>
    <xf numFmtId="0" fontId="8" fillId="4" borderId="0" xfId="0" applyFont="1" applyFill="1" applyBorder="1"/>
    <xf numFmtId="0" fontId="8" fillId="0" borderId="0" xfId="0" applyFont="1" applyFill="1" applyBorder="1"/>
    <xf numFmtId="2" fontId="14" fillId="3" borderId="0" xfId="0" applyNumberFormat="1" applyFont="1" applyFill="1" applyBorder="1" applyAlignment="1">
      <alignment horizontal="center"/>
    </xf>
    <xf numFmtId="2" fontId="10" fillId="0" borderId="0" xfId="0" applyNumberFormat="1" applyFont="1"/>
    <xf numFmtId="0" fontId="5" fillId="0" borderId="0" xfId="0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0" fillId="4" borderId="0" xfId="0" applyNumberFormat="1" applyFill="1" applyBorder="1" applyAlignment="1">
      <alignment horizontal="center" wrapText="1"/>
    </xf>
    <xf numFmtId="4" fontId="0" fillId="0" borderId="0" xfId="0" applyNumberFormat="1" applyBorder="1" applyAlignment="1">
      <alignment horizontal="center" vertical="center" wrapText="1"/>
    </xf>
    <xf numFmtId="4" fontId="0" fillId="0" borderId="0" xfId="0" applyNumberFormat="1"/>
    <xf numFmtId="4" fontId="7" fillId="0" borderId="18" xfId="2" applyNumberFormat="1" applyFont="1" applyFill="1" applyBorder="1" applyAlignment="1">
      <alignment horizontal="center" vertical="center" wrapText="1"/>
    </xf>
    <xf numFmtId="4" fontId="7" fillId="0" borderId="16" xfId="2" applyNumberFormat="1" applyFont="1" applyFill="1" applyBorder="1" applyAlignment="1">
      <alignment horizontal="center" vertical="center" wrapText="1"/>
    </xf>
    <xf numFmtId="164" fontId="9" fillId="0" borderId="18" xfId="1" applyNumberFormat="1" applyFont="1" applyFill="1" applyBorder="1" applyAlignment="1">
      <alignment horizontal="center" vertical="center" textRotation="90"/>
    </xf>
    <xf numFmtId="164" fontId="9" fillId="0" borderId="16" xfId="1" applyNumberFormat="1" applyFont="1" applyFill="1" applyBorder="1" applyAlignment="1">
      <alignment horizontal="center" vertical="center" textRotation="90"/>
    </xf>
    <xf numFmtId="43" fontId="9" fillId="0" borderId="10" xfId="3" applyNumberFormat="1" applyFont="1" applyFill="1" applyBorder="1" applyAlignment="1">
      <alignment horizontal="center" vertical="center"/>
    </xf>
    <xf numFmtId="43" fontId="9" fillId="0" borderId="14" xfId="3" applyNumberFormat="1" applyFont="1" applyFill="1" applyBorder="1" applyAlignment="1">
      <alignment horizontal="center" vertical="center"/>
    </xf>
    <xf numFmtId="0" fontId="9" fillId="0" borderId="3" xfId="4" applyFont="1" applyFill="1" applyBorder="1" applyAlignment="1">
      <alignment horizontal="center" vertical="center" textRotation="90"/>
    </xf>
    <xf numFmtId="0" fontId="9" fillId="0" borderId="18" xfId="4" applyFont="1" applyFill="1" applyBorder="1" applyAlignment="1">
      <alignment horizontal="center" vertical="center" textRotation="90"/>
    </xf>
    <xf numFmtId="0" fontId="9" fillId="0" borderId="10" xfId="3" applyNumberFormat="1" applyFont="1" applyFill="1" applyBorder="1" applyAlignment="1">
      <alignment vertical="center"/>
    </xf>
    <xf numFmtId="0" fontId="9" fillId="0" borderId="14" xfId="3" applyNumberFormat="1" applyFont="1" applyFill="1" applyBorder="1" applyAlignment="1">
      <alignment vertical="center"/>
    </xf>
    <xf numFmtId="4" fontId="7" fillId="0" borderId="15" xfId="2" applyNumberFormat="1" applyFont="1" applyFill="1" applyBorder="1" applyAlignment="1">
      <alignment horizontal="center" vertical="center" wrapText="1"/>
    </xf>
    <xf numFmtId="4" fontId="7" fillId="0" borderId="20" xfId="2" applyNumberFormat="1" applyFont="1" applyFill="1" applyBorder="1" applyAlignment="1">
      <alignment horizontal="center" vertical="center" wrapText="1"/>
    </xf>
    <xf numFmtId="43" fontId="9" fillId="0" borderId="11" xfId="3" applyNumberFormat="1" applyFont="1" applyFill="1" applyBorder="1" applyAlignment="1">
      <alignment horizontal="center"/>
    </xf>
    <xf numFmtId="43" fontId="9" fillId="0" borderId="12" xfId="3" applyNumberFormat="1" applyFont="1" applyFill="1" applyBorder="1" applyAlignment="1">
      <alignment horizontal="center"/>
    </xf>
    <xf numFmtId="43" fontId="9" fillId="0" borderId="13" xfId="3" applyNumberFormat="1" applyFont="1" applyFill="1" applyBorder="1" applyAlignment="1">
      <alignment horizontal="center"/>
    </xf>
    <xf numFmtId="43" fontId="9" fillId="0" borderId="26" xfId="3" applyNumberFormat="1" applyFont="1" applyFill="1" applyBorder="1" applyAlignment="1">
      <alignment horizontal="center"/>
    </xf>
    <xf numFmtId="43" fontId="9" fillId="0" borderId="27" xfId="3" applyNumberFormat="1" applyFont="1" applyFill="1" applyBorder="1" applyAlignment="1">
      <alignment horizontal="center"/>
    </xf>
    <xf numFmtId="43" fontId="9" fillId="0" borderId="29" xfId="3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0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3" fillId="0" borderId="0" xfId="0" applyFont="1"/>
  </cellXfs>
  <cellStyles count="5">
    <cellStyle name="Milliers" xfId="1" builtinId="3"/>
    <cellStyle name="Milliers 2 2" xfId="3"/>
    <cellStyle name="Normal" xfId="0" builtinId="0"/>
    <cellStyle name="Normal 2 2" xfId="4"/>
    <cellStyle name="Normal_BD-ANOIR_TYPE-VILLAS_CSA_GREEN_TOWN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257065</xdr:colOff>
      <xdr:row>0</xdr:row>
      <xdr:rowOff>119992</xdr:rowOff>
    </xdr:from>
    <xdr:to>
      <xdr:col>0</xdr:col>
      <xdr:colOff>643868</xdr:colOff>
      <xdr:row>3</xdr:row>
      <xdr:rowOff>98096</xdr:rowOff>
    </xdr:to>
    <xdr:pic>
      <xdr:nvPicPr>
        <xdr:cNvPr id="2" name="Image 1" descr="C:\Users\admon\Documents\Aiseesoft Studio\Aiseesoft PDF Converter Ultimate\media\image1.jpe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65" y="119992"/>
          <a:ext cx="386803" cy="549604"/>
        </a:xfrm>
        <a:prstGeom prst="rect">
          <a:avLst/>
        </a:prstGeom>
        <a:noFill/>
      </xdr:spPr>
    </xdr:pic>
    <xdr:clientData/>
  </xdr:twoCellAnchor>
  <xdr:twoCellAnchor>
    <xdr:from>
      <xdr:col>0</xdr:col>
      <xdr:colOff>101381</xdr:colOff>
      <xdr:row>4</xdr:row>
      <xdr:rowOff>71930</xdr:rowOff>
    </xdr:from>
    <xdr:to>
      <xdr:col>0</xdr:col>
      <xdr:colOff>745797</xdr:colOff>
      <xdr:row>5</xdr:row>
      <xdr:rowOff>89010</xdr:rowOff>
    </xdr:to>
    <xdr:grpSp>
      <xdr:nvGrpSpPr>
        <xdr:cNvPr id="3" name="Group 6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101381" y="781445"/>
          <a:ext cx="644416" cy="211468"/>
          <a:chOff x="358" y="1831"/>
          <a:chExt cx="2095" cy="310"/>
        </a:xfrm>
      </xdr:grpSpPr>
      <xdr:pic>
        <xdr:nvPicPr>
          <xdr:cNvPr id="4" name="Picture 7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" y="1831"/>
            <a:ext cx="2095" cy="2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8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7" y="2104"/>
            <a:ext cx="1352" cy="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1"/>
  <sheetViews>
    <sheetView view="pageBreakPreview" topLeftCell="A52" zoomScale="91" zoomScaleNormal="100" zoomScaleSheetLayoutView="91" workbookViewId="0">
      <selection activeCell="H85" sqref="H85:H89"/>
    </sheetView>
  </sheetViews>
  <sheetFormatPr baseColWidth="10" defaultColWidth="9.140625" defaultRowHeight="15" outlineLevelRow="1" x14ac:dyDescent="0.25"/>
  <cols>
    <col min="1" max="1" width="6.42578125" style="21" customWidth="1"/>
    <col min="2" max="2" width="40.28515625" style="21" customWidth="1"/>
    <col min="3" max="3" width="4.42578125" style="21" bestFit="1" customWidth="1"/>
    <col min="4" max="4" width="4.42578125" style="21" customWidth="1"/>
    <col min="5" max="9" width="9.140625" style="21"/>
    <col min="10" max="10" width="7" style="21" customWidth="1"/>
    <col min="11" max="11" width="12.140625" style="21" customWidth="1"/>
    <col min="12" max="13" width="13.28515625" style="21" customWidth="1"/>
    <col min="14" max="15" width="9.140625" style="21"/>
    <col min="16" max="16" width="11.28515625" style="21" customWidth="1"/>
    <col min="17" max="21" width="9.140625" style="21"/>
    <col min="22" max="22" width="10.140625" style="21" customWidth="1"/>
    <col min="23" max="16384" width="9.140625" style="21"/>
  </cols>
  <sheetData>
    <row r="1" spans="1:16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26.25" customHeight="1" thickBot="1" x14ac:dyDescent="0.3">
      <c r="A2" s="109" t="s">
        <v>63</v>
      </c>
      <c r="B2" s="54"/>
      <c r="C2" s="54"/>
      <c r="D2" s="55"/>
      <c r="E2" s="55"/>
      <c r="F2" s="55"/>
      <c r="G2" s="55"/>
      <c r="H2" s="22"/>
      <c r="I2" s="22"/>
      <c r="J2" s="22"/>
      <c r="K2" s="22"/>
      <c r="L2" s="22"/>
      <c r="M2" s="22"/>
      <c r="N2" s="22"/>
      <c r="O2" s="22"/>
      <c r="P2" s="22"/>
    </row>
    <row r="3" spans="1:16" ht="16.5" thickBot="1" x14ac:dyDescent="0.35">
      <c r="A3" s="135" t="s">
        <v>14</v>
      </c>
      <c r="B3" s="135" t="s">
        <v>15</v>
      </c>
      <c r="C3" s="135" t="s">
        <v>16</v>
      </c>
      <c r="D3" s="137" t="s">
        <v>17</v>
      </c>
      <c r="E3" s="150" t="s">
        <v>18</v>
      </c>
      <c r="F3" s="151"/>
      <c r="G3" s="152"/>
      <c r="H3" s="139" t="s">
        <v>19</v>
      </c>
      <c r="I3" s="140"/>
      <c r="J3" s="141" t="s">
        <v>20</v>
      </c>
      <c r="K3" s="143" t="s">
        <v>21</v>
      </c>
      <c r="L3" s="144"/>
      <c r="M3" s="123"/>
      <c r="N3" s="22"/>
      <c r="O3" s="22"/>
      <c r="P3" s="145" t="s">
        <v>22</v>
      </c>
    </row>
    <row r="4" spans="1:16" ht="16.5" thickBot="1" x14ac:dyDescent="0.35">
      <c r="A4" s="136"/>
      <c r="B4" s="136"/>
      <c r="C4" s="136"/>
      <c r="D4" s="138"/>
      <c r="E4" s="23" t="s">
        <v>23</v>
      </c>
      <c r="F4" s="24" t="s">
        <v>24</v>
      </c>
      <c r="G4" s="25" t="s">
        <v>25</v>
      </c>
      <c r="H4" s="107" t="s">
        <v>26</v>
      </c>
      <c r="I4" s="107" t="s">
        <v>27</v>
      </c>
      <c r="J4" s="142"/>
      <c r="K4" s="26" t="s">
        <v>28</v>
      </c>
      <c r="L4" s="26" t="s">
        <v>29</v>
      </c>
      <c r="M4" s="124"/>
      <c r="N4" s="22"/>
      <c r="O4" s="22"/>
      <c r="P4" s="146"/>
    </row>
    <row r="5" spans="1:16" ht="16.5" thickBot="1" x14ac:dyDescent="0.35">
      <c r="A5" s="27"/>
      <c r="B5" s="27"/>
      <c r="C5" s="28"/>
      <c r="D5" s="29"/>
      <c r="E5" s="147" t="s">
        <v>30</v>
      </c>
      <c r="F5" s="148"/>
      <c r="G5" s="149"/>
      <c r="H5" s="30"/>
      <c r="I5" s="30"/>
      <c r="J5" s="31"/>
      <c r="K5" s="30"/>
      <c r="L5" s="30"/>
      <c r="M5" s="124"/>
      <c r="N5" s="22"/>
      <c r="O5" s="22"/>
      <c r="P5" s="37"/>
    </row>
    <row r="6" spans="1:16" ht="15.75" thickBot="1" x14ac:dyDescent="0.3">
      <c r="A6" s="32">
        <v>1</v>
      </c>
      <c r="B6" s="33" t="s">
        <v>13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x14ac:dyDescent="0.25">
      <c r="A7" s="34"/>
      <c r="B7" s="35"/>
      <c r="C7" s="34"/>
      <c r="D7" s="36"/>
      <c r="E7" s="36"/>
      <c r="F7" s="36"/>
      <c r="G7" s="36"/>
      <c r="H7" s="36"/>
      <c r="I7" s="36"/>
      <c r="J7" s="36"/>
      <c r="K7" s="36"/>
      <c r="L7" s="36"/>
      <c r="M7" s="125"/>
      <c r="N7" s="27"/>
      <c r="O7" s="27"/>
      <c r="P7" s="38"/>
    </row>
    <row r="8" spans="1:16" ht="25.5" x14ac:dyDescent="0.25">
      <c r="A8" s="58">
        <v>1</v>
      </c>
      <c r="B8" s="59" t="s">
        <v>39</v>
      </c>
      <c r="C8" s="60"/>
      <c r="D8" s="61"/>
      <c r="E8" s="61"/>
      <c r="F8" s="61"/>
      <c r="G8" s="61"/>
      <c r="H8" s="61"/>
      <c r="I8" s="61"/>
      <c r="J8" s="61"/>
      <c r="K8" s="61"/>
      <c r="L8" s="61"/>
      <c r="M8" s="126"/>
      <c r="N8" s="27"/>
      <c r="O8" s="27"/>
      <c r="P8" s="43"/>
    </row>
    <row r="9" spans="1:16" ht="15.75" outlineLevel="1" x14ac:dyDescent="0.25">
      <c r="A9" s="39"/>
      <c r="B9" s="57" t="s">
        <v>69</v>
      </c>
      <c r="C9" s="41"/>
      <c r="D9" s="44"/>
      <c r="E9" s="45"/>
      <c r="F9" s="42"/>
      <c r="G9" s="42"/>
      <c r="H9" s="46"/>
      <c r="I9" s="42"/>
      <c r="J9" s="42"/>
      <c r="K9" s="42"/>
      <c r="L9" s="42"/>
      <c r="M9" s="127"/>
      <c r="N9" s="27"/>
      <c r="O9" s="27"/>
      <c r="P9" s="43"/>
    </row>
    <row r="10" spans="1:16" outlineLevel="1" x14ac:dyDescent="0.25">
      <c r="A10" s="39"/>
      <c r="B10" s="111" t="s">
        <v>65</v>
      </c>
      <c r="C10" s="41"/>
      <c r="D10" s="44">
        <v>1</v>
      </c>
      <c r="E10" s="45">
        <f>0.125+5.2+5.05+3.75+5.2+5.05+0.125</f>
        <v>24.5</v>
      </c>
      <c r="F10" s="110">
        <f>0.125+6.25+2.125</f>
        <v>8.5</v>
      </c>
      <c r="G10" s="53"/>
      <c r="H10" s="46">
        <f>D10*E10*F10</f>
        <v>208.25</v>
      </c>
      <c r="I10" s="42"/>
      <c r="J10" s="62">
        <v>1</v>
      </c>
      <c r="K10" s="63">
        <f>+H10*J10</f>
        <v>208.25</v>
      </c>
      <c r="L10" s="42"/>
      <c r="M10" s="127">
        <f>+D10*E10*F10*J10</f>
        <v>208.25</v>
      </c>
      <c r="N10" s="27"/>
      <c r="O10" s="27"/>
      <c r="P10" s="43"/>
    </row>
    <row r="11" spans="1:16" outlineLevel="1" x14ac:dyDescent="0.25">
      <c r="A11" s="39"/>
      <c r="B11" s="111" t="s">
        <v>66</v>
      </c>
      <c r="C11" s="41"/>
      <c r="D11" s="44">
        <v>1</v>
      </c>
      <c r="E11" s="45">
        <f>0.125+5.25+5+3.75+5.2+5.05+0.125</f>
        <v>24.5</v>
      </c>
      <c r="F11" s="110">
        <f>0.125+6.25+2.125</f>
        <v>8.5</v>
      </c>
      <c r="G11" s="53"/>
      <c r="H11" s="46">
        <f t="shared" ref="H11:H16" si="0">D11*E11*F11</f>
        <v>208.25</v>
      </c>
      <c r="I11" s="42"/>
      <c r="J11" s="62">
        <v>1</v>
      </c>
      <c r="K11" s="63">
        <f t="shared" ref="K11" si="1">+H11*J11</f>
        <v>208.25</v>
      </c>
      <c r="L11" s="42"/>
      <c r="M11" s="127">
        <f t="shared" ref="M11:M74" si="2">+D11*E11*F11*J11</f>
        <v>208.25</v>
      </c>
      <c r="N11" s="27"/>
      <c r="O11" s="27"/>
      <c r="P11" s="43"/>
    </row>
    <row r="12" spans="1:16" outlineLevel="1" x14ac:dyDescent="0.25">
      <c r="A12" s="39"/>
      <c r="B12" s="111" t="s">
        <v>67</v>
      </c>
      <c r="C12" s="41"/>
      <c r="D12" s="44">
        <v>1</v>
      </c>
      <c r="E12" s="45">
        <f>0.125+5.25+5+2.7+0.125</f>
        <v>13.2</v>
      </c>
      <c r="F12" s="110">
        <f>0.125+6.95+3.5+6.5+2.125</f>
        <v>19.2</v>
      </c>
      <c r="G12" s="53"/>
      <c r="H12" s="46">
        <f t="shared" si="0"/>
        <v>253.43999999999997</v>
      </c>
      <c r="I12" s="42"/>
      <c r="J12" s="62">
        <v>1</v>
      </c>
      <c r="K12" s="63">
        <f t="shared" ref="K12:K15" si="3">+H12*J12</f>
        <v>253.43999999999997</v>
      </c>
      <c r="L12" s="42"/>
      <c r="M12" s="127">
        <f t="shared" si="2"/>
        <v>253.43999999999997</v>
      </c>
      <c r="N12" s="27"/>
      <c r="O12" s="27"/>
      <c r="P12" s="43"/>
    </row>
    <row r="13" spans="1:16" outlineLevel="1" x14ac:dyDescent="0.25">
      <c r="A13" s="39"/>
      <c r="B13" s="114" t="s">
        <v>86</v>
      </c>
      <c r="C13" s="41"/>
      <c r="D13" s="115">
        <v>4</v>
      </c>
      <c r="E13" s="116">
        <f>1.15*3.5/2</f>
        <v>2.0124999999999997</v>
      </c>
      <c r="F13" s="117">
        <v>1</v>
      </c>
      <c r="G13" s="118"/>
      <c r="H13" s="119"/>
      <c r="I13" s="120"/>
      <c r="J13" s="104">
        <v>0</v>
      </c>
      <c r="K13" s="121">
        <f t="shared" ref="K13" si="4">+H13*J13</f>
        <v>0</v>
      </c>
      <c r="L13" s="42"/>
      <c r="M13" s="127">
        <f t="shared" si="2"/>
        <v>0</v>
      </c>
      <c r="N13" s="27"/>
      <c r="O13" s="27"/>
      <c r="P13" s="43"/>
    </row>
    <row r="14" spans="1:16" outlineLevel="1" x14ac:dyDescent="0.25">
      <c r="A14" s="39"/>
      <c r="B14" s="111" t="s">
        <v>68</v>
      </c>
      <c r="C14" s="41"/>
      <c r="D14" s="44">
        <v>1</v>
      </c>
      <c r="E14" s="45">
        <f>0.125+6.25+3.75+5.125+5.125+5.125+5.125+0.125</f>
        <v>30.75</v>
      </c>
      <c r="F14" s="110">
        <f>0.125+5.28+5.13+0.125</f>
        <v>10.66</v>
      </c>
      <c r="G14" s="53"/>
      <c r="H14" s="46">
        <f t="shared" si="0"/>
        <v>327.79500000000002</v>
      </c>
      <c r="I14" s="42"/>
      <c r="J14" s="62">
        <v>1</v>
      </c>
      <c r="K14" s="63">
        <f t="shared" si="3"/>
        <v>327.79500000000002</v>
      </c>
      <c r="L14" s="42"/>
      <c r="M14" s="127">
        <f t="shared" si="2"/>
        <v>327.79500000000002</v>
      </c>
      <c r="N14" s="27"/>
      <c r="O14" s="27"/>
      <c r="P14" s="43"/>
    </row>
    <row r="15" spans="1:16" outlineLevel="1" x14ac:dyDescent="0.25">
      <c r="A15" s="39"/>
      <c r="B15" s="79" t="s">
        <v>85</v>
      </c>
      <c r="C15" s="41"/>
      <c r="D15" s="80">
        <v>-1</v>
      </c>
      <c r="E15" s="45">
        <f>0.125+3*5.125+0.749</f>
        <v>16.248999999999999</v>
      </c>
      <c r="F15" s="110">
        <v>2.15</v>
      </c>
      <c r="G15" s="53"/>
      <c r="H15" s="46">
        <f t="shared" si="0"/>
        <v>-34.935349999999993</v>
      </c>
      <c r="I15" s="42"/>
      <c r="J15" s="62">
        <v>1</v>
      </c>
      <c r="K15" s="63">
        <f t="shared" si="3"/>
        <v>-34.935349999999993</v>
      </c>
      <c r="L15" s="42"/>
      <c r="M15" s="127">
        <f t="shared" si="2"/>
        <v>-34.935349999999993</v>
      </c>
      <c r="N15" s="27"/>
      <c r="O15" s="27"/>
      <c r="P15" s="51"/>
    </row>
    <row r="16" spans="1:16" outlineLevel="1" x14ac:dyDescent="0.25">
      <c r="A16" s="39"/>
      <c r="B16" s="113" t="s">
        <v>79</v>
      </c>
      <c r="C16" s="41"/>
      <c r="D16" s="44">
        <v>1</v>
      </c>
      <c r="E16" s="45">
        <f>0.125+3.754+3.4+6.85+5+0.125</f>
        <v>19.253999999999998</v>
      </c>
      <c r="F16" s="110">
        <f>0.125+2.8+3.45+3.85+0.125</f>
        <v>10.35</v>
      </c>
      <c r="G16" s="53"/>
      <c r="H16" s="46">
        <f t="shared" si="0"/>
        <v>199.27889999999996</v>
      </c>
      <c r="I16" s="42"/>
      <c r="J16" s="62">
        <v>1</v>
      </c>
      <c r="K16" s="63">
        <f t="shared" ref="K16:K17" si="5">+H16*J16</f>
        <v>199.27889999999996</v>
      </c>
      <c r="L16" s="42"/>
      <c r="M16" s="127">
        <f t="shared" si="2"/>
        <v>199.27889999999996</v>
      </c>
      <c r="N16" s="27"/>
      <c r="O16" s="27"/>
      <c r="P16" s="43"/>
    </row>
    <row r="17" spans="1:19" outlineLevel="1" x14ac:dyDescent="0.25">
      <c r="A17" s="39"/>
      <c r="B17" s="79" t="s">
        <v>85</v>
      </c>
      <c r="C17" s="41"/>
      <c r="D17" s="80">
        <v>-1</v>
      </c>
      <c r="E17" s="45">
        <v>3.75</v>
      </c>
      <c r="F17" s="110">
        <v>1.85</v>
      </c>
      <c r="G17" s="53"/>
      <c r="H17" s="46">
        <f t="shared" ref="H17" si="6">D17*E17*F17</f>
        <v>-6.9375</v>
      </c>
      <c r="I17" s="42"/>
      <c r="J17" s="62">
        <v>1</v>
      </c>
      <c r="K17" s="63">
        <f t="shared" si="5"/>
        <v>-6.9375</v>
      </c>
      <c r="L17" s="42"/>
      <c r="M17" s="127">
        <f t="shared" si="2"/>
        <v>-6.9375</v>
      </c>
      <c r="N17" s="27"/>
      <c r="O17" s="27"/>
      <c r="P17" s="43"/>
    </row>
    <row r="18" spans="1:19" outlineLevel="1" x14ac:dyDescent="0.25">
      <c r="A18" s="39"/>
      <c r="B18" s="79"/>
      <c r="C18" s="41"/>
      <c r="D18" s="80"/>
      <c r="E18" s="45"/>
      <c r="F18" s="110"/>
      <c r="G18" s="53"/>
      <c r="H18" s="46"/>
      <c r="I18" s="42"/>
      <c r="J18" s="62"/>
      <c r="K18" s="63"/>
      <c r="L18" s="42"/>
      <c r="M18" s="127"/>
      <c r="N18" s="27"/>
      <c r="O18" s="27"/>
      <c r="P18" s="43"/>
    </row>
    <row r="19" spans="1:19" outlineLevel="1" x14ac:dyDescent="0.25">
      <c r="A19" s="39"/>
      <c r="B19" s="79"/>
      <c r="C19" s="41"/>
      <c r="D19" s="80"/>
      <c r="E19" s="45"/>
      <c r="F19" s="110"/>
      <c r="G19" s="53"/>
      <c r="H19" s="46"/>
      <c r="I19" s="42"/>
      <c r="J19" s="62"/>
      <c r="K19" s="63"/>
      <c r="L19" s="42"/>
      <c r="M19" s="127"/>
      <c r="N19" s="27"/>
      <c r="O19" s="27"/>
      <c r="P19" s="43"/>
    </row>
    <row r="20" spans="1:19" outlineLevel="1" x14ac:dyDescent="0.25">
      <c r="A20" s="39"/>
      <c r="B20" s="40"/>
      <c r="C20" s="41"/>
      <c r="D20" s="42"/>
      <c r="E20" s="42"/>
      <c r="F20" s="42"/>
      <c r="G20" s="42"/>
      <c r="H20" s="47">
        <f>SUM(H10:H19)</f>
        <v>1155.14105</v>
      </c>
      <c r="I20" s="42"/>
      <c r="J20" s="42"/>
      <c r="K20" s="64">
        <f>SUM(K10:K19)</f>
        <v>1155.14105</v>
      </c>
      <c r="L20" s="42"/>
      <c r="M20" s="127">
        <f>SUM(M10:M19)</f>
        <v>1155.14105</v>
      </c>
      <c r="N20" s="129">
        <f>SUM(H10:H17)</f>
        <v>1155.14105</v>
      </c>
      <c r="O20" s="27"/>
      <c r="P20" s="43"/>
    </row>
    <row r="21" spans="1:19" x14ac:dyDescent="0.25">
      <c r="A21" s="39"/>
      <c r="B21" s="48" t="s">
        <v>34</v>
      </c>
      <c r="C21" s="60" t="s">
        <v>35</v>
      </c>
      <c r="D21" s="42"/>
      <c r="E21" s="42"/>
      <c r="F21" s="42"/>
      <c r="G21" s="42"/>
      <c r="H21" s="42"/>
      <c r="I21" s="42"/>
      <c r="J21" s="42"/>
      <c r="K21" s="49" t="s">
        <v>32</v>
      </c>
      <c r="L21" s="50">
        <f>+H20</f>
        <v>1155.14105</v>
      </c>
      <c r="M21" s="127"/>
      <c r="N21" s="27"/>
      <c r="O21" s="27"/>
      <c r="P21" s="51"/>
    </row>
    <row r="22" spans="1:19" ht="25.5" x14ac:dyDescent="0.25">
      <c r="A22" s="58">
        <v>2</v>
      </c>
      <c r="B22" s="59" t="s">
        <v>64</v>
      </c>
      <c r="C22" s="60"/>
      <c r="D22" s="61"/>
      <c r="E22" s="61"/>
      <c r="F22" s="61"/>
      <c r="G22" s="61"/>
      <c r="H22" s="61"/>
      <c r="I22" s="61"/>
      <c r="J22" s="61"/>
      <c r="K22" s="61"/>
      <c r="L22" s="61"/>
      <c r="M22" s="127"/>
      <c r="N22" s="27"/>
      <c r="O22" s="27"/>
      <c r="P22" s="51"/>
    </row>
    <row r="23" spans="1:19" ht="24.75" customHeight="1" x14ac:dyDescent="0.25">
      <c r="A23" s="58">
        <v>2.1</v>
      </c>
      <c r="B23" s="59" t="s">
        <v>57</v>
      </c>
      <c r="C23" s="60" t="s">
        <v>35</v>
      </c>
      <c r="D23" s="61"/>
      <c r="E23" s="61"/>
      <c r="F23" s="61"/>
      <c r="G23" s="61"/>
      <c r="H23" s="61"/>
      <c r="I23" s="61"/>
      <c r="J23" s="61"/>
      <c r="K23" s="61"/>
      <c r="L23" s="61"/>
      <c r="M23" s="127"/>
      <c r="N23" s="27"/>
      <c r="O23" s="27"/>
      <c r="P23" s="51"/>
    </row>
    <row r="24" spans="1:19" ht="15.75" outlineLevel="1" x14ac:dyDescent="0.25">
      <c r="A24" s="39"/>
      <c r="B24" s="57" t="s">
        <v>77</v>
      </c>
      <c r="C24" s="41"/>
      <c r="D24" s="44"/>
      <c r="E24" s="45"/>
      <c r="F24" s="42"/>
      <c r="G24" s="42"/>
      <c r="H24" s="46"/>
      <c r="I24" s="42"/>
      <c r="J24" s="42"/>
      <c r="K24" s="42"/>
      <c r="L24" s="42"/>
      <c r="M24" s="127"/>
      <c r="N24" s="27"/>
      <c r="O24" s="27"/>
      <c r="P24" s="51"/>
    </row>
    <row r="25" spans="1:19" outlineLevel="1" x14ac:dyDescent="0.25">
      <c r="A25" s="39"/>
      <c r="B25" s="111" t="s">
        <v>65</v>
      </c>
      <c r="C25" s="41"/>
      <c r="D25" s="44">
        <v>1</v>
      </c>
      <c r="E25" s="45">
        <f>0.125+5.2+5.05+3.75+5.2+5.05+0.125</f>
        <v>24.5</v>
      </c>
      <c r="F25" s="110">
        <f>0.125+6.25+2.125</f>
        <v>8.5</v>
      </c>
      <c r="G25" s="53"/>
      <c r="H25" s="46">
        <f t="shared" ref="H25:H30" si="7">D25*E25*F25</f>
        <v>208.25</v>
      </c>
      <c r="I25" s="42"/>
      <c r="J25" s="62">
        <v>0.2</v>
      </c>
      <c r="K25" s="63">
        <f>+H25*J25</f>
        <v>41.650000000000006</v>
      </c>
      <c r="L25" s="42"/>
      <c r="M25" s="127">
        <f t="shared" si="2"/>
        <v>41.650000000000006</v>
      </c>
      <c r="N25" s="27"/>
      <c r="O25" s="27"/>
      <c r="P25" s="51"/>
      <c r="Q25" s="21" t="s">
        <v>59</v>
      </c>
      <c r="R25" s="21">
        <v>84</v>
      </c>
      <c r="S25" s="21" t="e">
        <f>R25/#REF!</f>
        <v>#REF!</v>
      </c>
    </row>
    <row r="26" spans="1:19" outlineLevel="1" x14ac:dyDescent="0.25">
      <c r="A26" s="39"/>
      <c r="B26" s="122" t="s">
        <v>87</v>
      </c>
      <c r="C26" s="41"/>
      <c r="D26" s="44"/>
      <c r="E26" s="45"/>
      <c r="F26" s="110"/>
      <c r="G26" s="53"/>
      <c r="H26" s="46"/>
      <c r="I26" s="42"/>
      <c r="J26" s="62"/>
      <c r="K26" s="63"/>
      <c r="L26" s="42"/>
      <c r="M26" s="127">
        <f t="shared" si="2"/>
        <v>0</v>
      </c>
      <c r="N26" s="27"/>
      <c r="O26" s="27"/>
      <c r="P26" s="51"/>
    </row>
    <row r="27" spans="1:19" outlineLevel="1" x14ac:dyDescent="0.25">
      <c r="A27" s="39"/>
      <c r="B27" s="111" t="s">
        <v>66</v>
      </c>
      <c r="C27" s="41"/>
      <c r="D27" s="44">
        <v>1</v>
      </c>
      <c r="E27" s="45">
        <f>0.125+5.25+5+3.75+5.2+5.05+0.125</f>
        <v>24.5</v>
      </c>
      <c r="F27" s="110">
        <f>0.125+6.25+2.125</f>
        <v>8.5</v>
      </c>
      <c r="G27" s="53"/>
      <c r="H27" s="46">
        <f t="shared" si="7"/>
        <v>208.25</v>
      </c>
      <c r="I27" s="42"/>
      <c r="J27" s="62">
        <v>0.2</v>
      </c>
      <c r="K27" s="63">
        <f t="shared" ref="K27:K29" si="8">+H27*J27</f>
        <v>41.650000000000006</v>
      </c>
      <c r="L27" s="42"/>
      <c r="M27" s="127">
        <f t="shared" si="2"/>
        <v>41.650000000000006</v>
      </c>
      <c r="N27" s="27"/>
      <c r="O27" s="27"/>
      <c r="P27" s="51"/>
    </row>
    <row r="28" spans="1:19" outlineLevel="1" x14ac:dyDescent="0.25">
      <c r="A28" s="39"/>
      <c r="B28" s="122" t="s">
        <v>87</v>
      </c>
      <c r="C28" s="41"/>
      <c r="D28" s="44"/>
      <c r="E28" s="45"/>
      <c r="F28" s="110"/>
      <c r="G28" s="53"/>
      <c r="H28" s="46"/>
      <c r="I28" s="42"/>
      <c r="J28" s="62"/>
      <c r="K28" s="63"/>
      <c r="L28" s="42"/>
      <c r="M28" s="127">
        <f t="shared" si="2"/>
        <v>0</v>
      </c>
      <c r="N28" s="27"/>
      <c r="O28" s="27"/>
      <c r="P28" s="51"/>
    </row>
    <row r="29" spans="1:19" outlineLevel="1" x14ac:dyDescent="0.25">
      <c r="A29" s="39"/>
      <c r="B29" s="111" t="s">
        <v>68</v>
      </c>
      <c r="C29" s="41"/>
      <c r="D29" s="44">
        <v>1</v>
      </c>
      <c r="E29" s="45">
        <f>0.125+6.25+3.75+5.125+5.125+5.125+5.125+0.125</f>
        <v>30.75</v>
      </c>
      <c r="F29" s="110">
        <f>0.125+5.28+5.13+0.125</f>
        <v>10.66</v>
      </c>
      <c r="G29" s="53"/>
      <c r="H29" s="46">
        <f t="shared" si="7"/>
        <v>327.79500000000002</v>
      </c>
      <c r="I29" s="42"/>
      <c r="J29" s="62">
        <v>0.2</v>
      </c>
      <c r="K29" s="63">
        <f t="shared" si="8"/>
        <v>65.559000000000012</v>
      </c>
      <c r="L29" s="42"/>
      <c r="M29" s="127">
        <f t="shared" si="2"/>
        <v>65.559000000000012</v>
      </c>
      <c r="N29" s="27"/>
      <c r="O29" s="27"/>
      <c r="P29" s="43"/>
    </row>
    <row r="30" spans="1:19" outlineLevel="1" x14ac:dyDescent="0.25">
      <c r="A30" s="39"/>
      <c r="B30" s="79" t="s">
        <v>85</v>
      </c>
      <c r="C30" s="41"/>
      <c r="D30" s="80">
        <v>-1</v>
      </c>
      <c r="E30" s="45">
        <f>0.125+3*5.125+0.749</f>
        <v>16.248999999999999</v>
      </c>
      <c r="F30" s="110">
        <v>2.15</v>
      </c>
      <c r="G30" s="53"/>
      <c r="H30" s="46">
        <f t="shared" si="7"/>
        <v>-34.935349999999993</v>
      </c>
      <c r="I30" s="42"/>
      <c r="J30" s="62">
        <v>0.2</v>
      </c>
      <c r="K30" s="63">
        <f t="shared" ref="K30" si="9">+H30*J30</f>
        <v>-6.9870699999999992</v>
      </c>
      <c r="L30" s="42"/>
      <c r="M30" s="127">
        <f t="shared" si="2"/>
        <v>-6.9870699999999992</v>
      </c>
      <c r="N30" s="27"/>
      <c r="O30" s="27"/>
      <c r="P30" s="51"/>
    </row>
    <row r="31" spans="1:19" outlineLevel="1" x14ac:dyDescent="0.25">
      <c r="A31" s="39"/>
      <c r="B31" s="122" t="s">
        <v>87</v>
      </c>
      <c r="C31" s="41"/>
      <c r="D31" s="80"/>
      <c r="E31" s="45"/>
      <c r="F31" s="110"/>
      <c r="G31" s="53"/>
      <c r="H31" s="46"/>
      <c r="I31" s="42"/>
      <c r="J31" s="62"/>
      <c r="K31" s="63"/>
      <c r="L31" s="42"/>
      <c r="M31" s="127"/>
      <c r="N31" s="27"/>
      <c r="O31" s="27"/>
      <c r="P31" s="51"/>
    </row>
    <row r="32" spans="1:19" outlineLevel="1" x14ac:dyDescent="0.25">
      <c r="A32" s="39"/>
      <c r="B32" s="40"/>
      <c r="C32" s="41"/>
      <c r="D32" s="42"/>
      <c r="E32" s="42"/>
      <c r="F32" s="42"/>
      <c r="G32" s="42"/>
      <c r="H32" s="46"/>
      <c r="I32" s="42"/>
      <c r="J32" s="42"/>
      <c r="K32" s="42"/>
      <c r="L32" s="42"/>
      <c r="M32" s="127"/>
      <c r="N32" s="27"/>
      <c r="O32" s="27"/>
      <c r="P32" s="51"/>
    </row>
    <row r="33" spans="1:16" outlineLevel="1" x14ac:dyDescent="0.25">
      <c r="A33" s="39"/>
      <c r="B33" s="40"/>
      <c r="C33" s="41"/>
      <c r="D33" s="42"/>
      <c r="E33" s="42"/>
      <c r="F33" s="42"/>
      <c r="G33" s="42"/>
      <c r="H33" s="47">
        <f>SUM(H24:H32)</f>
        <v>709.3596500000001</v>
      </c>
      <c r="I33" s="42"/>
      <c r="J33" s="42"/>
      <c r="K33" s="64">
        <f>SUM(K25:K32)</f>
        <v>141.87193000000005</v>
      </c>
      <c r="L33" s="42"/>
      <c r="M33" s="127">
        <f>SUM(M25:M32)</f>
        <v>141.87193000000005</v>
      </c>
      <c r="N33" s="129">
        <f>SUM(H25:H30)</f>
        <v>709.3596500000001</v>
      </c>
      <c r="O33" s="27"/>
      <c r="P33" s="51"/>
    </row>
    <row r="34" spans="1:16" x14ac:dyDescent="0.25">
      <c r="A34" s="39"/>
      <c r="B34" s="48" t="s">
        <v>34</v>
      </c>
      <c r="C34" s="60" t="s">
        <v>35</v>
      </c>
      <c r="D34" s="52"/>
      <c r="E34" s="42"/>
      <c r="F34" s="42"/>
      <c r="G34" s="42"/>
      <c r="H34" s="42"/>
      <c r="I34" s="42"/>
      <c r="J34" s="42"/>
      <c r="K34" s="49" t="s">
        <v>40</v>
      </c>
      <c r="L34" s="50">
        <f>H33</f>
        <v>709.3596500000001</v>
      </c>
      <c r="M34" s="127"/>
      <c r="N34" s="27"/>
      <c r="O34" s="27"/>
      <c r="P34" s="51"/>
    </row>
    <row r="35" spans="1:16" x14ac:dyDescent="0.25">
      <c r="A35" s="58">
        <v>2.2000000000000002</v>
      </c>
      <c r="B35" s="59" t="s">
        <v>33</v>
      </c>
      <c r="C35" s="60" t="s">
        <v>35</v>
      </c>
      <c r="D35" s="61"/>
      <c r="E35" s="61"/>
      <c r="F35" s="61"/>
      <c r="G35" s="61"/>
      <c r="H35" s="61"/>
      <c r="I35" s="61"/>
      <c r="J35" s="61"/>
      <c r="K35" s="61"/>
      <c r="L35" s="61"/>
      <c r="M35" s="127">
        <f t="shared" si="2"/>
        <v>0</v>
      </c>
      <c r="N35" s="27"/>
      <c r="O35" s="27"/>
      <c r="P35" s="27"/>
    </row>
    <row r="36" spans="1:16" ht="15.75" outlineLevel="1" x14ac:dyDescent="0.25">
      <c r="A36" s="39"/>
      <c r="B36" s="57" t="s">
        <v>77</v>
      </c>
      <c r="C36" s="41"/>
      <c r="D36" s="44"/>
      <c r="E36" s="45"/>
      <c r="F36" s="42"/>
      <c r="G36" s="42"/>
      <c r="H36" s="46"/>
      <c r="I36" s="42"/>
      <c r="J36" s="42"/>
      <c r="K36" s="42"/>
      <c r="L36" s="42"/>
      <c r="M36" s="127">
        <f t="shared" si="2"/>
        <v>0</v>
      </c>
    </row>
    <row r="37" spans="1:16" outlineLevel="1" x14ac:dyDescent="0.25">
      <c r="A37" s="39"/>
      <c r="B37" s="111" t="s">
        <v>65</v>
      </c>
      <c r="C37" s="41"/>
      <c r="D37" s="44">
        <v>1</v>
      </c>
      <c r="E37" s="45">
        <f>0.125+5.2+5.05+3.75+5.2+5.05+0.125</f>
        <v>24.5</v>
      </c>
      <c r="F37" s="110">
        <f>0.125+6.25+2.125</f>
        <v>8.5</v>
      </c>
      <c r="G37" s="53"/>
      <c r="H37" s="46">
        <f t="shared" ref="H37" si="10">D37*E37*F37</f>
        <v>208.25</v>
      </c>
      <c r="I37" s="42"/>
      <c r="J37" s="62">
        <v>0</v>
      </c>
      <c r="K37" s="63">
        <f>+H37*J37</f>
        <v>0</v>
      </c>
      <c r="L37" s="42"/>
      <c r="M37" s="127">
        <f t="shared" si="2"/>
        <v>0</v>
      </c>
    </row>
    <row r="38" spans="1:16" outlineLevel="1" x14ac:dyDescent="0.25">
      <c r="A38" s="39"/>
      <c r="B38" s="122" t="s">
        <v>87</v>
      </c>
      <c r="C38" s="41"/>
      <c r="D38" s="44"/>
      <c r="E38" s="45"/>
      <c r="F38" s="110"/>
      <c r="G38" s="53"/>
      <c r="H38" s="46"/>
      <c r="I38" s="42"/>
      <c r="J38" s="62"/>
      <c r="K38" s="63"/>
      <c r="L38" s="42"/>
      <c r="M38" s="127">
        <f t="shared" si="2"/>
        <v>0</v>
      </c>
    </row>
    <row r="39" spans="1:16" outlineLevel="1" x14ac:dyDescent="0.25">
      <c r="A39" s="39"/>
      <c r="B39" s="111" t="s">
        <v>66</v>
      </c>
      <c r="C39" s="41"/>
      <c r="D39" s="44">
        <v>1</v>
      </c>
      <c r="E39" s="45">
        <f>0.125+5.25+5+3.75+5.2+5.05+0.125</f>
        <v>24.5</v>
      </c>
      <c r="F39" s="110">
        <f>0.125+6.25+2.125</f>
        <v>8.5</v>
      </c>
      <c r="G39" s="53"/>
      <c r="H39" s="46">
        <f t="shared" ref="H39" si="11">D39*E39*F39</f>
        <v>208.25</v>
      </c>
      <c r="I39" s="42"/>
      <c r="J39" s="62">
        <v>0</v>
      </c>
      <c r="K39" s="63">
        <f t="shared" ref="K39" si="12">+H39*J39</f>
        <v>0</v>
      </c>
      <c r="L39" s="42"/>
      <c r="M39" s="127">
        <f t="shared" si="2"/>
        <v>0</v>
      </c>
    </row>
    <row r="40" spans="1:16" outlineLevel="1" x14ac:dyDescent="0.25">
      <c r="A40" s="39"/>
      <c r="B40" s="122" t="s">
        <v>87</v>
      </c>
      <c r="C40" s="41"/>
      <c r="D40" s="44"/>
      <c r="E40" s="45"/>
      <c r="F40" s="110"/>
      <c r="G40" s="53"/>
      <c r="H40" s="46"/>
      <c r="I40" s="42"/>
      <c r="J40" s="62"/>
      <c r="K40" s="63"/>
      <c r="L40" s="42"/>
      <c r="M40" s="127">
        <f t="shared" si="2"/>
        <v>0</v>
      </c>
    </row>
    <row r="41" spans="1:16" outlineLevel="1" x14ac:dyDescent="0.25">
      <c r="A41" s="39"/>
      <c r="B41" s="111" t="s">
        <v>68</v>
      </c>
      <c r="C41" s="41"/>
      <c r="D41" s="44">
        <v>1</v>
      </c>
      <c r="E41" s="45">
        <f>0.125+6.25+3.75+5.125+5.125+5.125+5.125+0.125</f>
        <v>30.75</v>
      </c>
      <c r="F41" s="110">
        <f>0.125+5.28+5.13+0.125</f>
        <v>10.66</v>
      </c>
      <c r="G41" s="53"/>
      <c r="H41" s="46">
        <f t="shared" ref="H41:H42" si="13">D41*E41*F41</f>
        <v>327.79500000000002</v>
      </c>
      <c r="I41" s="42"/>
      <c r="J41" s="62">
        <v>0</v>
      </c>
      <c r="K41" s="63">
        <f t="shared" ref="K41:K42" si="14">+H41*J41</f>
        <v>0</v>
      </c>
      <c r="L41" s="42"/>
      <c r="M41" s="127">
        <f t="shared" si="2"/>
        <v>0</v>
      </c>
    </row>
    <row r="42" spans="1:16" outlineLevel="1" x14ac:dyDescent="0.25">
      <c r="A42" s="39"/>
      <c r="B42" s="79" t="s">
        <v>85</v>
      </c>
      <c r="C42" s="41"/>
      <c r="D42" s="80">
        <v>-1</v>
      </c>
      <c r="E42" s="45">
        <f>0.125+3*5.125+0.749</f>
        <v>16.248999999999999</v>
      </c>
      <c r="F42" s="110">
        <v>2.15</v>
      </c>
      <c r="G42" s="53"/>
      <c r="H42" s="46">
        <f t="shared" si="13"/>
        <v>-34.935349999999993</v>
      </c>
      <c r="I42" s="42"/>
      <c r="J42" s="62">
        <v>0</v>
      </c>
      <c r="K42" s="63">
        <f t="shared" si="14"/>
        <v>0</v>
      </c>
      <c r="L42" s="42"/>
      <c r="M42" s="127">
        <f t="shared" si="2"/>
        <v>0</v>
      </c>
    </row>
    <row r="43" spans="1:16" outlineLevel="1" x14ac:dyDescent="0.25">
      <c r="A43" s="39"/>
      <c r="B43" s="122" t="s">
        <v>87</v>
      </c>
      <c r="C43" s="41"/>
      <c r="D43" s="80"/>
      <c r="E43" s="45"/>
      <c r="F43" s="110"/>
      <c r="G43" s="53"/>
      <c r="H43" s="46"/>
      <c r="I43" s="42"/>
      <c r="J43" s="62"/>
      <c r="K43" s="63"/>
      <c r="L43" s="42"/>
      <c r="M43" s="127">
        <f t="shared" si="2"/>
        <v>0</v>
      </c>
    </row>
    <row r="44" spans="1:16" outlineLevel="1" x14ac:dyDescent="0.25">
      <c r="A44" s="39"/>
      <c r="B44" s="79"/>
      <c r="C44" s="41"/>
      <c r="D44" s="80"/>
      <c r="E44" s="45"/>
      <c r="F44" s="110"/>
      <c r="G44" s="53"/>
      <c r="H44" s="46"/>
      <c r="I44" s="42"/>
      <c r="J44" s="62"/>
      <c r="K44" s="63"/>
      <c r="L44" s="42"/>
      <c r="M44" s="127">
        <f t="shared" si="2"/>
        <v>0</v>
      </c>
    </row>
    <row r="45" spans="1:16" outlineLevel="1" x14ac:dyDescent="0.25">
      <c r="A45" s="39"/>
      <c r="B45" s="79"/>
      <c r="C45" s="41"/>
      <c r="D45" s="80"/>
      <c r="E45" s="45"/>
      <c r="F45" s="110"/>
      <c r="G45" s="53"/>
      <c r="H45" s="46"/>
      <c r="I45" s="42"/>
      <c r="J45" s="62"/>
      <c r="K45" s="63"/>
      <c r="L45" s="42"/>
      <c r="M45" s="127">
        <f t="shared" si="2"/>
        <v>0</v>
      </c>
    </row>
    <row r="46" spans="1:16" outlineLevel="1" x14ac:dyDescent="0.25">
      <c r="A46" s="39"/>
      <c r="B46" s="40"/>
      <c r="C46" s="41"/>
      <c r="D46" s="42"/>
      <c r="E46" s="42"/>
      <c r="F46" s="42"/>
      <c r="G46" s="42"/>
      <c r="H46" s="47">
        <f>SUM(H36:H45)</f>
        <v>709.3596500000001</v>
      </c>
      <c r="I46" s="42"/>
      <c r="J46" s="42"/>
      <c r="K46" s="64">
        <f>SUM(K37:K45)</f>
        <v>0</v>
      </c>
      <c r="L46" s="42"/>
      <c r="M46" s="127">
        <f t="shared" si="2"/>
        <v>0</v>
      </c>
    </row>
    <row r="47" spans="1:16" x14ac:dyDescent="0.25">
      <c r="A47" s="39"/>
      <c r="B47" s="48" t="s">
        <v>34</v>
      </c>
      <c r="C47" s="60" t="s">
        <v>35</v>
      </c>
      <c r="D47" s="52"/>
      <c r="E47" s="42"/>
      <c r="F47" s="42"/>
      <c r="G47" s="42"/>
      <c r="H47" s="42"/>
      <c r="I47" s="42"/>
      <c r="J47" s="42"/>
      <c r="K47" s="49" t="s">
        <v>41</v>
      </c>
      <c r="L47" s="50">
        <f>H46</f>
        <v>709.3596500000001</v>
      </c>
      <c r="M47" s="127">
        <f t="shared" si="2"/>
        <v>0</v>
      </c>
    </row>
    <row r="48" spans="1:16" ht="25.5" x14ac:dyDescent="0.25">
      <c r="A48" s="58">
        <v>2.2999999999999998</v>
      </c>
      <c r="B48" s="69" t="s">
        <v>60</v>
      </c>
      <c r="C48" s="60" t="s">
        <v>35</v>
      </c>
      <c r="D48" s="66"/>
      <c r="E48" s="67"/>
      <c r="F48" s="61"/>
      <c r="G48" s="61"/>
      <c r="H48" s="68"/>
      <c r="I48" s="68"/>
      <c r="J48" s="61"/>
      <c r="K48" s="61"/>
      <c r="L48" s="61"/>
      <c r="M48" s="127">
        <f t="shared" si="2"/>
        <v>0</v>
      </c>
    </row>
    <row r="49" spans="1:16" ht="15.75" outlineLevel="1" x14ac:dyDescent="0.25">
      <c r="A49" s="39"/>
      <c r="B49" s="57" t="s">
        <v>77</v>
      </c>
      <c r="C49" s="41"/>
      <c r="D49" s="44"/>
      <c r="E49" s="45"/>
      <c r="F49" s="42"/>
      <c r="G49" s="42"/>
      <c r="H49" s="46"/>
      <c r="I49" s="42"/>
      <c r="J49" s="42"/>
      <c r="K49" s="42"/>
      <c r="L49" s="42"/>
      <c r="M49" s="127">
        <f t="shared" si="2"/>
        <v>0</v>
      </c>
    </row>
    <row r="50" spans="1:16" outlineLevel="1" x14ac:dyDescent="0.25">
      <c r="A50" s="39"/>
      <c r="B50" s="111" t="s">
        <v>65</v>
      </c>
      <c r="C50" s="41"/>
      <c r="D50" s="44">
        <v>1</v>
      </c>
      <c r="E50" s="45">
        <f>0.125+5.2+5.05+3.75+5.2+5.05+0.125</f>
        <v>24.5</v>
      </c>
      <c r="F50" s="110">
        <f>0.125+6.25+2.125</f>
        <v>8.5</v>
      </c>
      <c r="G50" s="53"/>
      <c r="H50" s="46">
        <f t="shared" ref="H50" si="15">D50*E50*F50</f>
        <v>208.25</v>
      </c>
      <c r="I50" s="42"/>
      <c r="J50" s="62">
        <v>0</v>
      </c>
      <c r="K50" s="63">
        <f>+H50*J50</f>
        <v>0</v>
      </c>
      <c r="L50" s="42"/>
      <c r="M50" s="127">
        <f t="shared" si="2"/>
        <v>0</v>
      </c>
    </row>
    <row r="51" spans="1:16" outlineLevel="1" x14ac:dyDescent="0.25">
      <c r="A51" s="39"/>
      <c r="B51" s="122" t="s">
        <v>87</v>
      </c>
      <c r="C51" s="41"/>
      <c r="D51" s="44"/>
      <c r="E51" s="45"/>
      <c r="F51" s="110"/>
      <c r="G51" s="53"/>
      <c r="H51" s="46"/>
      <c r="I51" s="42"/>
      <c r="J51" s="62"/>
      <c r="K51" s="63"/>
      <c r="L51" s="42"/>
      <c r="M51" s="127">
        <f t="shared" si="2"/>
        <v>0</v>
      </c>
    </row>
    <row r="52" spans="1:16" outlineLevel="1" x14ac:dyDescent="0.25">
      <c r="A52" s="39"/>
      <c r="B52" s="111" t="s">
        <v>66</v>
      </c>
      <c r="C52" s="41"/>
      <c r="D52" s="44">
        <v>1</v>
      </c>
      <c r="E52" s="45">
        <f>0.125+5.25+5+3.75+5.2+5.05+0.125</f>
        <v>24.5</v>
      </c>
      <c r="F52" s="110">
        <f>0.125+6.25+2.125</f>
        <v>8.5</v>
      </c>
      <c r="G52" s="53"/>
      <c r="H52" s="46">
        <f t="shared" ref="H52" si="16">D52*E52*F52</f>
        <v>208.25</v>
      </c>
      <c r="I52" s="42"/>
      <c r="J52" s="62">
        <v>0</v>
      </c>
      <c r="K52" s="63">
        <f t="shared" ref="K52" si="17">+H52*J52</f>
        <v>0</v>
      </c>
      <c r="L52" s="42"/>
      <c r="M52" s="127">
        <f t="shared" si="2"/>
        <v>0</v>
      </c>
    </row>
    <row r="53" spans="1:16" outlineLevel="1" x14ac:dyDescent="0.25">
      <c r="A53" s="39"/>
      <c r="B53" s="122" t="s">
        <v>87</v>
      </c>
      <c r="C53" s="41"/>
      <c r="D53" s="44"/>
      <c r="E53" s="45"/>
      <c r="F53" s="110"/>
      <c r="G53" s="53"/>
      <c r="H53" s="46"/>
      <c r="I53" s="42"/>
      <c r="J53" s="62"/>
      <c r="K53" s="63"/>
      <c r="L53" s="42"/>
      <c r="M53" s="127">
        <f t="shared" si="2"/>
        <v>0</v>
      </c>
    </row>
    <row r="54" spans="1:16" outlineLevel="1" x14ac:dyDescent="0.25">
      <c r="A54" s="39"/>
      <c r="B54" s="111" t="s">
        <v>68</v>
      </c>
      <c r="C54" s="41"/>
      <c r="D54" s="44">
        <v>1</v>
      </c>
      <c r="E54" s="45">
        <f>0.125+6.25+3.75+5.125+5.125+5.125+5.125+0.125</f>
        <v>30.75</v>
      </c>
      <c r="F54" s="110">
        <f>0.125+5.28+5.13+0.125</f>
        <v>10.66</v>
      </c>
      <c r="G54" s="53"/>
      <c r="H54" s="46">
        <f t="shared" ref="H54:H55" si="18">D54*E54*F54</f>
        <v>327.79500000000002</v>
      </c>
      <c r="I54" s="42"/>
      <c r="J54" s="62">
        <v>0</v>
      </c>
      <c r="K54" s="63">
        <f t="shared" ref="K54:K55" si="19">+H54*J54</f>
        <v>0</v>
      </c>
      <c r="L54" s="42"/>
      <c r="M54" s="127">
        <f t="shared" si="2"/>
        <v>0</v>
      </c>
    </row>
    <row r="55" spans="1:16" outlineLevel="1" x14ac:dyDescent="0.25">
      <c r="A55" s="39"/>
      <c r="B55" s="79" t="s">
        <v>85</v>
      </c>
      <c r="C55" s="41"/>
      <c r="D55" s="80">
        <v>-1</v>
      </c>
      <c r="E55" s="45">
        <f>0.125+3*5.125+0.749</f>
        <v>16.248999999999999</v>
      </c>
      <c r="F55" s="110">
        <v>2.15</v>
      </c>
      <c r="G55" s="53"/>
      <c r="H55" s="46">
        <f t="shared" si="18"/>
        <v>-34.935349999999993</v>
      </c>
      <c r="I55" s="42"/>
      <c r="J55" s="62">
        <v>0</v>
      </c>
      <c r="K55" s="63">
        <f t="shared" si="19"/>
        <v>0</v>
      </c>
      <c r="L55" s="42"/>
      <c r="M55" s="127">
        <f t="shared" si="2"/>
        <v>0</v>
      </c>
    </row>
    <row r="56" spans="1:16" outlineLevel="1" x14ac:dyDescent="0.25">
      <c r="A56" s="39"/>
      <c r="B56" s="122" t="s">
        <v>87</v>
      </c>
      <c r="C56" s="41"/>
      <c r="D56" s="80"/>
      <c r="E56" s="45"/>
      <c r="F56" s="110"/>
      <c r="G56" s="53"/>
      <c r="H56" s="46"/>
      <c r="I56" s="42"/>
      <c r="J56" s="62"/>
      <c r="K56" s="63"/>
      <c r="L56" s="42"/>
      <c r="M56" s="127">
        <f t="shared" si="2"/>
        <v>0</v>
      </c>
    </row>
    <row r="57" spans="1:16" outlineLevel="1" x14ac:dyDescent="0.25">
      <c r="A57" s="39"/>
      <c r="B57" s="111"/>
      <c r="C57" s="41"/>
      <c r="D57" s="44"/>
      <c r="E57" s="45"/>
      <c r="F57" s="110"/>
      <c r="G57" s="53"/>
      <c r="H57" s="46"/>
      <c r="I57" s="42"/>
      <c r="J57" s="62"/>
      <c r="K57" s="63"/>
      <c r="L57" s="42"/>
      <c r="M57" s="127">
        <f t="shared" si="2"/>
        <v>0</v>
      </c>
    </row>
    <row r="58" spans="1:16" outlineLevel="1" x14ac:dyDescent="0.25">
      <c r="A58" s="39"/>
      <c r="B58" s="111"/>
      <c r="C58" s="41"/>
      <c r="D58" s="44"/>
      <c r="E58" s="45"/>
      <c r="F58" s="110"/>
      <c r="G58" s="53"/>
      <c r="H58" s="78"/>
      <c r="I58" s="42"/>
      <c r="J58" s="62">
        <v>0</v>
      </c>
      <c r="K58" s="63">
        <f t="shared" ref="K58" si="20">+H58*J58</f>
        <v>0</v>
      </c>
      <c r="L58" s="42"/>
      <c r="M58" s="127">
        <f t="shared" si="2"/>
        <v>0</v>
      </c>
    </row>
    <row r="59" spans="1:16" outlineLevel="1" x14ac:dyDescent="0.25">
      <c r="A59" s="39"/>
      <c r="B59" s="40"/>
      <c r="C59" s="41"/>
      <c r="D59" s="42"/>
      <c r="E59" s="42"/>
      <c r="F59" s="42"/>
      <c r="G59" s="42"/>
      <c r="H59" s="46"/>
      <c r="I59" s="42"/>
      <c r="J59" s="42"/>
      <c r="K59" s="42"/>
      <c r="L59" s="42"/>
      <c r="M59" s="127">
        <f t="shared" si="2"/>
        <v>0</v>
      </c>
    </row>
    <row r="60" spans="1:16" outlineLevel="1" x14ac:dyDescent="0.25">
      <c r="A60" s="39"/>
      <c r="B60" s="40"/>
      <c r="C60" s="41"/>
      <c r="D60" s="42"/>
      <c r="E60" s="42"/>
      <c r="F60" s="42"/>
      <c r="G60" s="42"/>
      <c r="H60" s="47">
        <f>SUM(H49:H59)</f>
        <v>709.3596500000001</v>
      </c>
      <c r="I60" s="42"/>
      <c r="J60" s="42"/>
      <c r="K60" s="64">
        <f>SUM(K50:K59)</f>
        <v>0</v>
      </c>
      <c r="L60" s="42"/>
      <c r="M60" s="127">
        <f t="shared" si="2"/>
        <v>0</v>
      </c>
    </row>
    <row r="61" spans="1:16" x14ac:dyDescent="0.25">
      <c r="A61" s="39"/>
      <c r="B61" s="48" t="s">
        <v>34</v>
      </c>
      <c r="C61" s="60" t="s">
        <v>35</v>
      </c>
      <c r="D61" s="52"/>
      <c r="E61" s="42"/>
      <c r="F61" s="42"/>
      <c r="G61" s="42"/>
      <c r="H61" s="42"/>
      <c r="I61" s="42"/>
      <c r="J61" s="42"/>
      <c r="K61" s="49" t="s">
        <v>44</v>
      </c>
      <c r="L61" s="50">
        <f>H60</f>
        <v>709.3596500000001</v>
      </c>
      <c r="M61" s="127">
        <f t="shared" si="2"/>
        <v>0</v>
      </c>
    </row>
    <row r="62" spans="1:16" ht="25.5" x14ac:dyDescent="0.25">
      <c r="A62" s="58">
        <v>3</v>
      </c>
      <c r="B62" s="59" t="s">
        <v>76</v>
      </c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127">
        <f t="shared" si="2"/>
        <v>0</v>
      </c>
      <c r="N62" s="27"/>
      <c r="O62" s="27"/>
      <c r="P62" s="51"/>
    </row>
    <row r="63" spans="1:16" ht="24.75" customHeight="1" x14ac:dyDescent="0.25">
      <c r="A63" s="58">
        <v>3.1</v>
      </c>
      <c r="B63" s="59" t="s">
        <v>57</v>
      </c>
      <c r="C63" s="60" t="s">
        <v>35</v>
      </c>
      <c r="D63" s="61"/>
      <c r="E63" s="61"/>
      <c r="F63" s="61"/>
      <c r="G63" s="61"/>
      <c r="H63" s="61"/>
      <c r="I63" s="61"/>
      <c r="J63" s="61"/>
      <c r="K63" s="61"/>
      <c r="L63" s="61"/>
      <c r="M63" s="127">
        <f t="shared" si="2"/>
        <v>0</v>
      </c>
      <c r="N63" s="27"/>
      <c r="O63" s="27"/>
      <c r="P63" s="51"/>
    </row>
    <row r="64" spans="1:16" ht="15.75" outlineLevel="1" x14ac:dyDescent="0.25">
      <c r="A64" s="39"/>
      <c r="B64" s="57" t="s">
        <v>78</v>
      </c>
      <c r="C64" s="41"/>
      <c r="D64" s="44"/>
      <c r="E64" s="45"/>
      <c r="F64" s="42"/>
      <c r="G64" s="42"/>
      <c r="H64" s="46"/>
      <c r="I64" s="42"/>
      <c r="J64" s="42"/>
      <c r="K64" s="42"/>
      <c r="L64" s="42"/>
      <c r="M64" s="127">
        <f t="shared" si="2"/>
        <v>0</v>
      </c>
      <c r="N64" s="27"/>
      <c r="O64" s="27"/>
      <c r="P64" s="51"/>
    </row>
    <row r="65" spans="1:16" outlineLevel="1" x14ac:dyDescent="0.25">
      <c r="A65" s="39"/>
      <c r="B65" s="111" t="s">
        <v>67</v>
      </c>
      <c r="C65" s="41"/>
      <c r="D65" s="44">
        <v>1</v>
      </c>
      <c r="E65" s="45">
        <f>0.125+5.25+5+2.7+0.125</f>
        <v>13.2</v>
      </c>
      <c r="F65" s="110">
        <f>0.125+6.95+3.5+6.5+2.125</f>
        <v>19.2</v>
      </c>
      <c r="G65" s="53"/>
      <c r="H65" s="46">
        <f t="shared" ref="H65:H68" si="21">D65*E65*F65</f>
        <v>253.43999999999997</v>
      </c>
      <c r="I65" s="42"/>
      <c r="J65" s="62">
        <v>0.2</v>
      </c>
      <c r="K65" s="63">
        <f t="shared" ref="K65:K68" si="22">+H65*J65</f>
        <v>50.687999999999995</v>
      </c>
      <c r="L65" s="42"/>
      <c r="M65" s="127">
        <f t="shared" si="2"/>
        <v>50.687999999999995</v>
      </c>
      <c r="N65" s="27"/>
      <c r="O65" s="27"/>
      <c r="P65" s="51"/>
    </row>
    <row r="66" spans="1:16" outlineLevel="1" x14ac:dyDescent="0.25">
      <c r="A66" s="39"/>
      <c r="B66" s="114" t="s">
        <v>86</v>
      </c>
      <c r="C66" s="41"/>
      <c r="D66" s="115">
        <v>4</v>
      </c>
      <c r="E66" s="116">
        <f>1.15*3.5/2</f>
        <v>2.0124999999999997</v>
      </c>
      <c r="F66" s="117">
        <v>1</v>
      </c>
      <c r="G66" s="118"/>
      <c r="H66" s="119"/>
      <c r="I66" s="120"/>
      <c r="J66" s="104">
        <v>0</v>
      </c>
      <c r="K66" s="121">
        <f t="shared" si="22"/>
        <v>0</v>
      </c>
      <c r="L66" s="42"/>
      <c r="M66" s="127">
        <f t="shared" si="2"/>
        <v>0</v>
      </c>
      <c r="N66" s="27"/>
      <c r="O66" s="27"/>
      <c r="P66" s="43"/>
    </row>
    <row r="67" spans="1:16" outlineLevel="1" x14ac:dyDescent="0.25">
      <c r="A67" s="39"/>
      <c r="B67" s="112" t="s">
        <v>79</v>
      </c>
      <c r="C67" s="41"/>
      <c r="D67" s="44">
        <v>1</v>
      </c>
      <c r="E67" s="45">
        <f>0.125+3.754+3.4+6.85+5+0.125</f>
        <v>19.253999999999998</v>
      </c>
      <c r="F67" s="110">
        <f>0.125+2.8+3.45+3.85+0.125</f>
        <v>10.35</v>
      </c>
      <c r="G67" s="53"/>
      <c r="H67" s="46">
        <f t="shared" si="21"/>
        <v>199.27889999999996</v>
      </c>
      <c r="I67" s="42"/>
      <c r="J67" s="62">
        <v>0.2</v>
      </c>
      <c r="K67" s="63">
        <f t="shared" si="22"/>
        <v>39.855779999999996</v>
      </c>
      <c r="L67" s="42"/>
      <c r="M67" s="127">
        <f t="shared" si="2"/>
        <v>39.855779999999996</v>
      </c>
      <c r="N67" s="27"/>
      <c r="O67" s="27"/>
      <c r="P67" s="51"/>
    </row>
    <row r="68" spans="1:16" outlineLevel="1" x14ac:dyDescent="0.25">
      <c r="A68" s="39"/>
      <c r="B68" s="79" t="s">
        <v>85</v>
      </c>
      <c r="C68" s="41"/>
      <c r="D68" s="80">
        <v>-1</v>
      </c>
      <c r="E68" s="45">
        <v>3.75</v>
      </c>
      <c r="F68" s="110">
        <v>1.85</v>
      </c>
      <c r="G68" s="53"/>
      <c r="H68" s="46">
        <f t="shared" si="21"/>
        <v>-6.9375</v>
      </c>
      <c r="I68" s="42"/>
      <c r="J68" s="62">
        <v>0.2</v>
      </c>
      <c r="K68" s="63">
        <f t="shared" si="22"/>
        <v>-1.3875000000000002</v>
      </c>
      <c r="L68" s="42"/>
      <c r="M68" s="127">
        <f t="shared" si="2"/>
        <v>-1.3875000000000002</v>
      </c>
      <c r="N68" s="27"/>
      <c r="O68" s="27"/>
      <c r="P68" s="51"/>
    </row>
    <row r="69" spans="1:16" outlineLevel="1" x14ac:dyDescent="0.25">
      <c r="A69" s="39"/>
      <c r="B69" s="122" t="s">
        <v>87</v>
      </c>
      <c r="C69" s="41"/>
      <c r="D69" s="42"/>
      <c r="E69" s="42"/>
      <c r="F69" s="42"/>
      <c r="G69" s="42"/>
      <c r="H69" s="46"/>
      <c r="I69" s="42"/>
      <c r="J69" s="42"/>
      <c r="K69" s="42"/>
      <c r="L69" s="42"/>
      <c r="M69" s="127"/>
      <c r="N69" s="27"/>
      <c r="O69" s="27"/>
      <c r="P69" s="51"/>
    </row>
    <row r="70" spans="1:16" outlineLevel="1" x14ac:dyDescent="0.25">
      <c r="A70" s="39"/>
      <c r="B70" s="40"/>
      <c r="C70" s="41"/>
      <c r="D70" s="42"/>
      <c r="E70" s="42"/>
      <c r="F70" s="42"/>
      <c r="G70" s="42"/>
      <c r="H70" s="47">
        <f>SUM(H64:H69)</f>
        <v>445.78139999999996</v>
      </c>
      <c r="I70" s="42"/>
      <c r="J70" s="42"/>
      <c r="K70" s="64">
        <f>SUM(K65:K69)</f>
        <v>89.156279999999995</v>
      </c>
      <c r="L70" s="42"/>
      <c r="M70" s="127">
        <f>SUM(M65:M69)</f>
        <v>89.156279999999995</v>
      </c>
      <c r="N70" s="129">
        <f>SUM(H65:H68)</f>
        <v>445.78139999999996</v>
      </c>
      <c r="O70" s="27"/>
      <c r="P70" s="51"/>
    </row>
    <row r="71" spans="1:16" x14ac:dyDescent="0.25">
      <c r="A71" s="39"/>
      <c r="B71" s="48" t="s">
        <v>34</v>
      </c>
      <c r="C71" s="60" t="s">
        <v>35</v>
      </c>
      <c r="D71" s="52"/>
      <c r="E71" s="42"/>
      <c r="F71" s="42"/>
      <c r="G71" s="42"/>
      <c r="H71" s="42"/>
      <c r="I71" s="42"/>
      <c r="J71" s="42"/>
      <c r="K71" s="49" t="s">
        <v>40</v>
      </c>
      <c r="L71" s="50">
        <f>H70</f>
        <v>445.78139999999996</v>
      </c>
      <c r="M71" s="127"/>
      <c r="N71" s="27"/>
      <c r="O71" s="27"/>
      <c r="P71" s="51"/>
    </row>
    <row r="72" spans="1:16" ht="25.5" x14ac:dyDescent="0.25">
      <c r="A72" s="58">
        <v>3.2</v>
      </c>
      <c r="B72" s="59" t="s">
        <v>80</v>
      </c>
      <c r="C72" s="60" t="s">
        <v>35</v>
      </c>
      <c r="D72" s="61"/>
      <c r="E72" s="61"/>
      <c r="F72" s="61"/>
      <c r="G72" s="61"/>
      <c r="H72" s="61"/>
      <c r="I72" s="61"/>
      <c r="J72" s="61"/>
      <c r="K72" s="61"/>
      <c r="L72" s="61"/>
      <c r="M72" s="127"/>
      <c r="N72" s="27"/>
      <c r="O72" s="27"/>
      <c r="P72" s="27"/>
    </row>
    <row r="73" spans="1:16" ht="15.75" outlineLevel="1" x14ac:dyDescent="0.25">
      <c r="A73" s="39"/>
      <c r="B73" s="57" t="s">
        <v>78</v>
      </c>
      <c r="C73" s="41"/>
      <c r="D73" s="44"/>
      <c r="E73" s="45"/>
      <c r="F73" s="42"/>
      <c r="G73" s="42"/>
      <c r="H73" s="46"/>
      <c r="I73" s="42"/>
      <c r="J73" s="42"/>
      <c r="K73" s="42"/>
      <c r="L73" s="42"/>
      <c r="M73" s="127"/>
    </row>
    <row r="74" spans="1:16" outlineLevel="1" x14ac:dyDescent="0.25">
      <c r="A74" s="39"/>
      <c r="B74" s="111" t="s">
        <v>67</v>
      </c>
      <c r="C74" s="41"/>
      <c r="D74" s="44">
        <v>1</v>
      </c>
      <c r="E74" s="45">
        <f>0.125+5.25+5+2.7+0.125</f>
        <v>13.2</v>
      </c>
      <c r="F74" s="110">
        <f>0.125+6.95+3.5+6.5+2.125</f>
        <v>19.2</v>
      </c>
      <c r="G74" s="53"/>
      <c r="H74" s="46">
        <f t="shared" ref="H74:H77" si="23">D74*E74*F74</f>
        <v>253.43999999999997</v>
      </c>
      <c r="I74" s="42"/>
      <c r="J74" s="62">
        <v>0</v>
      </c>
      <c r="K74" s="63">
        <f>+H74*J74</f>
        <v>0</v>
      </c>
      <c r="L74" s="42"/>
      <c r="M74" s="127">
        <f t="shared" si="2"/>
        <v>0</v>
      </c>
    </row>
    <row r="75" spans="1:16" outlineLevel="1" x14ac:dyDescent="0.25">
      <c r="A75" s="39"/>
      <c r="B75" s="114" t="s">
        <v>86</v>
      </c>
      <c r="C75" s="41"/>
      <c r="D75" s="115">
        <v>4</v>
      </c>
      <c r="E75" s="116">
        <f>1.15*3.5/2</f>
        <v>2.0124999999999997</v>
      </c>
      <c r="F75" s="117">
        <v>1</v>
      </c>
      <c r="G75" s="118"/>
      <c r="H75" s="119"/>
      <c r="I75" s="120"/>
      <c r="J75" s="104">
        <v>0</v>
      </c>
      <c r="K75" s="121">
        <f t="shared" ref="K75" si="24">+H75*J75</f>
        <v>0</v>
      </c>
      <c r="L75" s="42"/>
      <c r="M75" s="127">
        <f t="shared" ref="M75:M88" si="25">+D75*E75*F75*J75</f>
        <v>0</v>
      </c>
      <c r="N75" s="27"/>
      <c r="O75" s="27"/>
      <c r="P75" s="43"/>
    </row>
    <row r="76" spans="1:16" outlineLevel="1" x14ac:dyDescent="0.25">
      <c r="A76" s="39"/>
      <c r="B76" s="112" t="s">
        <v>79</v>
      </c>
      <c r="C76" s="41"/>
      <c r="D76" s="44">
        <v>1</v>
      </c>
      <c r="E76" s="45">
        <f>0.125+3.754+3.4+6.85+5+0.125</f>
        <v>19.253999999999998</v>
      </c>
      <c r="F76" s="110">
        <f>0.125+2.8+3.45+3.85+0.125</f>
        <v>10.35</v>
      </c>
      <c r="G76" s="53"/>
      <c r="H76" s="46">
        <f t="shared" si="23"/>
        <v>199.27889999999996</v>
      </c>
      <c r="I76" s="42"/>
      <c r="J76" s="62">
        <v>0</v>
      </c>
      <c r="K76" s="63">
        <f t="shared" ref="K76:K77" si="26">+H76*J76</f>
        <v>0</v>
      </c>
      <c r="L76" s="42"/>
      <c r="M76" s="127">
        <f t="shared" si="25"/>
        <v>0</v>
      </c>
    </row>
    <row r="77" spans="1:16" outlineLevel="1" x14ac:dyDescent="0.25">
      <c r="A77" s="39"/>
      <c r="B77" s="79" t="s">
        <v>85</v>
      </c>
      <c r="C77" s="41"/>
      <c r="D77" s="80">
        <v>-1</v>
      </c>
      <c r="E77" s="45">
        <v>3.75</v>
      </c>
      <c r="F77" s="110">
        <v>1.85</v>
      </c>
      <c r="G77" s="53"/>
      <c r="H77" s="46">
        <f t="shared" si="23"/>
        <v>-6.9375</v>
      </c>
      <c r="I77" s="42"/>
      <c r="J77" s="62">
        <v>0</v>
      </c>
      <c r="K77" s="63">
        <f t="shared" si="26"/>
        <v>0</v>
      </c>
      <c r="L77" s="42"/>
      <c r="M77" s="127">
        <f t="shared" si="25"/>
        <v>0</v>
      </c>
    </row>
    <row r="78" spans="1:16" outlineLevel="1" x14ac:dyDescent="0.25">
      <c r="A78" s="39"/>
      <c r="B78" s="122" t="s">
        <v>87</v>
      </c>
      <c r="C78" s="41"/>
      <c r="D78" s="80"/>
      <c r="E78" s="45"/>
      <c r="F78" s="42"/>
      <c r="G78" s="53"/>
      <c r="H78" s="46"/>
      <c r="I78" s="42"/>
      <c r="J78" s="104"/>
      <c r="K78" s="63"/>
      <c r="L78" s="42"/>
      <c r="M78" s="127">
        <f t="shared" si="25"/>
        <v>0</v>
      </c>
    </row>
    <row r="79" spans="1:16" outlineLevel="1" x14ac:dyDescent="0.25">
      <c r="A79" s="39"/>
      <c r="B79" s="56"/>
      <c r="C79" s="41"/>
      <c r="D79" s="80"/>
      <c r="E79" s="45"/>
      <c r="F79" s="42"/>
      <c r="G79" s="53"/>
      <c r="H79" s="46"/>
      <c r="I79" s="42"/>
      <c r="J79" s="104"/>
      <c r="K79" s="63"/>
      <c r="L79" s="42"/>
      <c r="M79" s="127">
        <f t="shared" si="25"/>
        <v>0</v>
      </c>
    </row>
    <row r="80" spans="1:16" outlineLevel="1" x14ac:dyDescent="0.25">
      <c r="A80" s="39"/>
      <c r="B80" s="40"/>
      <c r="C80" s="41"/>
      <c r="D80" s="42"/>
      <c r="E80" s="42"/>
      <c r="F80" s="42"/>
      <c r="G80" s="42"/>
      <c r="H80" s="46"/>
      <c r="I80" s="42"/>
      <c r="J80" s="42"/>
      <c r="K80" s="42"/>
      <c r="L80" s="42"/>
      <c r="M80" s="127">
        <f t="shared" si="25"/>
        <v>0</v>
      </c>
    </row>
    <row r="81" spans="1:13" outlineLevel="1" x14ac:dyDescent="0.25">
      <c r="A81" s="39"/>
      <c r="B81" s="40"/>
      <c r="C81" s="41"/>
      <c r="D81" s="42"/>
      <c r="E81" s="42"/>
      <c r="F81" s="42"/>
      <c r="G81" s="42"/>
      <c r="H81" s="47">
        <f>SUM(H73:H80)</f>
        <v>445.78139999999996</v>
      </c>
      <c r="I81" s="42"/>
      <c r="J81" s="42"/>
      <c r="K81" s="64">
        <f>SUM(K74:K80)</f>
        <v>0</v>
      </c>
      <c r="L81" s="42"/>
      <c r="M81" s="127">
        <f t="shared" si="25"/>
        <v>0</v>
      </c>
    </row>
    <row r="82" spans="1:13" x14ac:dyDescent="0.25">
      <c r="A82" s="39"/>
      <c r="B82" s="48" t="s">
        <v>34</v>
      </c>
      <c r="C82" s="60" t="s">
        <v>35</v>
      </c>
      <c r="D82" s="52"/>
      <c r="E82" s="42"/>
      <c r="F82" s="42"/>
      <c r="G82" s="42"/>
      <c r="H82" s="42"/>
      <c r="I82" s="42"/>
      <c r="J82" s="42"/>
      <c r="K82" s="49" t="s">
        <v>41</v>
      </c>
      <c r="L82" s="50">
        <f>H81</f>
        <v>445.78139999999996</v>
      </c>
      <c r="M82" s="127">
        <f t="shared" si="25"/>
        <v>0</v>
      </c>
    </row>
    <row r="83" spans="1:13" ht="38.25" x14ac:dyDescent="0.25">
      <c r="A83" s="58">
        <v>3.3</v>
      </c>
      <c r="B83" s="69" t="s">
        <v>81</v>
      </c>
      <c r="C83" s="60" t="s">
        <v>35</v>
      </c>
      <c r="D83" s="66"/>
      <c r="E83" s="67"/>
      <c r="F83" s="61"/>
      <c r="G83" s="61"/>
      <c r="H83" s="68"/>
      <c r="I83" s="68"/>
      <c r="J83" s="61"/>
      <c r="K83" s="61"/>
      <c r="L83" s="61"/>
      <c r="M83" s="127">
        <f t="shared" si="25"/>
        <v>0</v>
      </c>
    </row>
    <row r="84" spans="1:13" ht="15.75" outlineLevel="1" x14ac:dyDescent="0.25">
      <c r="A84" s="39"/>
      <c r="B84" s="57" t="s">
        <v>78</v>
      </c>
      <c r="C84" s="41"/>
      <c r="D84" s="44"/>
      <c r="E84" s="45"/>
      <c r="F84" s="42"/>
      <c r="G84" s="42"/>
      <c r="H84" s="46"/>
      <c r="I84" s="42"/>
      <c r="J84" s="42"/>
      <c r="K84" s="42"/>
      <c r="L84" s="42"/>
      <c r="M84" s="127">
        <f t="shared" si="25"/>
        <v>0</v>
      </c>
    </row>
    <row r="85" spans="1:13" outlineLevel="1" x14ac:dyDescent="0.25">
      <c r="A85" s="39"/>
      <c r="B85" s="111" t="s">
        <v>67</v>
      </c>
      <c r="C85" s="41"/>
      <c r="D85" s="44">
        <v>1</v>
      </c>
      <c r="E85" s="45">
        <f>0.125+5.25+5+2.7+0.125</f>
        <v>13.2</v>
      </c>
      <c r="F85" s="110">
        <f>0.125+6.95+3.5+6.5+2.125</f>
        <v>19.2</v>
      </c>
      <c r="G85" s="53"/>
      <c r="H85" s="46">
        <f t="shared" ref="H85:H88" si="27">D85*E85*F85</f>
        <v>253.43999999999997</v>
      </c>
      <c r="I85" s="42"/>
      <c r="J85" s="62">
        <v>0</v>
      </c>
      <c r="K85" s="63">
        <f>+H85*J85</f>
        <v>0</v>
      </c>
      <c r="L85" s="42"/>
      <c r="M85" s="127">
        <f t="shared" si="25"/>
        <v>0</v>
      </c>
    </row>
    <row r="86" spans="1:13" outlineLevel="1" x14ac:dyDescent="0.25">
      <c r="A86" s="39"/>
      <c r="B86" s="114" t="s">
        <v>86</v>
      </c>
      <c r="C86" s="41"/>
      <c r="D86" s="115">
        <v>4</v>
      </c>
      <c r="E86" s="116">
        <f>1.15*3.5/2</f>
        <v>2.0124999999999997</v>
      </c>
      <c r="F86" s="117">
        <v>1</v>
      </c>
      <c r="G86" s="118"/>
      <c r="H86" s="119"/>
      <c r="I86" s="120"/>
      <c r="J86" s="104">
        <v>0</v>
      </c>
      <c r="K86" s="121">
        <f t="shared" ref="K86" si="28">+H86*J86</f>
        <v>0</v>
      </c>
      <c r="L86" s="42"/>
      <c r="M86" s="127">
        <f t="shared" si="25"/>
        <v>0</v>
      </c>
    </row>
    <row r="87" spans="1:13" outlineLevel="1" x14ac:dyDescent="0.25">
      <c r="A87" s="39"/>
      <c r="B87" s="112" t="s">
        <v>79</v>
      </c>
      <c r="C87" s="41"/>
      <c r="D87" s="44">
        <v>1</v>
      </c>
      <c r="E87" s="45">
        <f>0.125+3.754+3.4+6.85+5+0.125</f>
        <v>19.253999999999998</v>
      </c>
      <c r="F87" s="110">
        <f>0.125+2.8+3.45+3.85+0.125</f>
        <v>10.35</v>
      </c>
      <c r="G87" s="53"/>
      <c r="H87" s="46">
        <f t="shared" si="27"/>
        <v>199.27889999999996</v>
      </c>
      <c r="I87" s="42"/>
      <c r="J87" s="62">
        <v>0</v>
      </c>
      <c r="K87" s="63">
        <f t="shared" ref="K87:K88" si="29">+H87*J87</f>
        <v>0</v>
      </c>
      <c r="L87" s="42"/>
      <c r="M87" s="127">
        <f t="shared" si="25"/>
        <v>0</v>
      </c>
    </row>
    <row r="88" spans="1:13" outlineLevel="1" x14ac:dyDescent="0.25">
      <c r="A88" s="39"/>
      <c r="B88" s="79" t="s">
        <v>85</v>
      </c>
      <c r="C88" s="41"/>
      <c r="D88" s="80">
        <v>-1</v>
      </c>
      <c r="E88" s="45">
        <v>3.75</v>
      </c>
      <c r="F88" s="110">
        <v>1.85</v>
      </c>
      <c r="G88" s="53"/>
      <c r="H88" s="46">
        <f t="shared" si="27"/>
        <v>-6.9375</v>
      </c>
      <c r="I88" s="42"/>
      <c r="J88" s="62">
        <v>0</v>
      </c>
      <c r="K88" s="63">
        <f t="shared" si="29"/>
        <v>0</v>
      </c>
      <c r="L88" s="42"/>
      <c r="M88" s="127">
        <f t="shared" si="25"/>
        <v>0</v>
      </c>
    </row>
    <row r="89" spans="1:13" outlineLevel="1" x14ac:dyDescent="0.25">
      <c r="A89" s="39"/>
      <c r="B89" s="122" t="s">
        <v>87</v>
      </c>
      <c r="C89" s="41"/>
      <c r="D89" s="42"/>
      <c r="E89" s="42"/>
      <c r="F89" s="42"/>
      <c r="G89" s="42"/>
      <c r="H89" s="46"/>
      <c r="I89" s="42"/>
      <c r="J89" s="42"/>
      <c r="K89" s="42"/>
      <c r="L89" s="42"/>
      <c r="M89" s="127"/>
    </row>
    <row r="90" spans="1:13" outlineLevel="1" x14ac:dyDescent="0.25">
      <c r="A90" s="39"/>
      <c r="B90" s="40"/>
      <c r="C90" s="41"/>
      <c r="D90" s="42"/>
      <c r="E90" s="42"/>
      <c r="F90" s="42"/>
      <c r="G90" s="42"/>
      <c r="H90" s="47">
        <f>SUM(H84:H89)</f>
        <v>445.78139999999996</v>
      </c>
      <c r="I90" s="42"/>
      <c r="J90" s="42"/>
      <c r="K90" s="64">
        <f>SUM(K85:K89)</f>
        <v>0</v>
      </c>
      <c r="L90" s="42"/>
      <c r="M90" s="127"/>
    </row>
    <row r="91" spans="1:13" x14ac:dyDescent="0.25">
      <c r="A91" s="39"/>
      <c r="B91" s="48" t="s">
        <v>34</v>
      </c>
      <c r="C91" s="60" t="s">
        <v>35</v>
      </c>
      <c r="D91" s="52"/>
      <c r="E91" s="42"/>
      <c r="F91" s="42"/>
      <c r="G91" s="42"/>
      <c r="H91" s="42"/>
      <c r="I91" s="42"/>
      <c r="J91" s="42"/>
      <c r="K91" s="49" t="s">
        <v>44</v>
      </c>
      <c r="L91" s="50">
        <f>H90</f>
        <v>445.78139999999996</v>
      </c>
      <c r="M91" s="128"/>
    </row>
  </sheetData>
  <mergeCells count="10">
    <mergeCell ref="J3:J4"/>
    <mergeCell ref="K3:L3"/>
    <mergeCell ref="P3:P4"/>
    <mergeCell ref="E5:G5"/>
    <mergeCell ref="E3:G3"/>
    <mergeCell ref="A3:A4"/>
    <mergeCell ref="B3:B4"/>
    <mergeCell ref="C3:C4"/>
    <mergeCell ref="D3:D4"/>
    <mergeCell ref="H3:I3"/>
  </mergeCells>
  <pageMargins left="0.7" right="0.7" top="0.75" bottom="0.75" header="0.3" footer="0.3"/>
  <pageSetup paperSize="9" scale="65" orientation="portrait" verticalDpi="0" r:id="rId1"/>
  <colBreaks count="1" manualBreakCount="1">
    <brk id="1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tabSelected="1" view="pageBreakPreview" topLeftCell="A5" zoomScale="98" zoomScaleNormal="100" zoomScaleSheetLayoutView="98" workbookViewId="0">
      <selection activeCell="E14" sqref="E14"/>
    </sheetView>
  </sheetViews>
  <sheetFormatPr baseColWidth="10" defaultColWidth="9.140625" defaultRowHeight="15" outlineLevelCol="1" x14ac:dyDescent="0.25"/>
  <cols>
    <col min="1" max="1" width="11.42578125" customWidth="1"/>
    <col min="2" max="2" width="6.28515625" customWidth="1"/>
    <col min="3" max="3" width="43.85546875" customWidth="1"/>
    <col min="4" max="4" width="8" customWidth="1"/>
    <col min="5" max="5" width="7.140625" customWidth="1"/>
    <col min="6" max="6" width="8.7109375" bestFit="1" customWidth="1"/>
    <col min="7" max="7" width="14.7109375" customWidth="1"/>
    <col min="8" max="8" width="13" customWidth="1" outlineLevel="1"/>
    <col min="9" max="9" width="6.140625" customWidth="1" outlineLevel="1"/>
    <col min="10" max="10" width="14.5703125" customWidth="1"/>
    <col min="11" max="11" width="13.28515625" bestFit="1" customWidth="1"/>
    <col min="12" max="14" width="13.28515625" customWidth="1"/>
    <col min="16" max="20" width="9.140625" customWidth="1" outlineLevel="1"/>
  </cols>
  <sheetData>
    <row r="1" spans="1:19" x14ac:dyDescent="0.25">
      <c r="J1" s="1" t="s">
        <v>74</v>
      </c>
    </row>
    <row r="3" spans="1:19" ht="15" customHeight="1" x14ac:dyDescent="0.25">
      <c r="A3" s="2"/>
      <c r="C3" s="87" t="s">
        <v>0</v>
      </c>
      <c r="D3" s="109" t="s">
        <v>63</v>
      </c>
      <c r="E3" s="86"/>
      <c r="F3" s="86"/>
      <c r="G3" s="86"/>
      <c r="H3" s="86"/>
      <c r="I3" s="86"/>
      <c r="J3" s="86"/>
    </row>
    <row r="4" spans="1:19" ht="9.75" customHeight="1" x14ac:dyDescent="0.25">
      <c r="A4" s="2"/>
      <c r="B4" s="2"/>
      <c r="C4" s="84"/>
      <c r="D4" s="86"/>
      <c r="E4" s="86"/>
      <c r="F4" s="86"/>
      <c r="G4" s="86"/>
      <c r="H4" s="86"/>
      <c r="I4" s="86"/>
      <c r="J4" s="86"/>
    </row>
    <row r="5" spans="1:19" x14ac:dyDescent="0.25">
      <c r="A5" s="2"/>
      <c r="C5" s="88" t="s">
        <v>1</v>
      </c>
      <c r="D5" s="2" t="s">
        <v>62</v>
      </c>
      <c r="E5" s="2"/>
      <c r="F5" s="2"/>
      <c r="G5" s="3"/>
      <c r="H5" s="2"/>
      <c r="I5" s="2"/>
      <c r="J5" s="2"/>
    </row>
    <row r="6" spans="1:19" x14ac:dyDescent="0.25">
      <c r="A6" s="2"/>
      <c r="C6" s="88" t="s">
        <v>2</v>
      </c>
      <c r="D6" s="2" t="s">
        <v>31</v>
      </c>
      <c r="E6" s="2"/>
      <c r="F6" s="1"/>
      <c r="G6" s="3"/>
      <c r="H6" s="2"/>
      <c r="I6" s="2"/>
      <c r="J6" s="2"/>
    </row>
    <row r="7" spans="1:19" ht="15.75" x14ac:dyDescent="0.25">
      <c r="A7" s="4"/>
      <c r="B7" s="4"/>
      <c r="C7" s="4"/>
      <c r="D7" s="89" t="s">
        <v>75</v>
      </c>
      <c r="E7" s="4"/>
      <c r="F7" s="4"/>
      <c r="G7" s="4"/>
      <c r="H7" s="4"/>
      <c r="I7" s="4"/>
      <c r="J7" s="4"/>
    </row>
    <row r="8" spans="1:19" ht="16.5" thickBot="1" x14ac:dyDescent="0.3">
      <c r="A8" s="4"/>
      <c r="B8" s="4"/>
      <c r="C8" s="5"/>
      <c r="D8" s="5"/>
      <c r="E8" s="6"/>
      <c r="F8" s="6"/>
      <c r="G8" s="6"/>
      <c r="H8" s="6"/>
      <c r="I8" s="6"/>
      <c r="J8" s="6"/>
      <c r="K8" s="4"/>
      <c r="L8" s="4"/>
      <c r="M8" s="4"/>
      <c r="N8" s="4"/>
    </row>
    <row r="9" spans="1:19" ht="26.25" thickBot="1" x14ac:dyDescent="0.3">
      <c r="A9" s="15" t="s">
        <v>3</v>
      </c>
      <c r="B9" s="15" t="s">
        <v>4</v>
      </c>
      <c r="C9" s="15" t="s">
        <v>5</v>
      </c>
      <c r="D9" s="15" t="s">
        <v>58</v>
      </c>
      <c r="E9" s="16" t="s">
        <v>6</v>
      </c>
      <c r="F9" s="15" t="s">
        <v>7</v>
      </c>
      <c r="G9" s="16" t="s">
        <v>8</v>
      </c>
      <c r="H9" s="15" t="s">
        <v>9</v>
      </c>
      <c r="I9" s="85" t="s">
        <v>10</v>
      </c>
      <c r="J9" s="17" t="s">
        <v>11</v>
      </c>
      <c r="K9" s="15" t="s">
        <v>12</v>
      </c>
      <c r="L9" s="156" t="s">
        <v>88</v>
      </c>
      <c r="M9" s="157"/>
      <c r="N9" s="130" t="s">
        <v>89</v>
      </c>
    </row>
    <row r="10" spans="1:19" ht="16.5" thickBot="1" x14ac:dyDescent="0.3">
      <c r="A10" s="7"/>
      <c r="B10" s="13">
        <v>1</v>
      </c>
      <c r="C10" s="65" t="s">
        <v>13</v>
      </c>
      <c r="D10" s="65"/>
      <c r="E10" s="13"/>
      <c r="F10" s="14"/>
      <c r="G10" s="8"/>
      <c r="H10" s="9"/>
      <c r="I10" s="10"/>
      <c r="J10" s="10"/>
      <c r="K10" s="11"/>
      <c r="L10" s="131"/>
      <c r="M10" s="131"/>
      <c r="N10" s="131"/>
    </row>
    <row r="11" spans="1:19" ht="15.75" thickBot="1" x14ac:dyDescent="0.3">
      <c r="A11" s="96"/>
      <c r="B11" s="97"/>
      <c r="C11" s="98"/>
      <c r="D11" s="98"/>
      <c r="E11" s="99"/>
      <c r="F11" s="100"/>
      <c r="G11" s="100"/>
      <c r="H11" s="100"/>
      <c r="I11" s="100"/>
      <c r="J11" s="100"/>
      <c r="K11" s="101"/>
      <c r="L11" s="132"/>
      <c r="M11" s="132"/>
      <c r="N11" s="132"/>
    </row>
    <row r="12" spans="1:19" ht="24.75" customHeight="1" thickBot="1" x14ac:dyDescent="0.3">
      <c r="A12" s="90"/>
      <c r="B12" s="91">
        <v>1</v>
      </c>
      <c r="C12" s="92" t="s">
        <v>39</v>
      </c>
      <c r="D12" s="91">
        <v>85</v>
      </c>
      <c r="E12" s="106" t="s">
        <v>35</v>
      </c>
      <c r="F12" s="93"/>
      <c r="G12" s="93">
        <v>518.80876000000001</v>
      </c>
      <c r="H12" s="93">
        <f>+METRE!L21</f>
        <v>1155.14105</v>
      </c>
      <c r="I12" s="94">
        <v>100</v>
      </c>
      <c r="J12" s="93">
        <f>+K12-G12</f>
        <v>636.33228999999994</v>
      </c>
      <c r="K12" s="95">
        <f>H12*I12%</f>
        <v>1155.14105</v>
      </c>
      <c r="L12" s="133">
        <f>+METRE!K20</f>
        <v>1155.14105</v>
      </c>
      <c r="M12" s="133">
        <f>+METRE!M20</f>
        <v>1155.14105</v>
      </c>
      <c r="N12" s="133">
        <v>518.80876000000001</v>
      </c>
      <c r="O12" s="134">
        <f>+G12+J12</f>
        <v>1155.14105</v>
      </c>
      <c r="P12" s="72">
        <f>+METRE!K20</f>
        <v>1155.14105</v>
      </c>
      <c r="Q12" s="105">
        <f>+P12/H12*100</f>
        <v>100</v>
      </c>
      <c r="R12">
        <v>100</v>
      </c>
      <c r="S12" t="s">
        <v>42</v>
      </c>
    </row>
    <row r="13" spans="1:19" ht="17.25" customHeight="1" thickBot="1" x14ac:dyDescent="0.3">
      <c r="A13" s="96"/>
      <c r="B13" s="97"/>
      <c r="C13" s="98"/>
      <c r="D13" s="98"/>
      <c r="E13" s="99"/>
      <c r="F13" s="100"/>
      <c r="G13" s="100"/>
      <c r="H13" s="100"/>
      <c r="I13" s="100"/>
      <c r="J13" s="100"/>
      <c r="K13" s="101"/>
      <c r="L13" s="132"/>
      <c r="M13" s="132"/>
      <c r="N13" s="132"/>
      <c r="P13" s="72"/>
      <c r="Q13" s="105"/>
    </row>
    <row r="14" spans="1:19" ht="30" x14ac:dyDescent="0.25">
      <c r="A14" s="12"/>
      <c r="B14" s="71">
        <v>2</v>
      </c>
      <c r="C14" s="102" t="s">
        <v>64</v>
      </c>
      <c r="D14" s="103"/>
      <c r="E14" s="71" t="s">
        <v>35</v>
      </c>
      <c r="F14" s="19"/>
      <c r="G14" s="19"/>
      <c r="H14" s="19"/>
      <c r="I14" s="81"/>
      <c r="J14" s="19"/>
      <c r="K14" s="20"/>
      <c r="L14" s="133"/>
      <c r="M14" s="133"/>
      <c r="N14" s="133"/>
      <c r="P14" s="72"/>
      <c r="Q14" s="105"/>
    </row>
    <row r="15" spans="1:19" ht="30" x14ac:dyDescent="0.25">
      <c r="A15" s="12"/>
      <c r="B15" s="71">
        <v>2.1</v>
      </c>
      <c r="C15" s="70" t="s">
        <v>55</v>
      </c>
      <c r="D15" s="154">
        <v>215</v>
      </c>
      <c r="E15" s="71" t="s">
        <v>35</v>
      </c>
      <c r="F15" s="19"/>
      <c r="G15" s="19">
        <v>0</v>
      </c>
      <c r="H15" s="19">
        <f>+METRE!L34</f>
        <v>709.3596500000001</v>
      </c>
      <c r="I15" s="81">
        <v>20</v>
      </c>
      <c r="J15" s="19">
        <f>+K15-G15</f>
        <v>141.87193000000002</v>
      </c>
      <c r="K15" s="20">
        <f>H15*I15%</f>
        <v>141.87193000000002</v>
      </c>
      <c r="L15" s="133">
        <f>+METRE!N33</f>
        <v>709.3596500000001</v>
      </c>
      <c r="M15" s="133">
        <f>+METRE!M33</f>
        <v>141.87193000000005</v>
      </c>
      <c r="N15" s="133"/>
      <c r="P15" s="72">
        <f>+METRE!K33</f>
        <v>141.87193000000005</v>
      </c>
      <c r="Q15" s="105">
        <f t="shared" ref="Q15:Q17" si="0">+P15/H15*100</f>
        <v>20.000000000000004</v>
      </c>
    </row>
    <row r="16" spans="1:19" ht="21" customHeight="1" x14ac:dyDescent="0.25">
      <c r="A16" s="12"/>
      <c r="B16" s="71">
        <v>2.2000000000000002</v>
      </c>
      <c r="C16" s="70" t="s">
        <v>56</v>
      </c>
      <c r="D16" s="155"/>
      <c r="E16" s="71" t="s">
        <v>35</v>
      </c>
      <c r="F16" s="19"/>
      <c r="G16" s="19">
        <v>0</v>
      </c>
      <c r="H16" s="19">
        <f>+METRE!L47</f>
        <v>709.3596500000001</v>
      </c>
      <c r="I16" s="81">
        <v>0</v>
      </c>
      <c r="J16" s="19">
        <f t="shared" ref="J16" si="1">+K16-G16</f>
        <v>0</v>
      </c>
      <c r="K16" s="20">
        <f>H16*I16%</f>
        <v>0</v>
      </c>
      <c r="L16" s="133"/>
      <c r="M16" s="133"/>
      <c r="N16" s="133"/>
      <c r="P16" s="72">
        <f>+METRE!K46</f>
        <v>0</v>
      </c>
      <c r="Q16" s="105">
        <f t="shared" si="0"/>
        <v>0</v>
      </c>
    </row>
    <row r="17" spans="1:17" ht="21" customHeight="1" thickBot="1" x14ac:dyDescent="0.3">
      <c r="A17" s="12"/>
      <c r="B17" s="71">
        <v>2.2999999999999998</v>
      </c>
      <c r="C17" s="70" t="s">
        <v>61</v>
      </c>
      <c r="D17" s="155"/>
      <c r="E17" s="71" t="s">
        <v>35</v>
      </c>
      <c r="F17" s="19"/>
      <c r="G17" s="19">
        <v>0</v>
      </c>
      <c r="H17" s="19">
        <f>+METRE!L61</f>
        <v>709.3596500000001</v>
      </c>
      <c r="I17" s="81">
        <v>0</v>
      </c>
      <c r="J17" s="19">
        <f t="shared" ref="J17" si="2">+K17-G17</f>
        <v>0</v>
      </c>
      <c r="K17" s="20">
        <f>H17*I17%</f>
        <v>0</v>
      </c>
      <c r="L17" s="133"/>
      <c r="M17" s="133"/>
      <c r="N17" s="133"/>
      <c r="P17" s="72">
        <f>+METRE!K60</f>
        <v>0</v>
      </c>
      <c r="Q17" s="105">
        <f t="shared" si="0"/>
        <v>0</v>
      </c>
    </row>
    <row r="18" spans="1:17" ht="15.75" thickBot="1" x14ac:dyDescent="0.3">
      <c r="A18" s="96"/>
      <c r="B18" s="97"/>
      <c r="C18" s="98"/>
      <c r="D18" s="98"/>
      <c r="E18" s="99"/>
      <c r="F18" s="100"/>
      <c r="G18" s="100"/>
      <c r="H18" s="100"/>
      <c r="I18" s="100"/>
      <c r="J18" s="100"/>
      <c r="K18" s="101"/>
      <c r="L18" s="132"/>
      <c r="M18" s="132"/>
      <c r="N18" s="132"/>
      <c r="Q18" s="105"/>
    </row>
    <row r="19" spans="1:17" ht="30" x14ac:dyDescent="0.25">
      <c r="A19" s="12"/>
      <c r="B19" s="106">
        <v>3</v>
      </c>
      <c r="C19" s="102" t="s">
        <v>76</v>
      </c>
      <c r="D19" s="103"/>
      <c r="E19" s="106" t="s">
        <v>35</v>
      </c>
      <c r="F19" s="19"/>
      <c r="G19" s="19"/>
      <c r="H19" s="19"/>
      <c r="I19" s="81"/>
      <c r="J19" s="19"/>
      <c r="K19" s="20"/>
      <c r="L19" s="133"/>
      <c r="M19" s="133"/>
      <c r="N19" s="133"/>
      <c r="P19" s="72"/>
      <c r="Q19" s="105"/>
    </row>
    <row r="20" spans="1:17" ht="30" x14ac:dyDescent="0.25">
      <c r="A20" s="12"/>
      <c r="B20" s="106">
        <v>3.1</v>
      </c>
      <c r="C20" s="70" t="s">
        <v>82</v>
      </c>
      <c r="D20" s="154">
        <v>250</v>
      </c>
      <c r="E20" s="106" t="s">
        <v>35</v>
      </c>
      <c r="F20" s="19"/>
      <c r="G20" s="19">
        <v>0</v>
      </c>
      <c r="H20" s="19">
        <f>+METRE!L71</f>
        <v>445.78139999999996</v>
      </c>
      <c r="I20" s="81">
        <v>20</v>
      </c>
      <c r="J20" s="19">
        <f>+K20-G20</f>
        <v>89.156279999999995</v>
      </c>
      <c r="K20" s="20">
        <f>H20*I20%</f>
        <v>89.156279999999995</v>
      </c>
      <c r="L20" s="133">
        <f>+METRE!N70</f>
        <v>445.78139999999996</v>
      </c>
      <c r="M20" s="133">
        <f>+METRE!M70</f>
        <v>89.156279999999995</v>
      </c>
      <c r="N20" s="133"/>
      <c r="P20" s="72">
        <f>+METRE!K70</f>
        <v>89.156279999999995</v>
      </c>
      <c r="Q20" s="105">
        <f t="shared" ref="Q20:Q22" si="3">+P20/H20*100</f>
        <v>20</v>
      </c>
    </row>
    <row r="21" spans="1:17" ht="21" customHeight="1" x14ac:dyDescent="0.25">
      <c r="A21" s="12"/>
      <c r="B21" s="106">
        <v>3.2</v>
      </c>
      <c r="C21" s="70" t="s">
        <v>83</v>
      </c>
      <c r="D21" s="155"/>
      <c r="E21" s="106" t="s">
        <v>35</v>
      </c>
      <c r="F21" s="19"/>
      <c r="G21" s="19">
        <v>0</v>
      </c>
      <c r="H21" s="19">
        <f>+METRE!L82</f>
        <v>445.78139999999996</v>
      </c>
      <c r="I21" s="81">
        <v>0</v>
      </c>
      <c r="J21" s="19">
        <f t="shared" ref="J21:J22" si="4">+K21-G21</f>
        <v>0</v>
      </c>
      <c r="K21" s="20">
        <f>H21*I21%</f>
        <v>0</v>
      </c>
      <c r="L21" s="133"/>
      <c r="M21" s="133"/>
      <c r="N21" s="133"/>
      <c r="P21" s="72">
        <f>+METRE!K81</f>
        <v>0</v>
      </c>
      <c r="Q21" s="105">
        <f t="shared" si="3"/>
        <v>0</v>
      </c>
    </row>
    <row r="22" spans="1:17" ht="37.5" customHeight="1" thickBot="1" x14ac:dyDescent="0.3">
      <c r="A22" s="12"/>
      <c r="B22" s="106">
        <v>3.3</v>
      </c>
      <c r="C22" s="70" t="s">
        <v>84</v>
      </c>
      <c r="D22" s="155"/>
      <c r="E22" s="106" t="s">
        <v>35</v>
      </c>
      <c r="F22" s="19"/>
      <c r="G22" s="19">
        <v>0</v>
      </c>
      <c r="H22" s="19">
        <f>+METRE!L91</f>
        <v>445.78139999999996</v>
      </c>
      <c r="I22" s="81">
        <v>0</v>
      </c>
      <c r="J22" s="19">
        <f t="shared" si="4"/>
        <v>0</v>
      </c>
      <c r="K22" s="20">
        <f>H22*I22%</f>
        <v>0</v>
      </c>
      <c r="L22" s="133"/>
      <c r="M22" s="133"/>
      <c r="N22" s="133"/>
      <c r="P22" s="72">
        <f>+METRE!K90</f>
        <v>0</v>
      </c>
      <c r="Q22" s="105">
        <f t="shared" si="3"/>
        <v>0</v>
      </c>
    </row>
    <row r="23" spans="1:17" ht="15.75" thickBot="1" x14ac:dyDescent="0.3">
      <c r="A23" s="96"/>
      <c r="B23" s="97"/>
      <c r="C23" s="98"/>
      <c r="D23" s="98"/>
      <c r="E23" s="99"/>
      <c r="F23" s="100"/>
      <c r="G23" s="100"/>
      <c r="H23" s="100"/>
      <c r="I23" s="100"/>
      <c r="J23" s="100"/>
      <c r="K23" s="101"/>
      <c r="L23" s="132"/>
      <c r="M23" s="132"/>
      <c r="N23" s="132"/>
      <c r="Q23" s="105"/>
    </row>
    <row r="25" spans="1:17" ht="15" customHeight="1" x14ac:dyDescent="0.25">
      <c r="B25" s="83" t="s">
        <v>45</v>
      </c>
      <c r="C25" s="82"/>
      <c r="D25" s="82"/>
      <c r="E25" s="18" t="s">
        <v>46</v>
      </c>
      <c r="H25" s="77" t="s">
        <v>47</v>
      </c>
      <c r="J25" s="77" t="s">
        <v>48</v>
      </c>
    </row>
    <row r="26" spans="1:17" x14ac:dyDescent="0.25">
      <c r="B26" s="84" t="s">
        <v>50</v>
      </c>
      <c r="C26" s="83"/>
      <c r="D26" s="83"/>
      <c r="E26" s="18" t="s">
        <v>49</v>
      </c>
      <c r="H26" s="18" t="s">
        <v>54</v>
      </c>
      <c r="J26" s="77" t="s">
        <v>51</v>
      </c>
    </row>
    <row r="29" spans="1:17" x14ac:dyDescent="0.25">
      <c r="E29" s="153" t="s">
        <v>52</v>
      </c>
      <c r="F29" s="153"/>
      <c r="G29" s="153"/>
      <c r="H29" s="153"/>
    </row>
    <row r="30" spans="1:17" x14ac:dyDescent="0.25">
      <c r="E30" s="153" t="s">
        <v>53</v>
      </c>
      <c r="F30" s="153"/>
      <c r="G30" s="153"/>
      <c r="H30" s="153"/>
    </row>
    <row r="32" spans="1:17" x14ac:dyDescent="0.25">
      <c r="A32" s="158" t="s">
        <v>90</v>
      </c>
      <c r="B32" s="158" t="s">
        <v>91</v>
      </c>
      <c r="C32" s="158"/>
    </row>
    <row r="33" spans="1:9" x14ac:dyDescent="0.25">
      <c r="A33" s="158"/>
      <c r="B33" s="158" t="s">
        <v>92</v>
      </c>
      <c r="C33" s="158"/>
      <c r="I33" s="2"/>
    </row>
    <row r="34" spans="1:9" x14ac:dyDescent="0.25">
      <c r="A34" s="158"/>
      <c r="B34" s="158" t="s">
        <v>93</v>
      </c>
      <c r="C34" s="158"/>
    </row>
  </sheetData>
  <mergeCells count="5">
    <mergeCell ref="E29:H29"/>
    <mergeCell ref="E30:H30"/>
    <mergeCell ref="D15:D17"/>
    <mergeCell ref="D20:D22"/>
    <mergeCell ref="L9:M9"/>
  </mergeCells>
  <printOptions horizontalCentered="1"/>
  <pageMargins left="0.11811023622047245" right="0.11811023622047245" top="0" bottom="0" header="0.11811023622047245" footer="0.11811023622047245"/>
  <pageSetup paperSize="9" scale="92" orientation="landscape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B10" sqref="B10"/>
    </sheetView>
  </sheetViews>
  <sheetFormatPr baseColWidth="10" defaultColWidth="9.140625" defaultRowHeight="15" x14ac:dyDescent="0.25"/>
  <cols>
    <col min="3" max="3" width="21" customWidth="1"/>
    <col min="4" max="4" width="9.85546875" style="74" customWidth="1"/>
    <col min="5" max="5" width="12.28515625" style="73" customWidth="1"/>
  </cols>
  <sheetData>
    <row r="3" spans="2:6" x14ac:dyDescent="0.25">
      <c r="D3" s="74" t="s">
        <v>10</v>
      </c>
      <c r="E3" s="73">
        <v>240</v>
      </c>
      <c r="F3" t="s">
        <v>42</v>
      </c>
    </row>
    <row r="4" spans="2:6" x14ac:dyDescent="0.25">
      <c r="C4" s="108" t="s">
        <v>36</v>
      </c>
      <c r="D4" s="75">
        <v>35</v>
      </c>
      <c r="E4" s="76">
        <f>+E3*0.35</f>
        <v>84</v>
      </c>
    </row>
    <row r="5" spans="2:6" x14ac:dyDescent="0.25">
      <c r="C5" s="108" t="s">
        <v>37</v>
      </c>
      <c r="D5" s="75">
        <v>25</v>
      </c>
      <c r="E5" s="76">
        <f>+E3*0.25</f>
        <v>60</v>
      </c>
    </row>
    <row r="6" spans="2:6" x14ac:dyDescent="0.25">
      <c r="C6" s="108" t="s">
        <v>38</v>
      </c>
      <c r="D6" s="75">
        <v>30</v>
      </c>
      <c r="E6" s="76">
        <f>+E3*0.3</f>
        <v>72</v>
      </c>
    </row>
    <row r="7" spans="2:6" x14ac:dyDescent="0.25">
      <c r="C7" s="108" t="s">
        <v>43</v>
      </c>
      <c r="D7" s="75">
        <v>10</v>
      </c>
      <c r="E7" s="76">
        <f>+E3*0.1</f>
        <v>24</v>
      </c>
    </row>
    <row r="10" spans="2:6" x14ac:dyDescent="0.25">
      <c r="B10" t="s">
        <v>73</v>
      </c>
      <c r="C10" t="s">
        <v>72</v>
      </c>
    </row>
    <row r="11" spans="2:6" x14ac:dyDescent="0.25">
      <c r="C11" t="s">
        <v>71</v>
      </c>
    </row>
    <row r="12" spans="2:6" x14ac:dyDescent="0.25">
      <c r="C12" t="s">
        <v>70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METRE</vt:lpstr>
      <vt:lpstr>ATTACH</vt:lpstr>
      <vt:lpstr>DEVIS</vt:lpstr>
      <vt:lpstr>ATTACH!Zone_d_impression</vt:lpstr>
      <vt:lpstr>METRE!Zone_d_impression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2022-09-26T14:25:43Z</dcterms:modified>
</cp:coreProperties>
</file>