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Data Scientist\Excel\Dashboard\"/>
    </mc:Choice>
  </mc:AlternateContent>
  <xr:revisionPtr revIDLastSave="0" documentId="13_ncr:1_{1D3ED485-B7D3-484D-878B-574B1906A1B3}" xr6:coauthVersionLast="47" xr6:coauthVersionMax="47" xr10:uidLastSave="{00000000-0000-0000-0000-000000000000}"/>
  <bookViews>
    <workbookView xWindow="-110" yWindow="-110" windowWidth="19420" windowHeight="10300" activeTab="2" xr2:uid="{FCCAE6E4-1BB8-4452-811D-98407FAE5155}"/>
  </bookViews>
  <sheets>
    <sheet name="Forecast" sheetId="1" r:id="rId1"/>
    <sheet name="Additional " sheetId="3" r:id="rId2"/>
    <sheet name="pivot table" sheetId="6" r:id="rId3"/>
    <sheet name="Dashboard" sheetId="2" r:id="rId4"/>
  </sheets>
  <definedNames>
    <definedName name="_xlchart.v1.0" hidden="1">'Additional '!$J$8</definedName>
    <definedName name="_xlchart.v1.1" hidden="1">'Additional '!$J$9:$J$14</definedName>
    <definedName name="_xlchart.v1.2" hidden="1">'Additional '!$K$9:$K$14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K16" i="3"/>
  <c r="K15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10" i="3"/>
  <c r="M11" i="3"/>
  <c r="M12" i="3"/>
  <c r="L10" i="3"/>
  <c r="L11" i="3"/>
  <c r="L12" i="3"/>
  <c r="K9" i="3"/>
  <c r="K10" i="3"/>
  <c r="K11" i="3"/>
  <c r="K12" i="3"/>
  <c r="E24" i="3"/>
  <c r="E25" i="3" s="1"/>
  <c r="E23" i="3"/>
  <c r="J20" i="1"/>
  <c r="K20" i="1" s="1"/>
  <c r="J21" i="1"/>
  <c r="K21" i="1" s="1"/>
  <c r="J22" i="1"/>
  <c r="K22" i="1" s="1"/>
  <c r="J23" i="1"/>
  <c r="J24" i="1"/>
  <c r="K24" i="1" s="1"/>
  <c r="J25" i="1"/>
  <c r="J26" i="1"/>
  <c r="J27" i="1"/>
  <c r="K23" i="1"/>
  <c r="K25" i="1"/>
  <c r="K26" i="1"/>
  <c r="K27" i="1"/>
  <c r="H20" i="1"/>
  <c r="H21" i="1"/>
  <c r="H22" i="1"/>
  <c r="H23" i="1"/>
  <c r="H24" i="1"/>
  <c r="H25" i="1"/>
  <c r="H26" i="1"/>
  <c r="H27" i="1"/>
  <c r="K6" i="1"/>
  <c r="K10" i="1"/>
  <c r="J5" i="1"/>
  <c r="K5" i="1" s="1"/>
  <c r="J6" i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4" i="1"/>
  <c r="K4" i="1" s="1"/>
  <c r="E26" i="3" l="1"/>
  <c r="K13" i="3" s="1"/>
  <c r="L13" i="3" s="1"/>
  <c r="M13" i="3" s="1"/>
  <c r="E27" i="3" l="1"/>
  <c r="E28" i="3" l="1"/>
  <c r="E29" i="3" s="1"/>
  <c r="E30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Q10" i="1"/>
  <c r="Q11" i="1"/>
  <c r="Q12" i="1"/>
  <c r="Q9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E18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K14" i="3" l="1"/>
  <c r="L14" i="3" s="1"/>
  <c r="M14" i="3" s="1"/>
</calcChain>
</file>

<file path=xl/sharedStrings.xml><?xml version="1.0" encoding="utf-8"?>
<sst xmlns="http://schemas.openxmlformats.org/spreadsheetml/2006/main" count="72" uniqueCount="59">
  <si>
    <t>Year</t>
  </si>
  <si>
    <t>Quarter</t>
  </si>
  <si>
    <t>Revenue in Billions($)</t>
  </si>
  <si>
    <t>Moving Average(3)</t>
  </si>
  <si>
    <t>Central Moving Average</t>
  </si>
  <si>
    <t>Base line</t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</si>
  <si>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 xml:space="preserve"> &amp; I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</si>
  <si>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y</t>
    </r>
    <r>
      <rPr>
        <i/>
        <vertAlign val="subscript"/>
        <sz val="11"/>
        <color theme="1"/>
        <rFont val="Aptos Narrow"/>
        <family val="2"/>
        <scheme val="minor"/>
      </rPr>
      <t>t</t>
    </r>
  </si>
  <si>
    <t>St</t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</si>
  <si>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</si>
  <si>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Deseasonlized</t>
  </si>
  <si>
    <t>yt/st</t>
  </si>
  <si>
    <t>yt/cma</t>
  </si>
  <si>
    <t>Time code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</si>
  <si>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</si>
  <si>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</si>
  <si>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</si>
  <si>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</si>
  <si>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</si>
  <si>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</si>
  <si>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</si>
  <si>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</si>
  <si>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</si>
  <si>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</si>
  <si>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</si>
  <si>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</si>
  <si>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</si>
  <si>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</si>
  <si>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</si>
  <si>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</si>
  <si>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</si>
  <si>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</si>
  <si>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</si>
  <si>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</si>
  <si>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</si>
  <si>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</si>
  <si>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</si>
  <si>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</si>
  <si>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</si>
  <si>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Forecast</t>
  </si>
  <si>
    <r>
      <t>T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</si>
  <si>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S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*T</t>
    </r>
    <r>
      <rPr>
        <vertAlign val="subscript"/>
        <sz val="11"/>
        <color theme="1"/>
        <rFont val="Aptos Narrow"/>
        <family val="2"/>
        <scheme val="minor"/>
      </rPr>
      <t>t</t>
    </r>
  </si>
  <si>
    <t>Color</t>
  </si>
  <si>
    <t>Interpret</t>
  </si>
  <si>
    <t>Given Data</t>
  </si>
  <si>
    <t>Coca Cola</t>
  </si>
  <si>
    <t>Revenue Predcition From 2025 onward using Forecastlinear Formula</t>
  </si>
  <si>
    <t>sr no</t>
  </si>
  <si>
    <t>Row Labels</t>
  </si>
  <si>
    <t>Grand Total</t>
  </si>
  <si>
    <t>Growth</t>
  </si>
  <si>
    <t>Change</t>
  </si>
  <si>
    <t>Sales(billions $)</t>
  </si>
  <si>
    <t>these are Predicted Revenues</t>
  </si>
  <si>
    <t xml:space="preserve">Quarter </t>
  </si>
  <si>
    <t>Total(till 2024</t>
  </si>
  <si>
    <t>total( till 2025)</t>
  </si>
  <si>
    <t>Sum of Sales(billions $)</t>
  </si>
  <si>
    <t>Sum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</si>
</sst>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1" xfId="0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0" xfId="0" applyFont="1" applyFill="1"/>
    <xf numFmtId="2" fontId="3" fillId="2" borderId="1" xfId="0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Border="1"/>
    <xf numFmtId="0" fontId="2" fillId="0" borderId="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2" fontId="0" fillId="7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9" borderId="6" xfId="0" applyFont="1" applyFill="1" applyBorder="1" applyAlignment="1">
      <alignment horizontal="center"/>
    </xf>
    <xf numFmtId="9" fontId="0" fillId="0" borderId="0" xfId="1" applyFont="1"/>
    <xf numFmtId="2" fontId="0" fillId="0" borderId="1" xfId="1" applyNumberFormat="1" applyFont="1" applyBorder="1"/>
    <xf numFmtId="9" fontId="0" fillId="0" borderId="1" xfId="1" applyFont="1" applyBorder="1"/>
    <xf numFmtId="9" fontId="2" fillId="9" borderId="1" xfId="1" applyFont="1" applyFill="1" applyBorder="1" applyAlignment="1">
      <alignment horizontal="center"/>
    </xf>
    <xf numFmtId="2" fontId="0" fillId="10" borderId="1" xfId="0" applyNumberFormat="1" applyFill="1" applyBorder="1"/>
    <xf numFmtId="2" fontId="0" fillId="10" borderId="1" xfId="1" applyNumberFormat="1" applyFont="1" applyFill="1" applyBorder="1"/>
    <xf numFmtId="0" fontId="0" fillId="10" borderId="4" xfId="0" applyFill="1" applyBorder="1"/>
    <xf numFmtId="0" fontId="0" fillId="0" borderId="5" xfId="0" applyBorder="1"/>
    <xf numFmtId="9" fontId="0" fillId="0" borderId="5" xfId="1" applyFont="1" applyBorder="1"/>
    <xf numFmtId="9" fontId="0" fillId="10" borderId="5" xfId="1" applyFont="1" applyFill="1" applyBorder="1"/>
    <xf numFmtId="0" fontId="0" fillId="10" borderId="9" xfId="0" applyFill="1" applyBorder="1"/>
    <xf numFmtId="2" fontId="0" fillId="10" borderId="10" xfId="0" applyNumberFormat="1" applyFill="1" applyBorder="1"/>
    <xf numFmtId="2" fontId="0" fillId="10" borderId="10" xfId="1" applyNumberFormat="1" applyFont="1" applyFill="1" applyBorder="1"/>
    <xf numFmtId="9" fontId="0" fillId="10" borderId="11" xfId="1" applyFont="1" applyFill="1" applyBorder="1"/>
    <xf numFmtId="0" fontId="0" fillId="0" borderId="4" xfId="0" applyBorder="1" applyAlignment="1">
      <alignment horizontal="center"/>
    </xf>
    <xf numFmtId="2" fontId="0" fillId="0" borderId="5" xfId="0" applyNumberFormat="1" applyBorder="1"/>
    <xf numFmtId="0" fontId="0" fillId="0" borderId="9" xfId="0" applyBorder="1" applyAlignment="1">
      <alignment horizontal="center"/>
    </xf>
    <xf numFmtId="0" fontId="0" fillId="11" borderId="0" xfId="0" applyFill="1"/>
    <xf numFmtId="0" fontId="8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2" fontId="3" fillId="9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22B35"/>
      <color rgb="FFB45622"/>
      <color rgb="FF32788E"/>
      <color rgb="FF8497B0"/>
      <color rgb="FFFF5050"/>
      <color rgb="FF303B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91597983009063"/>
          <c:y val="0.20560121660877387"/>
          <c:w val="0.56144464956485174"/>
          <c:h val="0.71729832716293596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Forecast!$B$4:$C$27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  <c:pt idx="16">
                    <c:v>2025</c:v>
                  </c:pt>
                  <c:pt idx="20">
                    <c:v>2026</c:v>
                  </c:pt>
                </c:lvl>
              </c:multiLvlStrCache>
            </c:multiLvlStrRef>
          </c:cat>
          <c:val>
            <c:numRef>
              <c:f>Forecast!$K$4:$K$27</c:f>
              <c:numCache>
                <c:formatCode>0.00</c:formatCode>
                <c:ptCount val="24"/>
                <c:pt idx="0">
                  <c:v>2.0027142215884748</c:v>
                </c:pt>
                <c:pt idx="1">
                  <c:v>2.1992359404323811</c:v>
                </c:pt>
                <c:pt idx="2">
                  <c:v>2.257072726088702</c:v>
                </c:pt>
                <c:pt idx="3">
                  <c:v>2.1120974368253043</c:v>
                </c:pt>
                <c:pt idx="4">
                  <c:v>2.246597222800653</c:v>
                </c:pt>
                <c:pt idx="5">
                  <c:v>2.4591381390875982</c:v>
                </c:pt>
                <c:pt idx="6">
                  <c:v>2.5161554869531737</c:v>
                </c:pt>
                <c:pt idx="7">
                  <c:v>2.347775704922447</c:v>
                </c:pt>
                <c:pt idx="8">
                  <c:v>2.4904802240128316</c:v>
                </c:pt>
                <c:pt idx="9">
                  <c:v>2.7190403377428161</c:v>
                </c:pt>
                <c:pt idx="10">
                  <c:v>2.7752382478176458</c:v>
                </c:pt>
                <c:pt idx="11">
                  <c:v>2.5834539730195907</c:v>
                </c:pt>
                <c:pt idx="12">
                  <c:v>2.7343632252250107</c:v>
                </c:pt>
                <c:pt idx="13">
                  <c:v>2.978942536398034</c:v>
                </c:pt>
                <c:pt idx="14">
                  <c:v>3.034321008682118</c:v>
                </c:pt>
                <c:pt idx="15">
                  <c:v>2.8191322411167339</c:v>
                </c:pt>
                <c:pt idx="16">
                  <c:v>2.9782462264371894</c:v>
                </c:pt>
                <c:pt idx="17">
                  <c:v>3.2388447350532519</c:v>
                </c:pt>
                <c:pt idx="18">
                  <c:v>3.2934037695465896</c:v>
                </c:pt>
                <c:pt idx="19">
                  <c:v>3.0548105092138771</c:v>
                </c:pt>
                <c:pt idx="20">
                  <c:v>3.2221292276493676</c:v>
                </c:pt>
                <c:pt idx="21">
                  <c:v>3.4987469337084693</c:v>
                </c:pt>
                <c:pt idx="22">
                  <c:v>3.5524865304110613</c:v>
                </c:pt>
                <c:pt idx="23">
                  <c:v>3.2904887773110203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5-4067-80CD-A770F8BB156D}"/>
            </c:ext>
          </c:extLst>
        </c:ser>
        <c:ser>
          <c:idx val="1"/>
          <c:order val="1"/>
          <c:tx>
            <c:v>Given Data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Forecast!$K$4:$K$19</c:f>
              <c:numCache>
                <c:formatCode>0.00</c:formatCode>
                <c:ptCount val="16"/>
                <c:pt idx="0">
                  <c:v>2.0027142215884748</c:v>
                </c:pt>
                <c:pt idx="1">
                  <c:v>2.1992359404323811</c:v>
                </c:pt>
                <c:pt idx="2">
                  <c:v>2.257072726088702</c:v>
                </c:pt>
                <c:pt idx="3">
                  <c:v>2.1120974368253043</c:v>
                </c:pt>
                <c:pt idx="4">
                  <c:v>2.246597222800653</c:v>
                </c:pt>
                <c:pt idx="5">
                  <c:v>2.4591381390875982</c:v>
                </c:pt>
                <c:pt idx="6">
                  <c:v>2.5161554869531737</c:v>
                </c:pt>
                <c:pt idx="7">
                  <c:v>2.347775704922447</c:v>
                </c:pt>
                <c:pt idx="8">
                  <c:v>2.4904802240128316</c:v>
                </c:pt>
                <c:pt idx="9">
                  <c:v>2.7190403377428161</c:v>
                </c:pt>
                <c:pt idx="10">
                  <c:v>2.7752382478176458</c:v>
                </c:pt>
                <c:pt idx="11">
                  <c:v>2.5834539730195907</c:v>
                </c:pt>
                <c:pt idx="12">
                  <c:v>2.7343632252250107</c:v>
                </c:pt>
                <c:pt idx="13">
                  <c:v>2.978942536398034</c:v>
                </c:pt>
                <c:pt idx="14">
                  <c:v>3.034321008682118</c:v>
                </c:pt>
                <c:pt idx="15">
                  <c:v>2.8191322411167339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5-4067-80CD-A770F8BB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47007"/>
        <c:axId val="350950367"/>
      </c:lineChart>
      <c:catAx>
        <c:axId val="3509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50367"/>
        <c:crosses val="autoZero"/>
        <c:auto val="1"/>
        <c:lblAlgn val="ctr"/>
        <c:lblOffset val="100"/>
        <c:noMultiLvlLbl val="0"/>
      </c:catAx>
      <c:valAx>
        <c:axId val="3509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'Additional '!$K$8</c:f>
              <c:strCache>
                <c:ptCount val="1"/>
                <c:pt idx="0">
                  <c:v>Sales(billions $)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n>
              <a:noFill/>
            </a:ln>
            <a:effectLst/>
          </c:spPr>
          <c:invertIfNegative val="0"/>
          <c:cat>
            <c:numRef>
              <c:f>'Additional '!$J$9:$J$14</c:f>
              <c:numCache>
                <c:formatCode>General</c:formatCod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</c:numCache>
            </c:numRef>
          </c:cat>
          <c:val>
            <c:numRef>
              <c:f>'Additional '!$K$9:$K$14</c:f>
              <c:numCache>
                <c:formatCode>0.00</c:formatCode>
                <c:ptCount val="6"/>
                <c:pt idx="0">
                  <c:v>38.65</c:v>
                </c:pt>
                <c:pt idx="1">
                  <c:v>43.000000000000007</c:v>
                </c:pt>
                <c:pt idx="2">
                  <c:v>45.750000000000007</c:v>
                </c:pt>
                <c:pt idx="3">
                  <c:v>47.05</c:v>
                </c:pt>
                <c:pt idx="4">
                  <c:v>49.858255468749995</c:v>
                </c:pt>
                <c:pt idx="5">
                  <c:v>51.671986261596672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57F-A600-2E60A48B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437151"/>
        <c:axId val="494440511"/>
      </c:barChart>
      <c:catAx>
        <c:axId val="49443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0511"/>
        <c:crosses val="autoZero"/>
        <c:auto val="1"/>
        <c:lblAlgn val="ctr"/>
        <c:lblOffset val="100"/>
        <c:noMultiLvlLbl val="0"/>
      </c:catAx>
      <c:valAx>
        <c:axId val="4944405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'Additional '!$J$9:$J$12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BA-4E28-92F4-749E4DC96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gradFill>
                  <a:gsLst>
                    <a:gs pos="0">
                      <a:schemeClr val="tx2">
                        <a:lumMod val="50000"/>
                        <a:lumOff val="5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BA-4E28-92F4-749E4DC96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62-4495-9C27-24E442F26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762-4495-9C27-24E442F26A41}"/>
              </c:ext>
            </c:extLst>
          </c:dPt>
          <c:dLbls>
            <c:dLbl>
              <c:idx val="0"/>
              <c:layout>
                <c:manualLayout>
                  <c:x val="4.9880208947017009E-2"/>
                  <c:y val="-0.19617980381054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BA-4E28-92F4-749E4DC96999}"/>
                </c:ext>
              </c:extLst>
            </c:dLbl>
            <c:dLbl>
              <c:idx val="1"/>
              <c:layout>
                <c:manualLayout>
                  <c:x val="4.5155944272776846E-2"/>
                  <c:y val="0.1284759601405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BA-4E28-92F4-749E4DC96999}"/>
                </c:ext>
              </c:extLst>
            </c:dLbl>
            <c:dLbl>
              <c:idx val="2"/>
              <c:layout>
                <c:manualLayout>
                  <c:x val="-0.13578966501651929"/>
                  <c:y val="6.7926788827915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62-4495-9C27-24E442F26A41}"/>
                </c:ext>
              </c:extLst>
            </c:dLbl>
            <c:dLbl>
              <c:idx val="3"/>
              <c:layout>
                <c:manualLayout>
                  <c:x val="-0.10410540984599813"/>
                  <c:y val="-6.7926788827915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62-4495-9C27-24E442F26A41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'Additional '!$J$9:$J$12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'Additional '!$K$9:$K$12</c:f>
              <c:numCache>
                <c:formatCode>0.00</c:formatCode>
                <c:ptCount val="4"/>
                <c:pt idx="0">
                  <c:v>38.65</c:v>
                </c:pt>
                <c:pt idx="1">
                  <c:v>43.000000000000007</c:v>
                </c:pt>
                <c:pt idx="2">
                  <c:v>45.750000000000007</c:v>
                </c:pt>
                <c:pt idx="3">
                  <c:v>47.05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62-4495-9C27-24E442F2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'Additional '!$J$13:$J$14</c:f>
              <c:strCache>
                <c:ptCount val="2"/>
                <c:pt idx="0">
                  <c:v>2025</c:v>
                </c:pt>
                <c:pt idx="1">
                  <c:v>2026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C-4905-934B-00B877D39F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C-4905-934B-00B877D39F05}"/>
              </c:ext>
            </c:extLst>
          </c:dPt>
          <c:dLbls>
            <c:dLbl>
              <c:idx val="0"/>
              <c:layout>
                <c:manualLayout>
                  <c:x val="0.12637368104771179"/>
                  <c:y val="-0.213793335643047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FC-4905-934B-00B877D39F05}"/>
                </c:ext>
              </c:extLst>
            </c:dLbl>
            <c:dLbl>
              <c:idx val="1"/>
              <c:layout>
                <c:manualLayout>
                  <c:x val="-6.0439586588036075E-2"/>
                  <c:y val="0.337931401500300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FC-4905-934B-00B877D39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'Additional '!$J$13:$J$14</c:f>
              <c:numCache>
                <c:formatCode>General</c:formatCode>
                <c:ptCount val="2"/>
                <c:pt idx="0">
                  <c:v>2025</c:v>
                </c:pt>
                <c:pt idx="1">
                  <c:v>2026</c:v>
                </c:pt>
              </c:numCache>
            </c:numRef>
          </c:cat>
          <c:val>
            <c:numRef>
              <c:f>'Additional '!$K$13:$K$14</c:f>
              <c:numCache>
                <c:formatCode>0.00</c:formatCode>
                <c:ptCount val="2"/>
                <c:pt idx="0">
                  <c:v>49.858255468749995</c:v>
                </c:pt>
                <c:pt idx="1">
                  <c:v>51.671986261596672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FC-4905-934B-00B877D3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_xlchart.v1.2</cx:f>
      </cx:numDim>
    </cx:data>
  </cx:chartData>
  <cx:chart>
    <cx:plotArea>
      <cx:plotAreaRegion>
        <cx:series layoutId="treemap" uniqueId="{478030DD-F0B8-4247-BED8-C2985758C2B8}">
          <cx:tx>
            <cx:txData>
              <cx:f>_xlchart.v1.0</cx:f>
              <cx:v>Year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image" Target="../media/image4.svg"/><Relationship Id="rId18" Type="http://schemas.openxmlformats.org/officeDocument/2006/relationships/image" Target="../media/image8.sv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image" Target="../media/image3.png"/><Relationship Id="rId17" Type="http://schemas.openxmlformats.org/officeDocument/2006/relationships/image" Target="../media/image7.png"/><Relationship Id="rId2" Type="http://schemas.openxmlformats.org/officeDocument/2006/relationships/chart" Target="../charts/chart1.xml"/><Relationship Id="rId16" Type="http://schemas.openxmlformats.org/officeDocument/2006/relationships/image" Target="../media/image6.svg"/><Relationship Id="rId1" Type="http://schemas.openxmlformats.org/officeDocument/2006/relationships/hyperlink" Target="#Dashboard!A1"/><Relationship Id="rId6" Type="http://schemas.openxmlformats.org/officeDocument/2006/relationships/chart" Target="../charts/chart5.xml"/><Relationship Id="rId11" Type="http://schemas.openxmlformats.org/officeDocument/2006/relationships/hyperlink" Target="#'Additional '!A1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10" Type="http://schemas.openxmlformats.org/officeDocument/2006/relationships/image" Target="../media/image2.svg"/><Relationship Id="rId4" Type="http://schemas.openxmlformats.org/officeDocument/2006/relationships/chart" Target="../charts/chart3.xml"/><Relationship Id="rId9" Type="http://schemas.openxmlformats.org/officeDocument/2006/relationships/image" Target="../media/image1.png"/><Relationship Id="rId14" Type="http://schemas.openxmlformats.org/officeDocument/2006/relationships/hyperlink" Target="#Forecas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1</xdr:row>
      <xdr:rowOff>19050</xdr:rowOff>
    </xdr:from>
    <xdr:to>
      <xdr:col>20</xdr:col>
      <xdr:colOff>177800</xdr:colOff>
      <xdr:row>6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216B40-BA31-3911-CBD1-94AC641524E2}"/>
            </a:ext>
          </a:extLst>
        </xdr:cNvPr>
        <xdr:cNvSpPr txBox="1"/>
      </xdr:nvSpPr>
      <xdr:spPr>
        <a:xfrm>
          <a:off x="10033000" y="19050"/>
          <a:ext cx="3543300" cy="1022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MV 3 means average of first 3 values and here</a:t>
          </a:r>
          <a:r>
            <a:rPr lang="en-US" sz="1100" baseline="0"/>
            <a:t> we have 16 values so max we can find the vlaues of mv3 is total values  minus which number of mv we are going to find(e.g mv-3) plus one so we get the result.</a:t>
          </a:r>
          <a:br>
            <a:rPr lang="en-US" sz="1100" baseline="0"/>
          </a:br>
          <a:r>
            <a:rPr lang="en-US" sz="1100" baseline="0"/>
            <a:t>16-3+1=14 take a look on mv3 we have 14 mv3 values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421216</xdr:colOff>
      <xdr:row>0</xdr:row>
      <xdr:rowOff>79375</xdr:rowOff>
    </xdr:from>
    <xdr:to>
      <xdr:col>24</xdr:col>
      <xdr:colOff>111125</xdr:colOff>
      <xdr:row>7</xdr:row>
      <xdr:rowOff>52917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9DAE17B-FF2D-DFA5-6D99-711D8B99A230}"/>
            </a:ext>
          </a:extLst>
        </xdr:cNvPr>
        <xdr:cNvSpPr/>
      </xdr:nvSpPr>
      <xdr:spPr>
        <a:xfrm>
          <a:off x="1024466" y="79375"/>
          <a:ext cx="13564659" cy="1307042"/>
        </a:xfrm>
        <a:prstGeom prst="roundRect">
          <a:avLst/>
        </a:prstGeom>
        <a:solidFill>
          <a:srgbClr val="303B4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000" b="1">
              <a:solidFill>
                <a:schemeClr val="bg1"/>
              </a:solidFill>
            </a:rPr>
            <a:t>Coca Cola</a:t>
          </a:r>
          <a:r>
            <a:rPr lang="en-US" sz="4000" b="1" baseline="0">
              <a:solidFill>
                <a:schemeClr val="bg1"/>
              </a:solidFill>
            </a:rPr>
            <a:t> Revenue Forecast Dashboard</a:t>
          </a:r>
        </a:p>
        <a:p>
          <a:pPr algn="r"/>
          <a:r>
            <a:rPr lang="en-US" sz="2000" b="1" baseline="0">
              <a:solidFill>
                <a:schemeClr val="accent2">
                  <a:lumMod val="60000"/>
                  <a:lumOff val="40000"/>
                </a:schemeClr>
              </a:solidFill>
            </a:rPr>
            <a:t>Time Series Analysis                                                                                                                         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91114</xdr:colOff>
      <xdr:row>0</xdr:row>
      <xdr:rowOff>152401</xdr:rowOff>
    </xdr:from>
    <xdr:to>
      <xdr:col>1</xdr:col>
      <xdr:colOff>323948</xdr:colOff>
      <xdr:row>49</xdr:row>
      <xdr:rowOff>50801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0FAE4-1153-1158-B9DF-9A78ED332A41}"/>
            </a:ext>
          </a:extLst>
        </xdr:cNvPr>
        <xdr:cNvSpPr/>
      </xdr:nvSpPr>
      <xdr:spPr>
        <a:xfrm>
          <a:off x="91114" y="152401"/>
          <a:ext cx="842434" cy="9232900"/>
        </a:xfrm>
        <a:prstGeom prst="rect">
          <a:avLst/>
        </a:prstGeom>
        <a:solidFill>
          <a:srgbClr val="222B3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412750</xdr:colOff>
      <xdr:row>7</xdr:row>
      <xdr:rowOff>127000</xdr:rowOff>
    </xdr:from>
    <xdr:to>
      <xdr:col>7</xdr:col>
      <xdr:colOff>74084</xdr:colOff>
      <xdr:row>15</xdr:row>
      <xdr:rowOff>95250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5CE29A8-E4F6-7AA2-8AC7-7F704B27FAF8}"/>
            </a:ext>
          </a:extLst>
        </xdr:cNvPr>
        <xdr:cNvSpPr/>
      </xdr:nvSpPr>
      <xdr:spPr>
        <a:xfrm>
          <a:off x="1022350" y="1416050"/>
          <a:ext cx="3318934" cy="1441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 b="1">
              <a:solidFill>
                <a:schemeClr val="bg1">
                  <a:lumMod val="85000"/>
                </a:schemeClr>
              </a:solidFill>
            </a:rPr>
            <a:t>Expected 2025 Revenue in Billion $</a:t>
          </a:r>
        </a:p>
        <a:p>
          <a:pPr algn="ctr"/>
          <a:r>
            <a:rPr lang="en-US" sz="5400" b="1"/>
            <a:t>49.86</a:t>
          </a:r>
        </a:p>
      </xdr:txBody>
    </xdr:sp>
    <xdr:clientData/>
  </xdr:twoCellAnchor>
  <xdr:twoCellAnchor>
    <xdr:from>
      <xdr:col>7</xdr:col>
      <xdr:colOff>243417</xdr:colOff>
      <xdr:row>7</xdr:row>
      <xdr:rowOff>116416</xdr:rowOff>
    </xdr:from>
    <xdr:to>
      <xdr:col>12</xdr:col>
      <xdr:colOff>518584</xdr:colOff>
      <xdr:row>15</xdr:row>
      <xdr:rowOff>84666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BB46B7E-56C1-4958-9A9B-0F3C0122CD9D}"/>
            </a:ext>
          </a:extLst>
        </xdr:cNvPr>
        <xdr:cNvSpPr/>
      </xdr:nvSpPr>
      <xdr:spPr>
        <a:xfrm>
          <a:off x="4483263" y="1415724"/>
          <a:ext cx="3303629" cy="145317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Expected 2026 Revenue in Billion $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5400" b="1">
              <a:solidFill>
                <a:schemeClr val="bg1"/>
              </a:solidFill>
              <a:effectLst/>
            </a:rPr>
            <a:t>51.67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43148</xdr:colOff>
      <xdr:row>7</xdr:row>
      <xdr:rowOff>116416</xdr:rowOff>
    </xdr:from>
    <xdr:to>
      <xdr:col>18</xdr:col>
      <xdr:colOff>318315</xdr:colOff>
      <xdr:row>15</xdr:row>
      <xdr:rowOff>84666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956F928-9EEF-45E7-BCD9-9231596157DF}"/>
            </a:ext>
          </a:extLst>
        </xdr:cNvPr>
        <xdr:cNvSpPr/>
      </xdr:nvSpPr>
      <xdr:spPr>
        <a:xfrm>
          <a:off x="7917148" y="1415724"/>
          <a:ext cx="3303629" cy="145317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Expected Growth</a:t>
          </a:r>
          <a:r>
            <a:rPr lang="en-US" sz="1600" b="1" baseline="0"/>
            <a:t> 2025</a:t>
          </a:r>
        </a:p>
        <a:p>
          <a:pPr algn="ctr"/>
          <a:r>
            <a:rPr lang="en-US" sz="5400" b="1" baseline="0"/>
            <a:t>5.97%</a:t>
          </a:r>
          <a:endParaRPr lang="en-US" sz="5400" b="1"/>
        </a:p>
      </xdr:txBody>
    </xdr:sp>
    <xdr:clientData/>
  </xdr:twoCellAnchor>
  <xdr:twoCellAnchor>
    <xdr:from>
      <xdr:col>18</xdr:col>
      <xdr:colOff>466480</xdr:colOff>
      <xdr:row>7</xdr:row>
      <xdr:rowOff>127814</xdr:rowOff>
    </xdr:from>
    <xdr:to>
      <xdr:col>24</xdr:col>
      <xdr:colOff>127814</xdr:colOff>
      <xdr:row>15</xdr:row>
      <xdr:rowOff>96064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4DBDE12-A041-4D3C-9490-D19A1135C8BE}"/>
            </a:ext>
          </a:extLst>
        </xdr:cNvPr>
        <xdr:cNvSpPr/>
      </xdr:nvSpPr>
      <xdr:spPr>
        <a:xfrm>
          <a:off x="11368942" y="1427122"/>
          <a:ext cx="3295487" cy="145317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Expected</a:t>
          </a:r>
          <a:r>
            <a:rPr lang="en-US" sz="1600" b="1" baseline="0"/>
            <a:t> Growth 2026</a:t>
          </a:r>
        </a:p>
        <a:p>
          <a:pPr algn="ctr"/>
          <a:r>
            <a:rPr lang="en-US" sz="5400" b="1" baseline="0"/>
            <a:t>3.64%</a:t>
          </a:r>
          <a:endParaRPr lang="en-US" sz="1100" b="1"/>
        </a:p>
      </xdr:txBody>
    </xdr:sp>
    <xdr:clientData/>
  </xdr:twoCellAnchor>
  <xdr:twoCellAnchor>
    <xdr:from>
      <xdr:col>4</xdr:col>
      <xdr:colOff>458560</xdr:colOff>
      <xdr:row>9</xdr:row>
      <xdr:rowOff>155245</xdr:rowOff>
    </xdr:from>
    <xdr:to>
      <xdr:col>7</xdr:col>
      <xdr:colOff>19538</xdr:colOff>
      <xdr:row>15</xdr:row>
      <xdr:rowOff>97691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4B7C5E-1D49-4C36-BD9F-C8CEBCA4D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222250</xdr:colOff>
      <xdr:row>9</xdr:row>
      <xdr:rowOff>125372</xdr:rowOff>
    </xdr:from>
    <xdr:to>
      <xdr:col>12</xdr:col>
      <xdr:colOff>273538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05EB33-4495-45D5-AA6E-C49BF5CE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408246</xdr:colOff>
      <xdr:row>16</xdr:row>
      <xdr:rowOff>90672</xdr:rowOff>
    </xdr:from>
    <xdr:to>
      <xdr:col>12</xdr:col>
      <xdr:colOff>378711</xdr:colOff>
      <xdr:row>36</xdr:row>
      <xdr:rowOff>16835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EEA529E-30F5-F70A-2371-43940AD3AD0A}"/>
            </a:ext>
          </a:extLst>
        </xdr:cNvPr>
        <xdr:cNvSpPr/>
      </xdr:nvSpPr>
      <xdr:spPr>
        <a:xfrm>
          <a:off x="1011496" y="3138672"/>
          <a:ext cx="6606215" cy="3736163"/>
        </a:xfrm>
        <a:prstGeom prst="roundRect">
          <a:avLst>
            <a:gd name="adj" fmla="val 1192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487326</xdr:colOff>
      <xdr:row>16</xdr:row>
      <xdr:rowOff>132908</xdr:rowOff>
    </xdr:from>
    <xdr:to>
      <xdr:col>12</xdr:col>
      <xdr:colOff>147676</xdr:colOff>
      <xdr:row>35</xdr:row>
      <xdr:rowOff>132907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B183D5-0695-4086-A1CF-C10530AB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57002</xdr:colOff>
      <xdr:row>16</xdr:row>
      <xdr:rowOff>97170</xdr:rowOff>
    </xdr:from>
    <xdr:to>
      <xdr:col>24</xdr:col>
      <xdr:colOff>27467</xdr:colOff>
      <xdr:row>36</xdr:row>
      <xdr:rowOff>10042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FB3C65F-0137-4DA2-A1CD-AE131813147D}"/>
            </a:ext>
          </a:extLst>
        </xdr:cNvPr>
        <xdr:cNvSpPr/>
      </xdr:nvSpPr>
      <xdr:spPr>
        <a:xfrm>
          <a:off x="7981802" y="3145170"/>
          <a:ext cx="6676065" cy="3722872"/>
        </a:xfrm>
        <a:prstGeom prst="roundRect">
          <a:avLst>
            <a:gd name="adj" fmla="val 1192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236279</xdr:colOff>
      <xdr:row>16</xdr:row>
      <xdr:rowOff>147674</xdr:rowOff>
    </xdr:from>
    <xdr:to>
      <xdr:col>23</xdr:col>
      <xdr:colOff>516860</xdr:colOff>
      <xdr:row>35</xdr:row>
      <xdr:rowOff>88604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0FAE29-97C7-4E54-9620-9E39B6B4E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470226</xdr:colOff>
      <xdr:row>36</xdr:row>
      <xdr:rowOff>159564</xdr:rowOff>
    </xdr:from>
    <xdr:to>
      <xdr:col>7</xdr:col>
      <xdr:colOff>508000</xdr:colOff>
      <xdr:row>49</xdr:row>
      <xdr:rowOff>25400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761EBB7-6949-1F10-F26B-5AA60F6C184B}"/>
            </a:ext>
          </a:extLst>
        </xdr:cNvPr>
        <xdr:cNvSpPr/>
      </xdr:nvSpPr>
      <xdr:spPr>
        <a:xfrm>
          <a:off x="1079826" y="7017564"/>
          <a:ext cx="3695374" cy="234233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2">
                  <a:lumMod val="40000"/>
                  <a:lumOff val="60000"/>
                </a:schemeClr>
              </a:solidFill>
            </a:rPr>
            <a:t>2021-24</a:t>
          </a:r>
          <a:r>
            <a:rPr lang="en-US" sz="1600" b="1" baseline="0">
              <a:solidFill>
                <a:schemeClr val="accent2">
                  <a:lumMod val="40000"/>
                  <a:lumOff val="60000"/>
                </a:schemeClr>
              </a:solidFill>
            </a:rPr>
            <a:t> Revenue</a:t>
          </a:r>
          <a:endParaRPr lang="en-US" sz="11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2</xdr:col>
      <xdr:colOff>469492</xdr:colOff>
      <xdr:row>38</xdr:row>
      <xdr:rowOff>40463</xdr:rowOff>
    </xdr:from>
    <xdr:to>
      <xdr:col>7</xdr:col>
      <xdr:colOff>219364</xdr:colOff>
      <xdr:row>49</xdr:row>
      <xdr:rowOff>88901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917591-E051-451B-9DE0-0CC0720B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50800</xdr:colOff>
      <xdr:row>37</xdr:row>
      <xdr:rowOff>0</xdr:rowOff>
    </xdr:from>
    <xdr:to>
      <xdr:col>14</xdr:col>
      <xdr:colOff>0</xdr:colOff>
      <xdr:row>48</xdr:row>
      <xdr:rowOff>165100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9409621-8DF4-EBD6-1966-5173494CAE17}"/>
            </a:ext>
          </a:extLst>
        </xdr:cNvPr>
        <xdr:cNvSpPr/>
      </xdr:nvSpPr>
      <xdr:spPr>
        <a:xfrm>
          <a:off x="4940300" y="6754813"/>
          <a:ext cx="3616325" cy="21732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2025-26</a:t>
          </a:r>
          <a:r>
            <a:rPr lang="en-US" sz="1600" b="1" baseline="0"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Revenue(Forecast)</a:t>
          </a:r>
          <a:endParaRPr lang="en-US"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244476</xdr:colOff>
      <xdr:row>37</xdr:row>
      <xdr:rowOff>166688</xdr:rowOff>
    </xdr:from>
    <xdr:to>
      <xdr:col>13</xdr:col>
      <xdr:colOff>253999</xdr:colOff>
      <xdr:row>49</xdr:row>
      <xdr:rowOff>71438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1CF452-EE5C-49F8-9F83-A1009635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217465</xdr:colOff>
      <xdr:row>36</xdr:row>
      <xdr:rowOff>156575</xdr:rowOff>
    </xdr:from>
    <xdr:to>
      <xdr:col>23</xdr:col>
      <xdr:colOff>508000</xdr:colOff>
      <xdr:row>48</xdr:row>
      <xdr:rowOff>142875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F09E45FC-A957-C070-9716-60A897CF7352}"/>
            </a:ext>
          </a:extLst>
        </xdr:cNvPr>
        <xdr:cNvSpPr/>
      </xdr:nvSpPr>
      <xdr:spPr>
        <a:xfrm>
          <a:off x="8742123" y="6732739"/>
          <a:ext cx="5770672" cy="2178355"/>
        </a:xfrm>
        <a:prstGeom prst="roundRect">
          <a:avLst>
            <a:gd name="adj" fmla="val 121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2">
                  <a:lumMod val="60000"/>
                  <a:lumOff val="40000"/>
                </a:schemeClr>
              </a:solidFill>
            </a:rPr>
            <a:t>Combine</a:t>
          </a:r>
          <a:r>
            <a:rPr lang="en-US" sz="1600" b="1" baseline="0">
              <a:solidFill>
                <a:schemeClr val="accent2">
                  <a:lumMod val="60000"/>
                  <a:lumOff val="40000"/>
                </a:schemeClr>
              </a:solidFill>
            </a:rPr>
            <a:t> Total Revenue</a:t>
          </a:r>
          <a:endParaRPr lang="en-US" sz="1100" b="1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14</xdr:col>
      <xdr:colOff>571717</xdr:colOff>
      <xdr:row>39</xdr:row>
      <xdr:rowOff>15876</xdr:rowOff>
    </xdr:from>
    <xdr:to>
      <xdr:col>22</xdr:col>
      <xdr:colOff>600207</xdr:colOff>
      <xdr:row>49</xdr:row>
      <xdr:rowOff>17398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BFAA8B44-2D88-4EC6-ABC0-51E1F04E20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6117" y="7197726"/>
              <a:ext cx="4905290" cy="1843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90716</xdr:colOff>
      <xdr:row>4</xdr:row>
      <xdr:rowOff>166310</xdr:rowOff>
    </xdr:from>
    <xdr:to>
      <xdr:col>1</xdr:col>
      <xdr:colOff>400354</xdr:colOff>
      <xdr:row>9</xdr:row>
      <xdr:rowOff>173567</xdr:rowOff>
    </xdr:to>
    <xdr:pic>
      <xdr:nvPicPr>
        <xdr:cNvPr id="27" name="Graphic 26" descr="Medicine with solid fill">
          <a:extLst>
            <a:ext uri="{FF2B5EF4-FFF2-40B4-BE49-F238E27FC236}">
              <a16:creationId xmlns:a16="http://schemas.microsoft.com/office/drawing/2014/main" id="{D9534B98-D1D2-DCE2-89E8-3E0EF1338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716" y="892024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15119</xdr:colOff>
      <xdr:row>15</xdr:row>
      <xdr:rowOff>45358</xdr:rowOff>
    </xdr:from>
    <xdr:to>
      <xdr:col>1</xdr:col>
      <xdr:colOff>324757</xdr:colOff>
      <xdr:row>20</xdr:row>
      <xdr:rowOff>52616</xdr:rowOff>
    </xdr:to>
    <xdr:pic>
      <xdr:nvPicPr>
        <xdr:cNvPr id="29" name="Graphic 28" descr="Bar graph with upward trend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697BA0E-2443-CF85-F5F9-CE2E87FE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5119" y="276678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60477</xdr:colOff>
      <xdr:row>24</xdr:row>
      <xdr:rowOff>75595</xdr:rowOff>
    </xdr:from>
    <xdr:to>
      <xdr:col>1</xdr:col>
      <xdr:colOff>370115</xdr:colOff>
      <xdr:row>29</xdr:row>
      <xdr:rowOff>82852</xdr:rowOff>
    </xdr:to>
    <xdr:pic>
      <xdr:nvPicPr>
        <xdr:cNvPr id="31" name="Graphic 30" descr="Head with gears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D0339EF-1891-0CF4-ED97-71C12602D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0477" y="442988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30239</xdr:colOff>
      <xdr:row>33</xdr:row>
      <xdr:rowOff>15119</xdr:rowOff>
    </xdr:from>
    <xdr:to>
      <xdr:col>1</xdr:col>
      <xdr:colOff>339877</xdr:colOff>
      <xdr:row>38</xdr:row>
      <xdr:rowOff>22376</xdr:rowOff>
    </xdr:to>
    <xdr:pic>
      <xdr:nvPicPr>
        <xdr:cNvPr id="33" name="Graphic 32" descr="Presentation with bar chart with solid fill">
          <a:extLst>
            <a:ext uri="{FF2B5EF4-FFF2-40B4-BE49-F238E27FC236}">
              <a16:creationId xmlns:a16="http://schemas.microsoft.com/office/drawing/2014/main" id="{2E2E40D4-1F85-E32E-0B34-455BB7E54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0239" y="6002262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3.88560775463" createdVersion="8" refreshedVersion="8" minRefreshableVersion="3" recordCount="24" xr:uid="{FCA16E69-8E6B-4F89-A918-AA2491A5BC59}">
  <cacheSource type="worksheet">
    <worksheetSource name="Table8"/>
  </cacheSource>
  <cacheFields count="2">
    <cacheField name="Quarter 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Sales(billions $)" numFmtId="0">
      <sharedItems containsSemiMixedTypes="0" containsString="0" containsNumber="1" minValue="9.02" maxValue="13.176884069702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3.886742361108" createdVersion="8" refreshedVersion="8" minRefreshableVersion="3" recordCount="6" xr:uid="{E2BC1700-F8F3-4B32-AD73-9F0EF437A275}">
  <cacheSource type="worksheet">
    <worksheetSource name="Table6"/>
  </cacheSource>
  <cacheFields count="4">
    <cacheField name="Year" numFmtId="0">
      <sharedItems containsSemiMixedTypes="0" containsString="0" containsNumber="1" containsInteger="1" minValue="2021" maxValue="2026" count="6">
        <n v="2021"/>
        <n v="2022"/>
        <n v="2023"/>
        <n v="2024"/>
        <n v="2025"/>
        <n v="2026"/>
      </sharedItems>
    </cacheField>
    <cacheField name="Sales(billions $)" numFmtId="2">
      <sharedItems containsSemiMixedTypes="0" containsString="0" containsNumber="1" minValue="38.65" maxValue="51.671986261596672"/>
    </cacheField>
    <cacheField name="Change" numFmtId="0">
      <sharedItems containsString="0" containsBlank="1" containsNumber="1" minValue="1.2999999999999901" maxValue="4.3500000000000085"/>
    </cacheField>
    <cacheField name="Growth" numFmtId="0">
      <sharedItems containsString="0" containsBlank="1" containsNumber="1" minValue="2.8415300546447867E-2" maxValue="0.1125485122897803" count="6">
        <m/>
        <n v="0.1125485122897803"/>
        <n v="6.3953488372093012E-2"/>
        <n v="2.8415300546447867E-2"/>
        <n v="5.9686619952178492E-2"/>
        <n v="3.6377742778896091E-2"/>
      </sharedItems>
    </cacheField>
  </cacheFields>
  <extLst>
    <ext xmlns:x14="http://schemas.microsoft.com/office/spreadsheetml/2009/9/main" uri="{725AE2AE-9491-48be-B2B4-4EB974FC3084}">
      <x14:pivotCacheDefinition pivotCacheId="6877494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9.02"/>
  </r>
  <r>
    <x v="1"/>
    <n v="10.130000000000001"/>
  </r>
  <r>
    <x v="2"/>
    <n v="10.039999999999999"/>
  </r>
  <r>
    <x v="3"/>
    <n v="9.4600000000000009"/>
  </r>
  <r>
    <x v="4"/>
    <n v="10.49"/>
  </r>
  <r>
    <x v="5"/>
    <n v="11.32"/>
  </r>
  <r>
    <x v="6"/>
    <n v="11.06"/>
  </r>
  <r>
    <x v="7"/>
    <n v="10.130000000000001"/>
  </r>
  <r>
    <x v="8"/>
    <n v="10.98"/>
  </r>
  <r>
    <x v="9"/>
    <n v="11.97"/>
  </r>
  <r>
    <x v="10"/>
    <n v="11.95"/>
  </r>
  <r>
    <x v="11"/>
    <n v="10.85"/>
  </r>
  <r>
    <x v="12"/>
    <n v="11.3"/>
  </r>
  <r>
    <x v="13"/>
    <n v="12.36"/>
  </r>
  <r>
    <x v="14"/>
    <n v="11.85"/>
  </r>
  <r>
    <x v="15"/>
    <n v="11.54"/>
  </r>
  <r>
    <x v="16"/>
    <n v="12.296749999999998"/>
  </r>
  <r>
    <x v="17"/>
    <n v="12.3626875"/>
  </r>
  <r>
    <x v="18"/>
    <n v="12.529690624999997"/>
  </r>
  <r>
    <x v="19"/>
    <n v="12.669127343749999"/>
  </r>
  <r>
    <x v="20"/>
    <n v="12.694180976562498"/>
  </r>
  <r>
    <x v="21"/>
    <n v="12.799769833984374"/>
  </r>
  <r>
    <x v="22"/>
    <n v="13.001151381347654"/>
  </r>
  <r>
    <x v="23"/>
    <n v="13.1768840697021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8.65"/>
    <m/>
    <x v="0"/>
  </r>
  <r>
    <x v="1"/>
    <n v="43.000000000000007"/>
    <n v="4.3500000000000085"/>
    <x v="1"/>
  </r>
  <r>
    <x v="2"/>
    <n v="45.750000000000007"/>
    <n v="2.75"/>
    <x v="2"/>
  </r>
  <r>
    <x v="3"/>
    <n v="47.05"/>
    <n v="1.2999999999999901"/>
    <x v="3"/>
  </r>
  <r>
    <x v="4"/>
    <n v="49.858255468749995"/>
    <n v="2.8082554687499979"/>
    <x v="4"/>
  </r>
  <r>
    <x v="5"/>
    <n v="51.671986261596672"/>
    <n v="1.813730792846676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45BDB-57A1-415C-9BA8-8F9F5BDE7246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Sales(billions $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B50B1-9208-4573-9448-769C10053289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F10" firstHeaderRow="0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2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ange" fld="2" baseField="0" baseItem="0"/>
    <dataField name="Sum of Sales(billions $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D815EB-92E8-4EF1-9234-0C5C8C9759F4}" name="Table6" displayName="Table6" ref="J8:M14" totalsRowShown="0" headerRowDxfId="13" headerRowBorderDxfId="12" tableBorderDxfId="11" totalsRowBorderDxfId="10">
  <autoFilter ref="J8:M14" xr:uid="{5BD815EB-92E8-4EF1-9234-0C5C8C9759F4}"/>
  <tableColumns count="4">
    <tableColumn id="1" xr3:uid="{25354070-5C68-4E17-95B6-7F241ECCFBD5}" name="Year" dataDxfId="9"/>
    <tableColumn id="2" xr3:uid="{257B0347-0FAD-4C2C-972C-052EEAC6C72F}" name="Sales(billions $)" dataDxfId="8"/>
    <tableColumn id="3" xr3:uid="{49A201DD-0073-4152-92EC-04CE4F218975}" name="Change" dataDxfId="7" dataCellStyle="Percent">
      <calculatedColumnFormula>K9-K8</calculatedColumnFormula>
    </tableColumn>
    <tableColumn id="4" xr3:uid="{0B7FC758-DC6C-41DF-B854-0FFDA5C0BF5B}" name="Growth" dataDxfId="6" dataCellStyle="Percent">
      <calculatedColumnFormula>L9/K8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D574AF-EE1B-455C-BAD1-CAB93B0905E2}" name="Table8" displayName="Table8" ref="O8:P32" totalsRowShown="0" headerRowDxfId="5" headerRowBorderDxfId="4" tableBorderDxfId="3" totalsRowBorderDxfId="2">
  <autoFilter ref="O8:P32" xr:uid="{6BD574AF-EE1B-455C-BAD1-CAB93B0905E2}"/>
  <tableColumns count="2">
    <tableColumn id="1" xr3:uid="{ED029B22-A6C4-4606-BB05-02BEEB9C3363}" name="Quarter " dataDxfId="1"/>
    <tableColumn id="2" xr3:uid="{A325B66A-CF62-48CA-9420-C6E8299199D3}" name="Sales(billions 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EE1-F419-4C8F-A6C1-6F63E380A17D}">
  <dimension ref="A1:Q69"/>
  <sheetViews>
    <sheetView zoomScale="65" zoomScaleNormal="107" workbookViewId="0">
      <selection sqref="A1:K1"/>
    </sheetView>
  </sheetViews>
  <sheetFormatPr defaultRowHeight="14.5" x14ac:dyDescent="0.35"/>
  <cols>
    <col min="1" max="1" width="9.6328125" bestFit="1" customWidth="1"/>
    <col min="4" max="4" width="18.1796875" bestFit="1" customWidth="1"/>
    <col min="5" max="5" width="15.6328125" bestFit="1" customWidth="1"/>
    <col min="6" max="6" width="19.81640625" bestFit="1" customWidth="1"/>
    <col min="9" max="9" width="13.08984375" bestFit="1" customWidth="1"/>
    <col min="17" max="17" width="9.6328125" bestFit="1" customWidth="1"/>
  </cols>
  <sheetData>
    <row r="1" spans="1:17" ht="21" x14ac:dyDescent="0.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7" ht="16.5" x14ac:dyDescent="0.45">
      <c r="D2" s="20" t="s">
        <v>7</v>
      </c>
      <c r="F2" s="20" t="s">
        <v>5</v>
      </c>
      <c r="G2" s="20" t="s">
        <v>12</v>
      </c>
      <c r="H2" s="19"/>
      <c r="I2" s="20" t="s">
        <v>11</v>
      </c>
      <c r="J2" s="19"/>
      <c r="K2" s="21" t="s">
        <v>41</v>
      </c>
    </row>
    <row r="3" spans="1:17" ht="16.5" x14ac:dyDescent="0.45">
      <c r="A3" s="18" t="s">
        <v>13</v>
      </c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6</v>
      </c>
      <c r="H3" s="18" t="s">
        <v>9</v>
      </c>
      <c r="I3" s="18" t="s">
        <v>10</v>
      </c>
      <c r="J3" s="18" t="s">
        <v>40</v>
      </c>
      <c r="K3" s="18" t="s">
        <v>39</v>
      </c>
    </row>
    <row r="4" spans="1:17" x14ac:dyDescent="0.35">
      <c r="A4" s="14">
        <v>1</v>
      </c>
      <c r="B4" s="14">
        <v>2021</v>
      </c>
      <c r="C4" s="14">
        <v>1</v>
      </c>
      <c r="D4" s="14">
        <v>9.02</v>
      </c>
      <c r="E4" s="14"/>
      <c r="F4" s="14"/>
      <c r="G4" s="14"/>
      <c r="H4" s="15">
        <f>VLOOKUP(C4,$P$8:$Q$12,2,0)</f>
        <v>0.97289808678758394</v>
      </c>
      <c r="I4" s="15">
        <f>C4/H4</f>
        <v>1.0278568881781893</v>
      </c>
      <c r="J4" s="15">
        <f t="shared" ref="J4:J19" si="0">$B$68+$B$69*A4</f>
        <v>2.0585036077121344</v>
      </c>
      <c r="K4" s="15">
        <f>H4*J4</f>
        <v>2.0027142215884748</v>
      </c>
    </row>
    <row r="5" spans="1:17" x14ac:dyDescent="0.35">
      <c r="A5" s="14">
        <v>2</v>
      </c>
      <c r="B5" s="14"/>
      <c r="C5" s="14">
        <v>2</v>
      </c>
      <c r="D5" s="14">
        <v>10.130000000000001</v>
      </c>
      <c r="E5" s="15">
        <f>AVERAGE(D4:D6)</f>
        <v>9.7299999999999986</v>
      </c>
      <c r="F5" s="15">
        <f>AVERAGE(E5:E6)</f>
        <v>9.8033333333333328</v>
      </c>
      <c r="G5" s="15">
        <f>D5/F5</f>
        <v>1.0333219993199594</v>
      </c>
      <c r="H5" s="15">
        <f t="shared" ref="H5:H27" si="1">VLOOKUP(C5,$P$8:$Q$12,2,0)</f>
        <v>1.0368018704327848</v>
      </c>
      <c r="I5" s="15">
        <f t="shared" ref="I5:I19" si="2">C5/H5</f>
        <v>1.9290088656622062</v>
      </c>
      <c r="J5" s="15">
        <f t="shared" si="0"/>
        <v>2.1211728133885113</v>
      </c>
      <c r="K5" s="15">
        <f t="shared" ref="K5:K27" si="3">H5*J5</f>
        <v>2.1992359404323811</v>
      </c>
    </row>
    <row r="6" spans="1:17" x14ac:dyDescent="0.35">
      <c r="A6" s="14">
        <v>3</v>
      </c>
      <c r="B6" s="14"/>
      <c r="C6" s="14">
        <v>3</v>
      </c>
      <c r="D6" s="14">
        <v>10.039999999999999</v>
      </c>
      <c r="E6" s="15">
        <f t="shared" ref="E6:E17" si="4">AVERAGE(D5:D7)</f>
        <v>9.8766666666666669</v>
      </c>
      <c r="F6" s="15">
        <f t="shared" ref="F6:F17" si="5">AVERAGE(E6:E7)</f>
        <v>9.9366666666666674</v>
      </c>
      <c r="G6" s="15">
        <f t="shared" ref="G6:G17" si="6">D6/F6</f>
        <v>1.0103991949010398</v>
      </c>
      <c r="H6" s="15">
        <f t="shared" si="1"/>
        <v>1.0335329691362798</v>
      </c>
      <c r="I6" s="15">
        <f t="shared" si="2"/>
        <v>2.9026650233587521</v>
      </c>
      <c r="J6" s="15">
        <f t="shared" si="0"/>
        <v>2.1838420190648882</v>
      </c>
      <c r="K6" s="15">
        <f t="shared" si="3"/>
        <v>2.257072726088702</v>
      </c>
    </row>
    <row r="7" spans="1:17" x14ac:dyDescent="0.35">
      <c r="A7" s="14">
        <v>4</v>
      </c>
      <c r="B7" s="14"/>
      <c r="C7" s="14">
        <v>4</v>
      </c>
      <c r="D7" s="14">
        <v>9.4600000000000009</v>
      </c>
      <c r="E7" s="15">
        <f t="shared" si="4"/>
        <v>9.9966666666666679</v>
      </c>
      <c r="F7" s="15">
        <f t="shared" si="5"/>
        <v>10.210000000000001</v>
      </c>
      <c r="G7" s="15">
        <f t="shared" si="6"/>
        <v>0.9265426052889324</v>
      </c>
      <c r="H7" s="15">
        <f t="shared" si="1"/>
        <v>0.94016776482768671</v>
      </c>
      <c r="I7" s="15">
        <f t="shared" si="2"/>
        <v>4.2545598239406957</v>
      </c>
      <c r="J7" s="15">
        <f t="shared" si="0"/>
        <v>2.2465112247412651</v>
      </c>
      <c r="K7" s="15">
        <f t="shared" si="3"/>
        <v>2.1120974368253043</v>
      </c>
    </row>
    <row r="8" spans="1:17" x14ac:dyDescent="0.35">
      <c r="A8" s="14">
        <v>5</v>
      </c>
      <c r="B8" s="14">
        <v>2022</v>
      </c>
      <c r="C8" s="14">
        <v>1</v>
      </c>
      <c r="D8" s="14">
        <v>10.49</v>
      </c>
      <c r="E8" s="15">
        <f t="shared" si="4"/>
        <v>10.423333333333334</v>
      </c>
      <c r="F8" s="15">
        <f t="shared" si="5"/>
        <v>10.690000000000001</v>
      </c>
      <c r="G8" s="15">
        <f t="shared" si="6"/>
        <v>0.98129092609915802</v>
      </c>
      <c r="H8" s="15">
        <f t="shared" si="1"/>
        <v>0.97289808678758394</v>
      </c>
      <c r="I8" s="15">
        <f t="shared" si="2"/>
        <v>1.0278568881781893</v>
      </c>
      <c r="J8" s="15">
        <f t="shared" si="0"/>
        <v>2.3091804304176415</v>
      </c>
      <c r="K8" s="15">
        <f t="shared" si="3"/>
        <v>2.246597222800653</v>
      </c>
      <c r="P8" s="4" t="s">
        <v>1</v>
      </c>
      <c r="Q8" s="4" t="s">
        <v>8</v>
      </c>
    </row>
    <row r="9" spans="1:17" x14ac:dyDescent="0.35">
      <c r="A9" s="14">
        <v>6</v>
      </c>
      <c r="B9" s="14"/>
      <c r="C9" s="14">
        <v>2</v>
      </c>
      <c r="D9" s="14">
        <v>11.32</v>
      </c>
      <c r="E9" s="15">
        <f t="shared" si="4"/>
        <v>10.956666666666669</v>
      </c>
      <c r="F9" s="15">
        <f t="shared" si="5"/>
        <v>10.896666666666668</v>
      </c>
      <c r="G9" s="15">
        <f t="shared" si="6"/>
        <v>1.038849801162435</v>
      </c>
      <c r="H9" s="15">
        <f t="shared" si="1"/>
        <v>1.0368018704327848</v>
      </c>
      <c r="I9" s="15">
        <f t="shared" si="2"/>
        <v>1.9290088656622062</v>
      </c>
      <c r="J9" s="15">
        <f t="shared" si="0"/>
        <v>2.3718496360940184</v>
      </c>
      <c r="K9" s="15">
        <f t="shared" si="3"/>
        <v>2.4591381390875982</v>
      </c>
      <c r="P9" s="2">
        <v>1</v>
      </c>
      <c r="Q9" s="3">
        <f>AVERAGE(G8,G12,G16)</f>
        <v>0.97289808678758394</v>
      </c>
    </row>
    <row r="10" spans="1:17" x14ac:dyDescent="0.35">
      <c r="A10" s="14">
        <v>7</v>
      </c>
      <c r="B10" s="14"/>
      <c r="C10" s="14">
        <v>3</v>
      </c>
      <c r="D10" s="14">
        <v>11.06</v>
      </c>
      <c r="E10" s="15">
        <f t="shared" si="4"/>
        <v>10.836666666666668</v>
      </c>
      <c r="F10" s="15">
        <f t="shared" si="5"/>
        <v>10.780000000000001</v>
      </c>
      <c r="G10" s="15">
        <f t="shared" si="6"/>
        <v>1.025974025974026</v>
      </c>
      <c r="H10" s="15">
        <f t="shared" si="1"/>
        <v>1.0335329691362798</v>
      </c>
      <c r="I10" s="15">
        <f t="shared" si="2"/>
        <v>2.9026650233587521</v>
      </c>
      <c r="J10" s="15">
        <f t="shared" si="0"/>
        <v>2.4345188417703953</v>
      </c>
      <c r="K10" s="15">
        <f t="shared" si="3"/>
        <v>2.5161554869531737</v>
      </c>
      <c r="P10" s="2">
        <v>2</v>
      </c>
      <c r="Q10" s="3">
        <f t="shared" ref="Q10:Q12" si="7">AVERAGE(G9,G13,G17)</f>
        <v>1.0368018704327848</v>
      </c>
    </row>
    <row r="11" spans="1:17" x14ac:dyDescent="0.35">
      <c r="A11" s="14">
        <v>8</v>
      </c>
      <c r="B11" s="14"/>
      <c r="C11" s="14">
        <v>4</v>
      </c>
      <c r="D11" s="14">
        <v>10.130000000000001</v>
      </c>
      <c r="E11" s="15">
        <f t="shared" si="4"/>
        <v>10.723333333333334</v>
      </c>
      <c r="F11" s="15">
        <f t="shared" si="5"/>
        <v>10.875</v>
      </c>
      <c r="G11" s="15">
        <f t="shared" si="6"/>
        <v>0.93149425287356324</v>
      </c>
      <c r="H11" s="15">
        <f t="shared" si="1"/>
        <v>0.94016776482768671</v>
      </c>
      <c r="I11" s="15">
        <f t="shared" si="2"/>
        <v>4.2545598239406957</v>
      </c>
      <c r="J11" s="15">
        <f t="shared" si="0"/>
        <v>2.4971880474467723</v>
      </c>
      <c r="K11" s="15">
        <f t="shared" si="3"/>
        <v>2.347775704922447</v>
      </c>
      <c r="P11" s="2">
        <v>3</v>
      </c>
      <c r="Q11" s="3">
        <f t="shared" si="7"/>
        <v>1.0335329691362798</v>
      </c>
    </row>
    <row r="12" spans="1:17" x14ac:dyDescent="0.35">
      <c r="A12" s="14">
        <v>9</v>
      </c>
      <c r="B12" s="14">
        <v>2023</v>
      </c>
      <c r="C12" s="14">
        <v>1</v>
      </c>
      <c r="D12" s="14">
        <v>10.98</v>
      </c>
      <c r="E12" s="15">
        <f t="shared" si="4"/>
        <v>11.026666666666666</v>
      </c>
      <c r="F12" s="15">
        <f t="shared" si="5"/>
        <v>11.33</v>
      </c>
      <c r="G12" s="15">
        <f t="shared" si="6"/>
        <v>0.96910856134157108</v>
      </c>
      <c r="H12" s="15">
        <f t="shared" si="1"/>
        <v>0.97289808678758394</v>
      </c>
      <c r="I12" s="15">
        <f t="shared" si="2"/>
        <v>1.0278568881781893</v>
      </c>
      <c r="J12" s="15">
        <f t="shared" si="0"/>
        <v>2.5598572531231492</v>
      </c>
      <c r="K12" s="15">
        <f t="shared" si="3"/>
        <v>2.4904802240128316</v>
      </c>
      <c r="P12" s="2">
        <v>4</v>
      </c>
      <c r="Q12" s="3">
        <f t="shared" si="7"/>
        <v>0.94016776482768671</v>
      </c>
    </row>
    <row r="13" spans="1:17" x14ac:dyDescent="0.35">
      <c r="A13" s="14">
        <v>10</v>
      </c>
      <c r="B13" s="14"/>
      <c r="C13" s="14">
        <v>2</v>
      </c>
      <c r="D13" s="14">
        <v>11.97</v>
      </c>
      <c r="E13" s="15">
        <f t="shared" si="4"/>
        <v>11.633333333333335</v>
      </c>
      <c r="F13" s="15">
        <f t="shared" si="5"/>
        <v>11.611666666666668</v>
      </c>
      <c r="G13" s="15">
        <f t="shared" si="6"/>
        <v>1.0308597674752404</v>
      </c>
      <c r="H13" s="15">
        <f t="shared" si="1"/>
        <v>1.0368018704327848</v>
      </c>
      <c r="I13" s="15">
        <f t="shared" si="2"/>
        <v>1.9290088656622062</v>
      </c>
      <c r="J13" s="15">
        <f t="shared" si="0"/>
        <v>2.6225264587995261</v>
      </c>
      <c r="K13" s="15">
        <f t="shared" si="3"/>
        <v>2.7190403377428161</v>
      </c>
    </row>
    <row r="14" spans="1:17" x14ac:dyDescent="0.35">
      <c r="A14" s="14">
        <v>11</v>
      </c>
      <c r="B14" s="14"/>
      <c r="C14" s="14">
        <v>3</v>
      </c>
      <c r="D14" s="14">
        <v>11.95</v>
      </c>
      <c r="E14" s="15">
        <f t="shared" si="4"/>
        <v>11.590000000000002</v>
      </c>
      <c r="F14" s="15">
        <f t="shared" si="5"/>
        <v>11.478333333333333</v>
      </c>
      <c r="G14" s="15">
        <f t="shared" si="6"/>
        <v>1.0410919122985334</v>
      </c>
      <c r="H14" s="15">
        <f t="shared" si="1"/>
        <v>1.0335329691362798</v>
      </c>
      <c r="I14" s="15">
        <f t="shared" si="2"/>
        <v>2.9026650233587521</v>
      </c>
      <c r="J14" s="15">
        <f t="shared" si="0"/>
        <v>2.685195664475903</v>
      </c>
      <c r="K14" s="15">
        <f t="shared" si="3"/>
        <v>2.7752382478176458</v>
      </c>
    </row>
    <row r="15" spans="1:17" x14ac:dyDescent="0.35">
      <c r="A15" s="14">
        <v>12</v>
      </c>
      <c r="B15" s="14"/>
      <c r="C15" s="14">
        <v>4</v>
      </c>
      <c r="D15" s="14">
        <v>10.85</v>
      </c>
      <c r="E15" s="15">
        <f t="shared" si="4"/>
        <v>11.366666666666665</v>
      </c>
      <c r="F15" s="15">
        <f t="shared" si="5"/>
        <v>11.434999999999999</v>
      </c>
      <c r="G15" s="15">
        <f t="shared" si="6"/>
        <v>0.94884127678181029</v>
      </c>
      <c r="H15" s="15">
        <f t="shared" si="1"/>
        <v>0.94016776482768671</v>
      </c>
      <c r="I15" s="15">
        <f t="shared" si="2"/>
        <v>4.2545598239406957</v>
      </c>
      <c r="J15" s="15">
        <f t="shared" si="0"/>
        <v>2.7478648701522799</v>
      </c>
      <c r="K15" s="15">
        <f t="shared" si="3"/>
        <v>2.5834539730195907</v>
      </c>
      <c r="P15" s="4" t="s">
        <v>42</v>
      </c>
      <c r="Q15" s="4" t="s">
        <v>43</v>
      </c>
    </row>
    <row r="16" spans="1:17" x14ac:dyDescent="0.35">
      <c r="A16" s="14">
        <v>13</v>
      </c>
      <c r="B16" s="14">
        <v>2024</v>
      </c>
      <c r="C16" s="14">
        <v>1</v>
      </c>
      <c r="D16" s="14">
        <v>11.3</v>
      </c>
      <c r="E16" s="15">
        <f t="shared" si="4"/>
        <v>11.503333333333332</v>
      </c>
      <c r="F16" s="15">
        <f t="shared" si="5"/>
        <v>11.669999999999998</v>
      </c>
      <c r="G16" s="15">
        <f t="shared" si="6"/>
        <v>0.96829477292202248</v>
      </c>
      <c r="H16" s="15">
        <f t="shared" si="1"/>
        <v>0.97289808678758394</v>
      </c>
      <c r="I16" s="15">
        <f t="shared" si="2"/>
        <v>1.0278568881781893</v>
      </c>
      <c r="J16" s="15">
        <f t="shared" si="0"/>
        <v>2.8105340758286568</v>
      </c>
      <c r="K16" s="15">
        <f t="shared" si="3"/>
        <v>2.7343632252250107</v>
      </c>
      <c r="P16" s="16"/>
      <c r="Q16" s="2" t="s">
        <v>44</v>
      </c>
    </row>
    <row r="17" spans="1:17" x14ac:dyDescent="0.35">
      <c r="A17" s="14">
        <v>14</v>
      </c>
      <c r="B17" s="14"/>
      <c r="C17" s="14">
        <v>2</v>
      </c>
      <c r="D17" s="14">
        <v>12.36</v>
      </c>
      <c r="E17" s="15">
        <f t="shared" si="4"/>
        <v>11.836666666666666</v>
      </c>
      <c r="F17" s="15">
        <f t="shared" si="5"/>
        <v>11.876666666666665</v>
      </c>
      <c r="G17" s="15">
        <f t="shared" si="6"/>
        <v>1.0406960426606793</v>
      </c>
      <c r="H17" s="15">
        <f t="shared" si="1"/>
        <v>1.0368018704327848</v>
      </c>
      <c r="I17" s="15">
        <f t="shared" si="2"/>
        <v>1.9290088656622062</v>
      </c>
      <c r="J17" s="15">
        <f t="shared" si="0"/>
        <v>2.8732032815050337</v>
      </c>
      <c r="K17" s="15">
        <f t="shared" si="3"/>
        <v>2.978942536398034</v>
      </c>
      <c r="P17" s="9"/>
      <c r="Q17" s="2" t="s">
        <v>39</v>
      </c>
    </row>
    <row r="18" spans="1:17" x14ac:dyDescent="0.35">
      <c r="A18" s="14">
        <v>15</v>
      </c>
      <c r="B18" s="14"/>
      <c r="C18" s="14">
        <v>3</v>
      </c>
      <c r="D18" s="14">
        <v>11.85</v>
      </c>
      <c r="E18" s="15">
        <f>AVERAGE(D17:D19)</f>
        <v>11.916666666666666</v>
      </c>
      <c r="F18" s="15"/>
      <c r="G18" s="14"/>
      <c r="H18" s="15">
        <f t="shared" si="1"/>
        <v>1.0335329691362798</v>
      </c>
      <c r="I18" s="15">
        <f t="shared" si="2"/>
        <v>2.9026650233587521</v>
      </c>
      <c r="J18" s="15">
        <f t="shared" si="0"/>
        <v>2.9358724871814106</v>
      </c>
      <c r="K18" s="15">
        <f t="shared" si="3"/>
        <v>3.034321008682118</v>
      </c>
    </row>
    <row r="19" spans="1:17" x14ac:dyDescent="0.35">
      <c r="A19" s="14">
        <v>16</v>
      </c>
      <c r="B19" s="14"/>
      <c r="C19" s="14">
        <v>4</v>
      </c>
      <c r="D19" s="14">
        <v>11.54</v>
      </c>
      <c r="E19" s="14"/>
      <c r="F19" s="14"/>
      <c r="G19" s="14"/>
      <c r="H19" s="15">
        <f t="shared" si="1"/>
        <v>0.94016776482768671</v>
      </c>
      <c r="I19" s="15">
        <f t="shared" si="2"/>
        <v>4.2545598239406957</v>
      </c>
      <c r="J19" s="15">
        <f t="shared" si="0"/>
        <v>2.9985416928577875</v>
      </c>
      <c r="K19" s="15">
        <f t="shared" si="3"/>
        <v>2.8191322411167339</v>
      </c>
    </row>
    <row r="20" spans="1:17" x14ac:dyDescent="0.35">
      <c r="A20" s="10">
        <v>17</v>
      </c>
      <c r="B20" s="11">
        <v>2025</v>
      </c>
      <c r="C20" s="10">
        <v>1</v>
      </c>
      <c r="D20" s="12"/>
      <c r="E20" s="12"/>
      <c r="F20" s="12"/>
      <c r="G20" s="12"/>
      <c r="H20" s="13">
        <f t="shared" si="1"/>
        <v>0.97289808678758394</v>
      </c>
      <c r="I20" s="12"/>
      <c r="J20" s="13">
        <f t="shared" ref="J20:J27" si="8">$B$68+$B$69*A20</f>
        <v>3.0612108985341644</v>
      </c>
      <c r="K20" s="13">
        <f t="shared" si="3"/>
        <v>2.9782462264371894</v>
      </c>
    </row>
    <row r="21" spans="1:17" x14ac:dyDescent="0.35">
      <c r="A21" s="10">
        <v>18</v>
      </c>
      <c r="B21" s="11"/>
      <c r="C21" s="10">
        <v>2</v>
      </c>
      <c r="D21" s="12"/>
      <c r="E21" s="12"/>
      <c r="F21" s="12"/>
      <c r="G21" s="12"/>
      <c r="H21" s="13">
        <f t="shared" si="1"/>
        <v>1.0368018704327848</v>
      </c>
      <c r="I21" s="12"/>
      <c r="J21" s="13">
        <f t="shared" si="8"/>
        <v>3.1238801042105413</v>
      </c>
      <c r="K21" s="13">
        <f t="shared" si="3"/>
        <v>3.2388447350532519</v>
      </c>
    </row>
    <row r="22" spans="1:17" x14ac:dyDescent="0.35">
      <c r="A22" s="10">
        <v>19</v>
      </c>
      <c r="B22" s="11"/>
      <c r="C22" s="10">
        <v>3</v>
      </c>
      <c r="D22" s="12"/>
      <c r="E22" s="12"/>
      <c r="F22" s="12"/>
      <c r="G22" s="12"/>
      <c r="H22" s="13">
        <f t="shared" si="1"/>
        <v>1.0335329691362798</v>
      </c>
      <c r="I22" s="12"/>
      <c r="J22" s="13">
        <f t="shared" si="8"/>
        <v>3.1865493098869178</v>
      </c>
      <c r="K22" s="13">
        <f t="shared" si="3"/>
        <v>3.2934037695465896</v>
      </c>
    </row>
    <row r="23" spans="1:17" x14ac:dyDescent="0.35">
      <c r="A23" s="10">
        <v>20</v>
      </c>
      <c r="B23" s="11"/>
      <c r="C23" s="10">
        <v>4</v>
      </c>
      <c r="D23" s="12"/>
      <c r="E23" s="12"/>
      <c r="F23" s="12"/>
      <c r="G23" s="12"/>
      <c r="H23" s="13">
        <f t="shared" si="1"/>
        <v>0.94016776482768671</v>
      </c>
      <c r="I23" s="12"/>
      <c r="J23" s="13">
        <f t="shared" si="8"/>
        <v>3.2492185155632947</v>
      </c>
      <c r="K23" s="13">
        <f t="shared" si="3"/>
        <v>3.0548105092138771</v>
      </c>
    </row>
    <row r="24" spans="1:17" x14ac:dyDescent="0.35">
      <c r="A24" s="10">
        <v>21</v>
      </c>
      <c r="B24" s="11">
        <v>2026</v>
      </c>
      <c r="C24" s="10">
        <v>1</v>
      </c>
      <c r="D24" s="12"/>
      <c r="E24" s="12"/>
      <c r="F24" s="12"/>
      <c r="G24" s="12"/>
      <c r="H24" s="13">
        <f t="shared" si="1"/>
        <v>0.97289808678758394</v>
      </c>
      <c r="I24" s="12"/>
      <c r="J24" s="13">
        <f t="shared" si="8"/>
        <v>3.3118877212396716</v>
      </c>
      <c r="K24" s="13">
        <f t="shared" si="3"/>
        <v>3.2221292276493676</v>
      </c>
    </row>
    <row r="25" spans="1:17" x14ac:dyDescent="0.35">
      <c r="A25" s="10">
        <v>22</v>
      </c>
      <c r="B25" s="11"/>
      <c r="C25" s="10">
        <v>2</v>
      </c>
      <c r="D25" s="12"/>
      <c r="E25" s="12"/>
      <c r="F25" s="12"/>
      <c r="G25" s="12"/>
      <c r="H25" s="13">
        <f t="shared" si="1"/>
        <v>1.0368018704327848</v>
      </c>
      <c r="I25" s="12"/>
      <c r="J25" s="13">
        <f t="shared" si="8"/>
        <v>3.3745569269160485</v>
      </c>
      <c r="K25" s="13">
        <f t="shared" si="3"/>
        <v>3.4987469337084693</v>
      </c>
    </row>
    <row r="26" spans="1:17" x14ac:dyDescent="0.35">
      <c r="A26" s="10">
        <v>23</v>
      </c>
      <c r="B26" s="11"/>
      <c r="C26" s="10">
        <v>3</v>
      </c>
      <c r="D26" s="12"/>
      <c r="E26" s="12"/>
      <c r="F26" s="12"/>
      <c r="G26" s="12"/>
      <c r="H26" s="13">
        <f t="shared" si="1"/>
        <v>1.0335329691362798</v>
      </c>
      <c r="I26" s="12"/>
      <c r="J26" s="13">
        <f t="shared" si="8"/>
        <v>3.4372261325924254</v>
      </c>
      <c r="K26" s="13">
        <f t="shared" si="3"/>
        <v>3.5524865304110613</v>
      </c>
    </row>
    <row r="27" spans="1:17" x14ac:dyDescent="0.35">
      <c r="A27" s="10">
        <v>24</v>
      </c>
      <c r="B27" s="11"/>
      <c r="C27" s="10">
        <v>4</v>
      </c>
      <c r="D27" s="12"/>
      <c r="E27" s="12"/>
      <c r="F27" s="12"/>
      <c r="G27" s="12"/>
      <c r="H27" s="13">
        <f t="shared" si="1"/>
        <v>0.94016776482768671</v>
      </c>
      <c r="I27" s="12"/>
      <c r="J27" s="13">
        <f t="shared" si="8"/>
        <v>3.4998953382688023</v>
      </c>
      <c r="K27" s="13">
        <f t="shared" si="3"/>
        <v>3.2904887773110203</v>
      </c>
    </row>
    <row r="52" spans="1:6" x14ac:dyDescent="0.35">
      <c r="A52" t="s">
        <v>14</v>
      </c>
    </row>
    <row r="53" spans="1:6" ht="15" thickBot="1" x14ac:dyDescent="0.4"/>
    <row r="54" spans="1:6" x14ac:dyDescent="0.35">
      <c r="A54" s="8" t="s">
        <v>15</v>
      </c>
      <c r="B54" s="8"/>
    </row>
    <row r="55" spans="1:6" x14ac:dyDescent="0.35">
      <c r="A55" s="5" t="s">
        <v>16</v>
      </c>
      <c r="B55" s="5">
        <v>0.24135903133206277</v>
      </c>
    </row>
    <row r="56" spans="1:6" x14ac:dyDescent="0.35">
      <c r="A56" s="5" t="s">
        <v>17</v>
      </c>
      <c r="B56" s="5">
        <v>5.8254182005551651E-2</v>
      </c>
    </row>
    <row r="57" spans="1:6" x14ac:dyDescent="0.35">
      <c r="A57" s="5" t="s">
        <v>18</v>
      </c>
      <c r="B57" s="5">
        <v>-9.0133764226232316E-3</v>
      </c>
    </row>
    <row r="58" spans="1:6" x14ac:dyDescent="0.35">
      <c r="A58" s="5" t="s">
        <v>19</v>
      </c>
      <c r="B58" s="5">
        <v>1.2417464491333832</v>
      </c>
    </row>
    <row r="59" spans="1:6" ht="15" thickBot="1" x14ac:dyDescent="0.4">
      <c r="A59" s="6" t="s">
        <v>20</v>
      </c>
      <c r="B59" s="6">
        <v>16</v>
      </c>
    </row>
    <row r="61" spans="1:6" ht="15" thickBot="1" x14ac:dyDescent="0.4">
      <c r="A61" t="s">
        <v>21</v>
      </c>
    </row>
    <row r="62" spans="1:6" x14ac:dyDescent="0.35">
      <c r="A62" s="7"/>
      <c r="B62" s="7" t="s">
        <v>26</v>
      </c>
      <c r="C62" s="7" t="s">
        <v>27</v>
      </c>
      <c r="D62" s="7" t="s">
        <v>28</v>
      </c>
      <c r="E62" s="7" t="s">
        <v>29</v>
      </c>
      <c r="F62" s="7" t="s">
        <v>30</v>
      </c>
    </row>
    <row r="63" spans="1:6" x14ac:dyDescent="0.35">
      <c r="A63" s="5" t="s">
        <v>22</v>
      </c>
      <c r="B63" s="5">
        <v>1</v>
      </c>
      <c r="C63" s="5">
        <v>1.3353259756367315</v>
      </c>
      <c r="D63" s="5">
        <v>1.3353259756367315</v>
      </c>
      <c r="E63" s="5">
        <v>0.86600708226615231</v>
      </c>
      <c r="F63" s="5">
        <v>0.36783302524973971</v>
      </c>
    </row>
    <row r="64" spans="1:6" x14ac:dyDescent="0.35">
      <c r="A64" s="5" t="s">
        <v>23</v>
      </c>
      <c r="B64" s="5">
        <v>14</v>
      </c>
      <c r="C64" s="5">
        <v>21.587079415095118</v>
      </c>
      <c r="D64" s="5">
        <v>1.5419342439353656</v>
      </c>
      <c r="E64" s="5"/>
      <c r="F64" s="5"/>
    </row>
    <row r="65" spans="1:9" ht="15" thickBot="1" x14ac:dyDescent="0.4">
      <c r="A65" s="6" t="s">
        <v>24</v>
      </c>
      <c r="B65" s="6">
        <v>15</v>
      </c>
      <c r="C65" s="6">
        <v>22.92240539073185</v>
      </c>
      <c r="D65" s="6"/>
      <c r="E65" s="6"/>
      <c r="F65" s="6"/>
    </row>
    <row r="66" spans="1:9" ht="15" thickBot="1" x14ac:dyDescent="0.4"/>
    <row r="67" spans="1:9" x14ac:dyDescent="0.35">
      <c r="A67" s="7"/>
      <c r="B67" s="7" t="s">
        <v>31</v>
      </c>
      <c r="C67" s="7" t="s">
        <v>19</v>
      </c>
      <c r="D67" s="7" t="s">
        <v>32</v>
      </c>
      <c r="E67" s="7" t="s">
        <v>33</v>
      </c>
      <c r="F67" s="7" t="s">
        <v>34</v>
      </c>
      <c r="G67" s="7" t="s">
        <v>35</v>
      </c>
      <c r="H67" s="7" t="s">
        <v>36</v>
      </c>
      <c r="I67" s="7" t="s">
        <v>37</v>
      </c>
    </row>
    <row r="68" spans="1:9" x14ac:dyDescent="0.35">
      <c r="A68" s="5" t="s">
        <v>25</v>
      </c>
      <c r="B68" s="5">
        <v>1.9958344020357575</v>
      </c>
      <c r="C68" s="5">
        <v>0.65117733151747959</v>
      </c>
      <c r="D68" s="5">
        <v>3.0649629608339386</v>
      </c>
      <c r="E68" s="5">
        <v>8.3967029880874372E-3</v>
      </c>
      <c r="F68" s="5">
        <v>0.5991979299232284</v>
      </c>
      <c r="G68" s="5">
        <v>3.3924708741482865</v>
      </c>
      <c r="H68" s="5">
        <v>0.5991979299232284</v>
      </c>
      <c r="I68" s="5">
        <v>3.3924708741482865</v>
      </c>
    </row>
    <row r="69" spans="1:9" ht="15" thickBot="1" x14ac:dyDescent="0.4">
      <c r="A69" s="6" t="s">
        <v>38</v>
      </c>
      <c r="B69" s="6">
        <v>6.2669205676376863E-2</v>
      </c>
      <c r="C69" s="6">
        <v>6.7343156426298859E-2</v>
      </c>
      <c r="D69" s="6">
        <v>0.93059501517370624</v>
      </c>
      <c r="E69" s="6">
        <v>0.36783302524974015</v>
      </c>
      <c r="F69" s="6">
        <v>-8.1767499749115277E-2</v>
      </c>
      <c r="G69" s="6">
        <v>0.20710591110186899</v>
      </c>
      <c r="H69" s="6">
        <v>-8.1767499749115277E-2</v>
      </c>
      <c r="I69" s="6">
        <v>0.20710591110186899</v>
      </c>
    </row>
  </sheetData>
  <mergeCells count="1">
    <mergeCell ref="A1:K1"/>
  </mergeCells>
  <pageMargins left="0.7" right="0.7" top="0.75" bottom="0.75" header="0.3" footer="0.3"/>
  <ignoredErrors>
    <ignoredError sqref="E5:E1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9AAB-C892-4D4C-80DE-407539C6AA9B}">
  <dimension ref="B4:R32"/>
  <sheetViews>
    <sheetView zoomScale="54" workbookViewId="0">
      <selection activeCell="J29" sqref="J29"/>
    </sheetView>
  </sheetViews>
  <sheetFormatPr defaultRowHeight="14.5" x14ac:dyDescent="0.35"/>
  <cols>
    <col min="5" max="5" width="14.36328125" bestFit="1" customWidth="1"/>
    <col min="7" max="7" width="13.54296875" bestFit="1" customWidth="1"/>
    <col min="10" max="10" width="11.81640625" bestFit="1" customWidth="1"/>
    <col min="11" max="11" width="16.36328125" customWidth="1"/>
    <col min="12" max="12" width="16.453125" bestFit="1" customWidth="1"/>
    <col min="13" max="13" width="9.08984375" customWidth="1"/>
    <col min="15" max="15" width="9.7265625" customWidth="1"/>
    <col min="16" max="16" width="16.36328125" customWidth="1"/>
    <col min="18" max="18" width="8.7265625" style="36"/>
  </cols>
  <sheetData>
    <row r="4" spans="2:18" ht="16" x14ac:dyDescent="0.4">
      <c r="C4" s="55" t="s">
        <v>46</v>
      </c>
      <c r="D4" s="55"/>
      <c r="E4" s="55"/>
      <c r="F4" s="55"/>
      <c r="G4" s="55"/>
      <c r="H4" s="55"/>
      <c r="I4" s="55"/>
      <c r="J4" s="55"/>
    </row>
    <row r="6" spans="2:18" x14ac:dyDescent="0.35">
      <c r="B6" s="28" t="s">
        <v>47</v>
      </c>
      <c r="C6" s="29" t="s">
        <v>0</v>
      </c>
      <c r="D6" s="29" t="s">
        <v>1</v>
      </c>
      <c r="E6" s="29" t="s">
        <v>52</v>
      </c>
      <c r="F6" s="23"/>
      <c r="G6" s="24"/>
    </row>
    <row r="7" spans="2:18" x14ac:dyDescent="0.35">
      <c r="B7" s="2">
        <v>1</v>
      </c>
      <c r="C7" s="17">
        <v>2021</v>
      </c>
      <c r="D7" s="17">
        <v>1</v>
      </c>
      <c r="E7" s="17">
        <v>9.02</v>
      </c>
      <c r="F7" s="1"/>
      <c r="G7" s="1"/>
    </row>
    <row r="8" spans="2:18" x14ac:dyDescent="0.35">
      <c r="B8" s="2">
        <v>2</v>
      </c>
      <c r="C8" s="17"/>
      <c r="D8" s="17">
        <v>2</v>
      </c>
      <c r="E8" s="17">
        <v>10.130000000000001</v>
      </c>
      <c r="F8" s="1"/>
      <c r="G8" s="1"/>
      <c r="J8" s="35" t="s">
        <v>0</v>
      </c>
      <c r="K8" s="30" t="s">
        <v>52</v>
      </c>
      <c r="L8" s="30" t="s">
        <v>51</v>
      </c>
      <c r="M8" s="31" t="s">
        <v>50</v>
      </c>
      <c r="O8" s="35" t="s">
        <v>54</v>
      </c>
      <c r="P8" s="31" t="s">
        <v>52</v>
      </c>
      <c r="Q8" s="29" t="s">
        <v>51</v>
      </c>
      <c r="R8" s="39" t="s">
        <v>50</v>
      </c>
    </row>
    <row r="9" spans="2:18" x14ac:dyDescent="0.35">
      <c r="B9" s="2">
        <v>3</v>
      </c>
      <c r="C9" s="17"/>
      <c r="D9" s="17">
        <v>3</v>
      </c>
      <c r="E9" s="17">
        <v>10.039999999999999</v>
      </c>
      <c r="F9" s="1"/>
      <c r="G9" s="1"/>
      <c r="J9" s="26">
        <v>2021</v>
      </c>
      <c r="K9" s="3">
        <f>SUM(E7:E10)</f>
        <v>38.65</v>
      </c>
      <c r="L9" s="2"/>
      <c r="M9" s="43"/>
      <c r="O9" s="50">
        <v>1</v>
      </c>
      <c r="P9" s="43">
        <v>9.02</v>
      </c>
      <c r="Q9" s="2"/>
      <c r="R9" s="38"/>
    </row>
    <row r="10" spans="2:18" x14ac:dyDescent="0.35">
      <c r="B10" s="2">
        <v>4</v>
      </c>
      <c r="C10" s="17"/>
      <c r="D10" s="17">
        <v>4</v>
      </c>
      <c r="E10" s="17">
        <v>9.4600000000000009</v>
      </c>
      <c r="F10" s="1"/>
      <c r="G10" s="1"/>
      <c r="J10" s="26">
        <v>2022</v>
      </c>
      <c r="K10" s="3">
        <f>SUM(E11:E14)</f>
        <v>43.000000000000007</v>
      </c>
      <c r="L10" s="37">
        <f>K10-K9</f>
        <v>4.3500000000000085</v>
      </c>
      <c r="M10" s="44">
        <f>L10/K9</f>
        <v>0.1125485122897803</v>
      </c>
      <c r="O10" s="50">
        <v>2</v>
      </c>
      <c r="P10" s="43">
        <v>10.130000000000001</v>
      </c>
      <c r="Q10" s="3">
        <f>P10-P9</f>
        <v>1.1100000000000012</v>
      </c>
      <c r="R10" s="38">
        <f>Q10/P9</f>
        <v>0.12305986696230613</v>
      </c>
    </row>
    <row r="11" spans="2:18" x14ac:dyDescent="0.35">
      <c r="B11" s="2">
        <v>5</v>
      </c>
      <c r="C11" s="17">
        <v>2022</v>
      </c>
      <c r="D11" s="17">
        <v>1</v>
      </c>
      <c r="E11" s="17">
        <v>10.49</v>
      </c>
      <c r="F11" s="1"/>
      <c r="G11" s="1"/>
      <c r="J11" s="26">
        <v>2023</v>
      </c>
      <c r="K11" s="3">
        <f>SUM(E15:E18)</f>
        <v>45.750000000000007</v>
      </c>
      <c r="L11" s="37">
        <f t="shared" ref="L11:L14" si="0">K11-K10</f>
        <v>2.75</v>
      </c>
      <c r="M11" s="44">
        <f t="shared" ref="M11:M14" si="1">L11/K10</f>
        <v>6.3953488372093012E-2</v>
      </c>
      <c r="O11" s="50">
        <v>3</v>
      </c>
      <c r="P11" s="43">
        <v>10.039999999999999</v>
      </c>
      <c r="Q11" s="3">
        <f t="shared" ref="Q11:Q32" si="2">P11-P10</f>
        <v>-9.0000000000001634E-2</v>
      </c>
      <c r="R11" s="38">
        <f t="shared" ref="R11:R32" si="3">Q11/P10</f>
        <v>-8.8845014807504077E-3</v>
      </c>
    </row>
    <row r="12" spans="2:18" x14ac:dyDescent="0.35">
      <c r="B12" s="2">
        <v>6</v>
      </c>
      <c r="C12" s="17"/>
      <c r="D12" s="17">
        <v>2</v>
      </c>
      <c r="E12" s="17">
        <v>11.32</v>
      </c>
      <c r="F12" s="1"/>
      <c r="G12" s="1"/>
      <c r="J12" s="26">
        <v>2024</v>
      </c>
      <c r="K12" s="3">
        <f>SUM(E19:E22)</f>
        <v>47.05</v>
      </c>
      <c r="L12" s="37">
        <f t="shared" si="0"/>
        <v>1.2999999999999901</v>
      </c>
      <c r="M12" s="44">
        <f t="shared" si="1"/>
        <v>2.8415300546447867E-2</v>
      </c>
      <c r="O12" s="50">
        <v>4</v>
      </c>
      <c r="P12" s="43">
        <v>9.4600000000000009</v>
      </c>
      <c r="Q12" s="3">
        <f t="shared" si="2"/>
        <v>-0.57999999999999829</v>
      </c>
      <c r="R12" s="38">
        <f t="shared" si="3"/>
        <v>-5.7768924302788682E-2</v>
      </c>
    </row>
    <row r="13" spans="2:18" x14ac:dyDescent="0.35">
      <c r="B13" s="2">
        <v>7</v>
      </c>
      <c r="C13" s="17"/>
      <c r="D13" s="17">
        <v>3</v>
      </c>
      <c r="E13" s="17">
        <v>11.06</v>
      </c>
      <c r="F13" s="1"/>
      <c r="G13" s="1"/>
      <c r="J13" s="42">
        <v>2025</v>
      </c>
      <c r="K13" s="40">
        <f>SUM(E23:E26)</f>
        <v>49.858255468749995</v>
      </c>
      <c r="L13" s="41">
        <f t="shared" si="0"/>
        <v>2.8082554687499979</v>
      </c>
      <c r="M13" s="45">
        <f t="shared" si="1"/>
        <v>5.9686619952178492E-2</v>
      </c>
      <c r="O13" s="50">
        <v>5</v>
      </c>
      <c r="P13" s="43">
        <v>10.49</v>
      </c>
      <c r="Q13" s="3">
        <f t="shared" si="2"/>
        <v>1.0299999999999994</v>
      </c>
      <c r="R13" s="38">
        <f t="shared" si="3"/>
        <v>0.10887949260042276</v>
      </c>
    </row>
    <row r="14" spans="2:18" x14ac:dyDescent="0.35">
      <c r="B14" s="2">
        <v>8</v>
      </c>
      <c r="C14" s="17"/>
      <c r="D14" s="17">
        <v>4</v>
      </c>
      <c r="E14" s="17">
        <v>10.130000000000001</v>
      </c>
      <c r="F14" s="1"/>
      <c r="G14" s="1"/>
      <c r="J14" s="46">
        <v>2026</v>
      </c>
      <c r="K14" s="47">
        <f>SUM(E27:E30)</f>
        <v>51.671986261596672</v>
      </c>
      <c r="L14" s="48">
        <f t="shared" si="0"/>
        <v>1.8137307928466768</v>
      </c>
      <c r="M14" s="49">
        <f t="shared" si="1"/>
        <v>3.6377742778896091E-2</v>
      </c>
      <c r="O14" s="50">
        <v>6</v>
      </c>
      <c r="P14" s="43">
        <v>11.32</v>
      </c>
      <c r="Q14" s="3">
        <f t="shared" si="2"/>
        <v>0.83000000000000007</v>
      </c>
      <c r="R14" s="38">
        <f t="shared" si="3"/>
        <v>7.9122974261201143E-2</v>
      </c>
    </row>
    <row r="15" spans="2:18" x14ac:dyDescent="0.35">
      <c r="B15" s="2">
        <v>9</v>
      </c>
      <c r="C15" s="17">
        <v>2023</v>
      </c>
      <c r="D15" s="17">
        <v>1</v>
      </c>
      <c r="E15" s="17">
        <v>10.98</v>
      </c>
      <c r="F15" s="1"/>
      <c r="G15" s="1"/>
      <c r="J15" t="s">
        <v>55</v>
      </c>
      <c r="K15" s="1">
        <f>SUM(K9:K12)</f>
        <v>174.45</v>
      </c>
      <c r="O15" s="50">
        <v>7</v>
      </c>
      <c r="P15" s="43">
        <v>11.06</v>
      </c>
      <c r="Q15" s="3">
        <f t="shared" si="2"/>
        <v>-0.25999999999999979</v>
      </c>
      <c r="R15" s="38">
        <f t="shared" si="3"/>
        <v>-2.2968197879858637E-2</v>
      </c>
    </row>
    <row r="16" spans="2:18" x14ac:dyDescent="0.35">
      <c r="B16" s="2">
        <v>10</v>
      </c>
      <c r="C16" s="17"/>
      <c r="D16" s="17">
        <v>2</v>
      </c>
      <c r="E16" s="17">
        <v>11.97</v>
      </c>
      <c r="F16" s="1"/>
      <c r="G16" s="1"/>
      <c r="J16" t="s">
        <v>56</v>
      </c>
      <c r="K16" s="1">
        <f>K15+K13</f>
        <v>224.30825546874999</v>
      </c>
      <c r="O16" s="50">
        <v>8</v>
      </c>
      <c r="P16" s="43">
        <v>10.130000000000001</v>
      </c>
      <c r="Q16" s="3">
        <f t="shared" si="2"/>
        <v>-0.92999999999999972</v>
      </c>
      <c r="R16" s="38">
        <f t="shared" si="3"/>
        <v>-8.4086799276672661E-2</v>
      </c>
    </row>
    <row r="17" spans="2:18" x14ac:dyDescent="0.35">
      <c r="B17" s="2">
        <v>11</v>
      </c>
      <c r="C17" s="17"/>
      <c r="D17" s="17">
        <v>3</v>
      </c>
      <c r="E17" s="17">
        <v>11.95</v>
      </c>
      <c r="F17" s="1"/>
      <c r="G17" s="1"/>
      <c r="N17" s="25"/>
      <c r="O17" s="50">
        <v>9</v>
      </c>
      <c r="P17" s="43">
        <v>10.98</v>
      </c>
      <c r="Q17" s="3">
        <f t="shared" si="2"/>
        <v>0.84999999999999964</v>
      </c>
      <c r="R17" s="38">
        <f t="shared" si="3"/>
        <v>8.3909180651530066E-2</v>
      </c>
    </row>
    <row r="18" spans="2:18" x14ac:dyDescent="0.35">
      <c r="B18" s="2">
        <v>12</v>
      </c>
      <c r="C18" s="17"/>
      <c r="D18" s="17">
        <v>4</v>
      </c>
      <c r="E18" s="17">
        <v>10.85</v>
      </c>
      <c r="F18" s="1"/>
      <c r="G18" s="1"/>
      <c r="N18" s="25"/>
      <c r="O18" s="50">
        <v>10</v>
      </c>
      <c r="P18" s="43">
        <v>11.97</v>
      </c>
      <c r="Q18" s="3">
        <f t="shared" si="2"/>
        <v>0.99000000000000021</v>
      </c>
      <c r="R18" s="38">
        <f t="shared" si="3"/>
        <v>9.0163934426229525E-2</v>
      </c>
    </row>
    <row r="19" spans="2:18" x14ac:dyDescent="0.35">
      <c r="B19" s="2">
        <v>13</v>
      </c>
      <c r="C19" s="17">
        <v>2024</v>
      </c>
      <c r="D19" s="17">
        <v>1</v>
      </c>
      <c r="E19" s="17">
        <v>11.3</v>
      </c>
      <c r="F19" s="1"/>
      <c r="G19" s="1"/>
      <c r="N19" s="25"/>
      <c r="O19" s="50">
        <v>11</v>
      </c>
      <c r="P19" s="43">
        <v>11.95</v>
      </c>
      <c r="Q19" s="3">
        <f t="shared" si="2"/>
        <v>-2.000000000000135E-2</v>
      </c>
      <c r="R19" s="38">
        <f t="shared" si="3"/>
        <v>-1.6708437761070467E-3</v>
      </c>
    </row>
    <row r="20" spans="2:18" x14ac:dyDescent="0.35">
      <c r="B20" s="2">
        <v>14</v>
      </c>
      <c r="C20" s="17"/>
      <c r="D20" s="17">
        <v>2</v>
      </c>
      <c r="E20" s="17">
        <v>12.36</v>
      </c>
      <c r="F20" s="1"/>
      <c r="G20" s="1"/>
      <c r="N20" s="25"/>
      <c r="O20" s="50">
        <v>12</v>
      </c>
      <c r="P20" s="51">
        <v>10.85</v>
      </c>
      <c r="Q20" s="3">
        <f t="shared" si="2"/>
        <v>-1.0999999999999996</v>
      </c>
      <c r="R20" s="38">
        <f t="shared" si="3"/>
        <v>-9.2050209205020897E-2</v>
      </c>
    </row>
    <row r="21" spans="2:18" x14ac:dyDescent="0.35">
      <c r="B21" s="2">
        <v>15</v>
      </c>
      <c r="C21" s="17"/>
      <c r="D21" s="17">
        <v>3</v>
      </c>
      <c r="E21" s="17">
        <v>11.85</v>
      </c>
      <c r="F21" s="1"/>
      <c r="G21" s="1"/>
      <c r="N21" s="25"/>
      <c r="O21" s="50">
        <v>13</v>
      </c>
      <c r="P21" s="43">
        <v>11.3</v>
      </c>
      <c r="Q21" s="3">
        <f t="shared" si="2"/>
        <v>0.45000000000000107</v>
      </c>
      <c r="R21" s="38">
        <f t="shared" si="3"/>
        <v>4.1474654377880282E-2</v>
      </c>
    </row>
    <row r="22" spans="2:18" x14ac:dyDescent="0.35">
      <c r="B22" s="2">
        <v>16</v>
      </c>
      <c r="C22" s="17"/>
      <c r="D22" s="17">
        <v>4</v>
      </c>
      <c r="E22" s="17">
        <v>11.54</v>
      </c>
      <c r="F22" s="1"/>
      <c r="G22" s="1"/>
      <c r="N22" s="25"/>
      <c r="O22" s="50">
        <v>14</v>
      </c>
      <c r="P22" s="43">
        <v>12.36</v>
      </c>
      <c r="Q22" s="3">
        <f t="shared" si="2"/>
        <v>1.0599999999999987</v>
      </c>
      <c r="R22" s="38">
        <f t="shared" si="3"/>
        <v>9.3805309734513162E-2</v>
      </c>
    </row>
    <row r="23" spans="2:18" x14ac:dyDescent="0.35">
      <c r="B23" s="2">
        <v>17</v>
      </c>
      <c r="C23" s="2">
        <v>2025</v>
      </c>
      <c r="D23" s="17">
        <v>1</v>
      </c>
      <c r="E23" s="27">
        <f>_xlfn.FORECAST.LINEAR(B23,E7:E22,B7:B22)</f>
        <v>12.296749999999998</v>
      </c>
      <c r="F23" s="56" t="s">
        <v>53</v>
      </c>
      <c r="G23" s="57"/>
      <c r="H23" s="57"/>
      <c r="O23" s="50">
        <v>15</v>
      </c>
      <c r="P23" s="43">
        <v>11.85</v>
      </c>
      <c r="Q23" s="3">
        <f t="shared" si="2"/>
        <v>-0.50999999999999979</v>
      </c>
      <c r="R23" s="38">
        <f t="shared" si="3"/>
        <v>-4.1262135922330079E-2</v>
      </c>
    </row>
    <row r="24" spans="2:18" x14ac:dyDescent="0.35">
      <c r="B24" s="2">
        <v>18</v>
      </c>
      <c r="C24" s="2"/>
      <c r="D24" s="17">
        <v>2</v>
      </c>
      <c r="E24" s="27">
        <f t="shared" ref="E24:E30" si="4">_xlfn.FORECAST.LINEAR(B24,E8:E23,B8:B23)</f>
        <v>12.3626875</v>
      </c>
      <c r="F24" s="1"/>
      <c r="G24" s="1"/>
      <c r="O24" s="50">
        <v>16</v>
      </c>
      <c r="P24" s="43">
        <v>11.54</v>
      </c>
      <c r="Q24" s="3">
        <f t="shared" si="2"/>
        <v>-0.3100000000000005</v>
      </c>
      <c r="R24" s="38">
        <f t="shared" si="3"/>
        <v>-2.6160337552742659E-2</v>
      </c>
    </row>
    <row r="25" spans="2:18" x14ac:dyDescent="0.35">
      <c r="B25" s="2">
        <v>19</v>
      </c>
      <c r="C25" s="2"/>
      <c r="D25" s="17">
        <v>3</v>
      </c>
      <c r="E25" s="27">
        <f t="shared" si="4"/>
        <v>12.529690624999997</v>
      </c>
      <c r="F25" s="1"/>
      <c r="G25" s="1"/>
      <c r="O25" s="50">
        <v>17</v>
      </c>
      <c r="P25" s="43">
        <v>12.296749999999998</v>
      </c>
      <c r="Q25" s="3">
        <f t="shared" si="2"/>
        <v>0.75674999999999848</v>
      </c>
      <c r="R25" s="38">
        <f t="shared" si="3"/>
        <v>6.5576256499133317E-2</v>
      </c>
    </row>
    <row r="26" spans="2:18" x14ac:dyDescent="0.35">
      <c r="B26" s="2">
        <v>20</v>
      </c>
      <c r="C26" s="2"/>
      <c r="D26" s="17">
        <v>4</v>
      </c>
      <c r="E26" s="27">
        <f t="shared" si="4"/>
        <v>12.669127343749999</v>
      </c>
      <c r="F26" s="1"/>
      <c r="G26" s="1"/>
      <c r="O26" s="50">
        <v>18</v>
      </c>
      <c r="P26" s="43">
        <v>12.3626875</v>
      </c>
      <c r="Q26" s="3">
        <f t="shared" si="2"/>
        <v>6.5937500000002203E-2</v>
      </c>
      <c r="R26" s="38">
        <f t="shared" si="3"/>
        <v>5.3621891963325447E-3</v>
      </c>
    </row>
    <row r="27" spans="2:18" x14ac:dyDescent="0.35">
      <c r="B27" s="2">
        <v>21</v>
      </c>
      <c r="C27" s="2">
        <v>2026</v>
      </c>
      <c r="D27" s="17">
        <v>1</v>
      </c>
      <c r="E27" s="27">
        <f t="shared" si="4"/>
        <v>12.694180976562498</v>
      </c>
      <c r="F27" s="1"/>
      <c r="G27" s="1"/>
      <c r="O27" s="50">
        <v>19</v>
      </c>
      <c r="P27" s="43">
        <v>12.529690624999997</v>
      </c>
      <c r="Q27" s="3">
        <f t="shared" si="2"/>
        <v>0.16700312499999725</v>
      </c>
      <c r="R27" s="38">
        <f t="shared" si="3"/>
        <v>1.3508642437172116E-2</v>
      </c>
    </row>
    <row r="28" spans="2:18" x14ac:dyDescent="0.35">
      <c r="B28" s="2">
        <v>22</v>
      </c>
      <c r="C28" s="2"/>
      <c r="D28" s="17">
        <v>2</v>
      </c>
      <c r="E28" s="27">
        <f t="shared" si="4"/>
        <v>12.799769833984374</v>
      </c>
      <c r="F28" s="1"/>
      <c r="G28" s="1"/>
      <c r="O28" s="50">
        <v>20</v>
      </c>
      <c r="P28" s="43">
        <v>12.669127343749999</v>
      </c>
      <c r="Q28" s="3">
        <f t="shared" si="2"/>
        <v>0.13943671875000163</v>
      </c>
      <c r="R28" s="38">
        <f t="shared" si="3"/>
        <v>1.1128504519639858E-2</v>
      </c>
    </row>
    <row r="29" spans="2:18" x14ac:dyDescent="0.35">
      <c r="B29" s="2">
        <v>23</v>
      </c>
      <c r="C29" s="2"/>
      <c r="D29" s="17">
        <v>3</v>
      </c>
      <c r="E29" s="27">
        <f t="shared" si="4"/>
        <v>13.001151381347654</v>
      </c>
      <c r="F29" s="1"/>
      <c r="G29" s="1"/>
      <c r="O29" s="50">
        <v>21</v>
      </c>
      <c r="P29" s="43">
        <v>12.694180976562498</v>
      </c>
      <c r="Q29" s="3">
        <f t="shared" si="2"/>
        <v>2.505363281249906E-2</v>
      </c>
      <c r="R29" s="38">
        <f t="shared" si="3"/>
        <v>1.9775342162661781E-3</v>
      </c>
    </row>
    <row r="30" spans="2:18" x14ac:dyDescent="0.35">
      <c r="B30" s="2">
        <v>24</v>
      </c>
      <c r="C30" s="2"/>
      <c r="D30" s="17">
        <v>4</v>
      </c>
      <c r="E30" s="27">
        <f t="shared" si="4"/>
        <v>13.176884069702149</v>
      </c>
      <c r="F30" s="1"/>
      <c r="G30" s="1"/>
      <c r="O30" s="50">
        <v>22</v>
      </c>
      <c r="P30" s="43">
        <v>12.799769833984374</v>
      </c>
      <c r="Q30" s="3">
        <f t="shared" si="2"/>
        <v>0.10558885742187663</v>
      </c>
      <c r="R30" s="38">
        <f t="shared" si="3"/>
        <v>8.31789444445666E-3</v>
      </c>
    </row>
    <row r="31" spans="2:18" x14ac:dyDescent="0.35">
      <c r="O31" s="50">
        <v>23</v>
      </c>
      <c r="P31" s="43">
        <v>13.001151381347654</v>
      </c>
      <c r="Q31" s="3">
        <f t="shared" si="2"/>
        <v>0.20138154736327962</v>
      </c>
      <c r="R31" s="38">
        <f t="shared" si="3"/>
        <v>1.5733216298045933E-2</v>
      </c>
    </row>
    <row r="32" spans="2:18" x14ac:dyDescent="0.35">
      <c r="O32" s="52">
        <v>24</v>
      </c>
      <c r="P32" s="22">
        <v>13.176884069702149</v>
      </c>
      <c r="Q32" s="3">
        <f t="shared" si="2"/>
        <v>0.17573268835449518</v>
      </c>
      <c r="R32" s="38">
        <f t="shared" si="3"/>
        <v>1.3516701959690538E-2</v>
      </c>
    </row>
  </sheetData>
  <mergeCells count="2">
    <mergeCell ref="C4:J4"/>
    <mergeCell ref="F23:H23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C07B-C527-4BBC-A894-02815F9A2F4E}">
  <dimension ref="A3:F28"/>
  <sheetViews>
    <sheetView tabSelected="1" zoomScale="72" workbookViewId="0">
      <selection activeCell="E18" sqref="E18"/>
    </sheetView>
  </sheetViews>
  <sheetFormatPr defaultRowHeight="14.5" x14ac:dyDescent="0.35"/>
  <cols>
    <col min="1" max="1" width="12.453125" bestFit="1" customWidth="1"/>
    <col min="2" max="2" width="20.6328125" bestFit="1" customWidth="1"/>
    <col min="4" max="4" width="13.1796875" bestFit="1" customWidth="1"/>
    <col min="5" max="5" width="13.453125" bestFit="1" customWidth="1"/>
    <col min="6" max="6" width="20.6328125" bestFit="1" customWidth="1"/>
  </cols>
  <sheetData>
    <row r="3" spans="1:6" x14ac:dyDescent="0.35">
      <c r="A3" s="32" t="s">
        <v>48</v>
      </c>
      <c r="B3" t="s">
        <v>57</v>
      </c>
      <c r="D3" s="32" t="s">
        <v>48</v>
      </c>
      <c r="E3" t="s">
        <v>58</v>
      </c>
      <c r="F3" t="s">
        <v>57</v>
      </c>
    </row>
    <row r="4" spans="1:6" x14ac:dyDescent="0.35">
      <c r="A4" s="33">
        <v>1</v>
      </c>
      <c r="B4" s="34">
        <v>9.02</v>
      </c>
      <c r="D4" s="33">
        <v>2021</v>
      </c>
      <c r="E4" s="34"/>
      <c r="F4" s="34">
        <v>38.65</v>
      </c>
    </row>
    <row r="5" spans="1:6" x14ac:dyDescent="0.35">
      <c r="A5" s="33">
        <v>2</v>
      </c>
      <c r="B5" s="34">
        <v>10.130000000000001</v>
      </c>
      <c r="D5" s="33">
        <v>2022</v>
      </c>
      <c r="E5" s="34">
        <v>4.3500000000000085</v>
      </c>
      <c r="F5" s="34">
        <v>43.000000000000007</v>
      </c>
    </row>
    <row r="6" spans="1:6" x14ac:dyDescent="0.35">
      <c r="A6" s="33">
        <v>3</v>
      </c>
      <c r="B6" s="34">
        <v>10.039999999999999</v>
      </c>
      <c r="D6" s="33">
        <v>2023</v>
      </c>
      <c r="E6" s="34">
        <v>2.75</v>
      </c>
      <c r="F6" s="34">
        <v>45.750000000000007</v>
      </c>
    </row>
    <row r="7" spans="1:6" x14ac:dyDescent="0.35">
      <c r="A7" s="33">
        <v>4</v>
      </c>
      <c r="B7" s="34">
        <v>9.4600000000000009</v>
      </c>
      <c r="D7" s="33">
        <v>2024</v>
      </c>
      <c r="E7" s="34">
        <v>1.2999999999999901</v>
      </c>
      <c r="F7" s="34">
        <v>47.05</v>
      </c>
    </row>
    <row r="8" spans="1:6" x14ac:dyDescent="0.35">
      <c r="A8" s="33">
        <v>5</v>
      </c>
      <c r="B8" s="34">
        <v>10.49</v>
      </c>
      <c r="D8" s="33">
        <v>2025</v>
      </c>
      <c r="E8" s="34">
        <v>2.8082554687499979</v>
      </c>
      <c r="F8" s="34">
        <v>49.858255468749995</v>
      </c>
    </row>
    <row r="9" spans="1:6" x14ac:dyDescent="0.35">
      <c r="A9" s="33">
        <v>6</v>
      </c>
      <c r="B9" s="34">
        <v>11.32</v>
      </c>
      <c r="D9" s="33">
        <v>2026</v>
      </c>
      <c r="E9" s="34">
        <v>1.8137307928466768</v>
      </c>
      <c r="F9" s="34">
        <v>51.671986261596672</v>
      </c>
    </row>
    <row r="10" spans="1:6" x14ac:dyDescent="0.35">
      <c r="A10" s="33">
        <v>7</v>
      </c>
      <c r="B10" s="34">
        <v>11.06</v>
      </c>
      <c r="D10" s="33" t="s">
        <v>49</v>
      </c>
      <c r="E10" s="34">
        <v>13.021986261596673</v>
      </c>
      <c r="F10" s="34">
        <v>275.98024173034668</v>
      </c>
    </row>
    <row r="11" spans="1:6" x14ac:dyDescent="0.35">
      <c r="A11" s="33">
        <v>8</v>
      </c>
      <c r="B11" s="34">
        <v>10.130000000000001</v>
      </c>
    </row>
    <row r="12" spans="1:6" x14ac:dyDescent="0.35">
      <c r="A12" s="33">
        <v>9</v>
      </c>
      <c r="B12" s="34">
        <v>10.98</v>
      </c>
    </row>
    <row r="13" spans="1:6" x14ac:dyDescent="0.35">
      <c r="A13" s="33">
        <v>10</v>
      </c>
      <c r="B13" s="34">
        <v>11.97</v>
      </c>
    </row>
    <row r="14" spans="1:6" x14ac:dyDescent="0.35">
      <c r="A14" s="33">
        <v>11</v>
      </c>
      <c r="B14" s="34">
        <v>11.95</v>
      </c>
    </row>
    <row r="15" spans="1:6" x14ac:dyDescent="0.35">
      <c r="A15" s="33">
        <v>12</v>
      </c>
      <c r="B15" s="34">
        <v>10.85</v>
      </c>
    </row>
    <row r="16" spans="1:6" x14ac:dyDescent="0.35">
      <c r="A16" s="33">
        <v>13</v>
      </c>
      <c r="B16" s="34">
        <v>11.3</v>
      </c>
    </row>
    <row r="17" spans="1:2" x14ac:dyDescent="0.35">
      <c r="A17" s="33">
        <v>14</v>
      </c>
      <c r="B17" s="34">
        <v>12.36</v>
      </c>
    </row>
    <row r="18" spans="1:2" x14ac:dyDescent="0.35">
      <c r="A18" s="33">
        <v>15</v>
      </c>
      <c r="B18" s="34">
        <v>11.85</v>
      </c>
    </row>
    <row r="19" spans="1:2" x14ac:dyDescent="0.35">
      <c r="A19" s="33">
        <v>16</v>
      </c>
      <c r="B19" s="34">
        <v>11.54</v>
      </c>
    </row>
    <row r="20" spans="1:2" x14ac:dyDescent="0.35">
      <c r="A20" s="33">
        <v>17</v>
      </c>
      <c r="B20" s="34">
        <v>12.296749999999998</v>
      </c>
    </row>
    <row r="21" spans="1:2" x14ac:dyDescent="0.35">
      <c r="A21" s="33">
        <v>18</v>
      </c>
      <c r="B21" s="34">
        <v>12.3626875</v>
      </c>
    </row>
    <row r="22" spans="1:2" x14ac:dyDescent="0.35">
      <c r="A22" s="33">
        <v>19</v>
      </c>
      <c r="B22" s="34">
        <v>12.529690624999997</v>
      </c>
    </row>
    <row r="23" spans="1:2" x14ac:dyDescent="0.35">
      <c r="A23" s="33">
        <v>20</v>
      </c>
      <c r="B23" s="34">
        <v>12.669127343749999</v>
      </c>
    </row>
    <row r="24" spans="1:2" x14ac:dyDescent="0.35">
      <c r="A24" s="33">
        <v>21</v>
      </c>
      <c r="B24" s="34">
        <v>12.694180976562498</v>
      </c>
    </row>
    <row r="25" spans="1:2" x14ac:dyDescent="0.35">
      <c r="A25" s="33">
        <v>22</v>
      </c>
      <c r="B25" s="34">
        <v>12.799769833984374</v>
      </c>
    </row>
    <row r="26" spans="1:2" x14ac:dyDescent="0.35">
      <c r="A26" s="33">
        <v>23</v>
      </c>
      <c r="B26" s="34">
        <v>13.001151381347654</v>
      </c>
    </row>
    <row r="27" spans="1:2" x14ac:dyDescent="0.35">
      <c r="A27" s="33">
        <v>24</v>
      </c>
      <c r="B27" s="34">
        <v>13.176884069702149</v>
      </c>
    </row>
    <row r="28" spans="1:2" x14ac:dyDescent="0.35">
      <c r="A28" s="33" t="s">
        <v>49</v>
      </c>
      <c r="B28" s="34">
        <v>275.98024173034673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FB03-5E90-497B-8E71-BE89BEAC556D}">
  <dimension ref="A1"/>
  <sheetViews>
    <sheetView showGridLines="0" zoomScale="40" zoomScaleNormal="40" workbookViewId="0">
      <selection activeCell="AA17" sqref="AA17"/>
    </sheetView>
  </sheetViews>
  <sheetFormatPr defaultRowHeight="14.5" x14ac:dyDescent="0.35"/>
  <cols>
    <col min="1" max="16384" width="8.7265625" style="5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</vt:lpstr>
      <vt:lpstr>Additional 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SAAD NAEEM</dc:creator>
  <cp:lastModifiedBy>MUHAMMAD SAAD NAEEM</cp:lastModifiedBy>
  <dcterms:created xsi:type="dcterms:W3CDTF">2025-07-05T11:23:25Z</dcterms:created>
  <dcterms:modified xsi:type="dcterms:W3CDTF">2025-07-05T16:55:17Z</dcterms:modified>
</cp:coreProperties>
</file>