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CED9A9F9-3919-4CCE-ADBD-BA91E8B1BD24}" xr6:coauthVersionLast="47" xr6:coauthVersionMax="47" xr10:uidLastSave="{00000000-0000-0000-0000-000000000000}"/>
  <bookViews>
    <workbookView xWindow="28680" yWindow="-120" windowWidth="29040" windowHeight="15720" xr2:uid="{00000000-000D-0000-FFFF-FFFF00000000}"/>
  </bookViews>
  <sheets>
    <sheet name="תעריפים חצי שנתיים" sheetId="1" r:id="rId1"/>
    <sheet name="מחירי 2022" sheetId="3" r:id="rId2"/>
    <sheet name="יחסי מחירים" sheetId="4" r:id="rId3"/>
    <sheet name="תעריף שנתי משוקלל"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X3" i="3" s="1"/>
  <c r="E85" i="4"/>
  <c r="F85" i="4"/>
  <c r="G85" i="4"/>
  <c r="H85" i="4"/>
  <c r="E83" i="4"/>
  <c r="F83" i="4"/>
  <c r="G83" i="4"/>
  <c r="H83" i="4"/>
  <c r="E84" i="4"/>
  <c r="F84" i="4"/>
  <c r="G84" i="4"/>
  <c r="H84" i="4"/>
  <c r="E69" i="4"/>
  <c r="E70" i="4"/>
  <c r="E71" i="4"/>
  <c r="E72" i="4"/>
  <c r="E73" i="4"/>
  <c r="E74" i="4"/>
  <c r="E75" i="4"/>
  <c r="E76" i="4"/>
  <c r="E77" i="4"/>
  <c r="E78" i="4"/>
  <c r="E79" i="4"/>
  <c r="E80" i="4"/>
  <c r="E81" i="4"/>
  <c r="E82" i="4"/>
  <c r="F69" i="4"/>
  <c r="G69" i="4"/>
  <c r="H69" i="4"/>
  <c r="F70" i="4"/>
  <c r="G70" i="4"/>
  <c r="H70" i="4"/>
  <c r="F71" i="4"/>
  <c r="G71" i="4"/>
  <c r="H71" i="4"/>
  <c r="F72" i="4"/>
  <c r="G72" i="4"/>
  <c r="H72" i="4"/>
  <c r="F73" i="4"/>
  <c r="G73" i="4"/>
  <c r="H73" i="4"/>
  <c r="F74" i="4"/>
  <c r="G74" i="4"/>
  <c r="H74" i="4"/>
  <c r="F75" i="4"/>
  <c r="G75" i="4"/>
  <c r="H75" i="4"/>
  <c r="F76" i="4"/>
  <c r="G76" i="4"/>
  <c r="H76" i="4"/>
  <c r="F77" i="4"/>
  <c r="G77" i="4"/>
  <c r="H77" i="4"/>
  <c r="F78" i="4"/>
  <c r="G78" i="4"/>
  <c r="H78" i="4"/>
  <c r="F79" i="4"/>
  <c r="G79" i="4"/>
  <c r="H79" i="4"/>
  <c r="F80" i="4"/>
  <c r="G80" i="4"/>
  <c r="H80" i="4"/>
  <c r="F81" i="4"/>
  <c r="G81" i="4"/>
  <c r="H81" i="4"/>
  <c r="F82" i="4"/>
  <c r="G82" i="4"/>
  <c r="H82" i="4"/>
  <c r="G68" i="4"/>
  <c r="H68" i="4"/>
  <c r="F68" i="4"/>
  <c r="E68" i="4"/>
  <c r="H55" i="4"/>
  <c r="D18" i="4"/>
  <c r="E18" i="4"/>
  <c r="F18" i="4"/>
  <c r="G18" i="4"/>
  <c r="D19" i="4"/>
  <c r="E19" i="4"/>
  <c r="F19" i="4"/>
  <c r="G19" i="4"/>
  <c r="D20" i="4"/>
  <c r="E20" i="4"/>
  <c r="F20" i="4"/>
  <c r="G20" i="4"/>
  <c r="D21" i="4"/>
  <c r="E21" i="4"/>
  <c r="F21" i="4"/>
  <c r="G21" i="4"/>
  <c r="D22" i="4"/>
  <c r="E22" i="4"/>
  <c r="F22" i="4"/>
  <c r="G22" i="4"/>
  <c r="D23" i="4"/>
  <c r="E23" i="4"/>
  <c r="F23" i="4"/>
  <c r="G23" i="4"/>
  <c r="D24" i="4"/>
  <c r="E24" i="4"/>
  <c r="F24" i="4"/>
  <c r="G24" i="4"/>
  <c r="F17" i="4"/>
  <c r="G17" i="4"/>
  <c r="E17" i="4"/>
  <c r="D17" i="4"/>
  <c r="B24" i="3"/>
  <c r="B23" i="3"/>
  <c r="O11" i="1"/>
  <c r="N11" i="1"/>
  <c r="I11" i="1"/>
  <c r="H11" i="1"/>
  <c r="K19" i="3" l="1"/>
  <c r="AB10" i="3" s="1"/>
  <c r="K18" i="3"/>
  <c r="K17" i="3"/>
  <c r="AB9" i="3" s="1"/>
  <c r="K16" i="3"/>
  <c r="K15" i="3"/>
  <c r="AB8" i="3" s="1"/>
  <c r="K14" i="3"/>
  <c r="K13" i="3"/>
  <c r="AB7" i="3" s="1"/>
  <c r="F5" i="2"/>
  <c r="A25" i="1"/>
  <c r="A26" i="1"/>
  <c r="A27" i="1"/>
  <c r="A17" i="1"/>
  <c r="A18" i="1"/>
  <c r="A19" i="1"/>
  <c r="A20" i="1"/>
  <c r="A21" i="1"/>
  <c r="A22" i="1"/>
  <c r="A23" i="1"/>
  <c r="A24" i="1"/>
  <c r="A5" i="1"/>
  <c r="A6" i="1"/>
  <c r="A7" i="1"/>
  <c r="A8" i="1"/>
  <c r="A9" i="1"/>
  <c r="A10" i="1"/>
  <c r="A11" i="1"/>
  <c r="A12" i="1"/>
  <c r="A13" i="1"/>
  <c r="A14" i="1"/>
  <c r="A15" i="1"/>
  <c r="A16" i="1"/>
  <c r="A4" i="1"/>
  <c r="X22" i="3" l="1"/>
  <c r="X8" i="3"/>
  <c r="X23" i="3"/>
  <c r="X9" i="3"/>
  <c r="X10" i="3"/>
  <c r="X24" i="3"/>
  <c r="K33" i="3"/>
  <c r="G4" i="3"/>
  <c r="G5" i="3"/>
  <c r="G6" i="3"/>
  <c r="G7" i="3"/>
  <c r="G8" i="3"/>
  <c r="G9" i="3"/>
  <c r="G10" i="3"/>
  <c r="G11" i="3"/>
  <c r="G12" i="3"/>
  <c r="G13" i="3"/>
  <c r="G14" i="3"/>
  <c r="G15" i="3"/>
  <c r="G16" i="3"/>
  <c r="G17" i="3"/>
  <c r="G19" i="3"/>
  <c r="H18" i="3" s="1"/>
  <c r="G18" i="3"/>
  <c r="C4" i="3"/>
  <c r="C5" i="3"/>
  <c r="C6" i="3"/>
  <c r="C7" i="3"/>
  <c r="C8" i="3"/>
  <c r="C9" i="3"/>
  <c r="C10" i="3"/>
  <c r="C11" i="3"/>
  <c r="C12" i="3"/>
  <c r="C13" i="3"/>
  <c r="C14" i="3"/>
  <c r="C15" i="3"/>
  <c r="C16" i="3"/>
  <c r="C17" i="3"/>
  <c r="C18" i="3"/>
  <c r="C19" i="3"/>
  <c r="B4" i="3"/>
  <c r="B5" i="3"/>
  <c r="B6" i="3"/>
  <c r="B7" i="3"/>
  <c r="B8" i="3"/>
  <c r="B9" i="3"/>
  <c r="B10" i="3"/>
  <c r="B11" i="3"/>
  <c r="B12" i="3"/>
  <c r="B13" i="3"/>
  <c r="B14" i="3"/>
  <c r="B15" i="3"/>
  <c r="B16" i="3"/>
  <c r="B17" i="3"/>
  <c r="B18" i="3"/>
  <c r="B19" i="3"/>
  <c r="AA12" i="2"/>
  <c r="AB12" i="2"/>
  <c r="AC12" i="2"/>
  <c r="AD12" i="2"/>
  <c r="AE12" i="2"/>
  <c r="AF12" i="2"/>
  <c r="V12" i="2"/>
  <c r="W12" i="2"/>
  <c r="X12" i="2"/>
  <c r="Y12" i="2"/>
  <c r="Z12" i="2"/>
  <c r="U12" i="2"/>
  <c r="P12" i="2"/>
  <c r="Q12" i="2"/>
  <c r="R12" i="2"/>
  <c r="S12" i="2"/>
  <c r="T12" i="2"/>
  <c r="O12" i="2"/>
  <c r="O11" i="2"/>
  <c r="J12" i="2"/>
  <c r="K12" i="2"/>
  <c r="L12" i="2"/>
  <c r="M12" i="2"/>
  <c r="N12" i="2"/>
  <c r="I12" i="2"/>
  <c r="G12" i="2"/>
  <c r="D12" i="2"/>
  <c r="E12" i="2"/>
  <c r="F12" i="2"/>
  <c r="H12" i="2"/>
  <c r="C12" i="2"/>
  <c r="I4" i="2"/>
  <c r="D10" i="2"/>
  <c r="E10" i="2"/>
  <c r="F10" i="2"/>
  <c r="G10" i="2"/>
  <c r="H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I10" i="2"/>
  <c r="J10" i="2"/>
  <c r="K10" i="2"/>
  <c r="L10" i="2"/>
  <c r="M10" i="2"/>
  <c r="N10" i="2"/>
  <c r="D11" i="2"/>
  <c r="E11" i="2"/>
  <c r="F11" i="2"/>
  <c r="G11" i="2"/>
  <c r="H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I11" i="2"/>
  <c r="J11" i="2"/>
  <c r="K11" i="2"/>
  <c r="L11" i="2"/>
  <c r="M11" i="2"/>
  <c r="N11" i="2"/>
  <c r="C11" i="2"/>
  <c r="C10" i="2"/>
  <c r="C4" i="2"/>
  <c r="D4" i="2"/>
  <c r="E4" i="2"/>
  <c r="F4" i="2"/>
  <c r="G4" i="2"/>
  <c r="H4" i="2"/>
  <c r="C5" i="2"/>
  <c r="D5" i="2"/>
  <c r="E5" i="2"/>
  <c r="G5" i="2"/>
  <c r="H5" i="2"/>
  <c r="C6" i="2"/>
  <c r="D6" i="2"/>
  <c r="E6" i="2"/>
  <c r="F6" i="2"/>
  <c r="G6" i="2"/>
  <c r="H6" i="2"/>
  <c r="C7" i="2"/>
  <c r="D7" i="2"/>
  <c r="E7" i="2"/>
  <c r="F7" i="2"/>
  <c r="G7" i="2"/>
  <c r="H7" i="2"/>
  <c r="C8" i="2"/>
  <c r="D8" i="2"/>
  <c r="E8" i="2"/>
  <c r="F8" i="2"/>
  <c r="G8" i="2"/>
  <c r="H8" i="2"/>
  <c r="C9" i="2"/>
  <c r="D9" i="2"/>
  <c r="E9" i="2"/>
  <c r="F9" i="2"/>
  <c r="G9" i="2"/>
  <c r="H9" i="2"/>
  <c r="A16" i="3" l="1"/>
  <c r="O16" i="3" s="1"/>
  <c r="A8" i="3"/>
  <c r="A15" i="3"/>
  <c r="O15" i="3" s="1"/>
  <c r="A7" i="3"/>
  <c r="H17" i="3"/>
  <c r="A14" i="3"/>
  <c r="A6" i="3"/>
  <c r="A13" i="3"/>
  <c r="O13" i="3" s="1"/>
  <c r="A5" i="3"/>
  <c r="A12" i="3"/>
  <c r="A4" i="3"/>
  <c r="A19" i="3"/>
  <c r="O19" i="3" s="1"/>
  <c r="A11" i="3"/>
  <c r="O11" i="3" s="1"/>
  <c r="A17" i="3"/>
  <c r="O17" i="3" s="1"/>
  <c r="A9" i="3"/>
  <c r="A18" i="3"/>
  <c r="O18" i="3" s="1"/>
  <c r="A10" i="3"/>
  <c r="H16" i="3"/>
  <c r="H15" i="3" s="1"/>
  <c r="H14" i="3" s="1"/>
  <c r="H13" i="3" s="1"/>
  <c r="H12" i="3" s="1"/>
  <c r="H11" i="3" s="1"/>
  <c r="H10" i="3" s="1"/>
  <c r="H9" i="3" s="1"/>
  <c r="H8" i="3" s="1"/>
  <c r="H7" i="3" s="1"/>
  <c r="H6" i="3" s="1"/>
  <c r="H5" i="3" s="1"/>
  <c r="H4" i="3" s="1"/>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J4" i="2"/>
  <c r="K4" i="2"/>
  <c r="L4" i="2"/>
  <c r="M4" i="2"/>
  <c r="N4"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I5" i="2"/>
  <c r="J5" i="2"/>
  <c r="K5" i="2"/>
  <c r="L5" i="2"/>
  <c r="M5" i="2"/>
  <c r="N5"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I6" i="2"/>
  <c r="J6" i="2"/>
  <c r="K6" i="2"/>
  <c r="L6" i="2"/>
  <c r="M6" i="2"/>
  <c r="N6"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I7" i="2"/>
  <c r="J7" i="2"/>
  <c r="K7" i="2"/>
  <c r="L7" i="2"/>
  <c r="M7" i="2"/>
  <c r="N7"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I8" i="2"/>
  <c r="J8" i="2"/>
  <c r="K8" i="2"/>
  <c r="L8" i="2"/>
  <c r="M8" i="2"/>
  <c r="N8"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I9" i="2"/>
  <c r="J9" i="2"/>
  <c r="K9" i="2"/>
  <c r="L9" i="2"/>
  <c r="M9" i="2"/>
  <c r="N9" i="2"/>
  <c r="Z24" i="3" l="1"/>
  <c r="AC24" i="3" s="1"/>
  <c r="Z23" i="3"/>
  <c r="AC23" i="3" s="1"/>
  <c r="O35" i="3"/>
  <c r="O34" i="3"/>
  <c r="O6" i="3"/>
  <c r="N8" i="3"/>
  <c r="O4" i="3"/>
  <c r="L7" i="3"/>
  <c r="AC4" i="3" s="1"/>
  <c r="O10" i="3"/>
  <c r="O12" i="3"/>
  <c r="O14" i="3"/>
  <c r="N7" i="3"/>
  <c r="AE4" i="3" s="1"/>
  <c r="N16" i="3"/>
  <c r="O9" i="3"/>
  <c r="O5" i="3"/>
  <c r="O29" i="3" s="1"/>
  <c r="O7" i="3"/>
  <c r="L15" i="3"/>
  <c r="AC8" i="3" s="1"/>
  <c r="O8" i="3"/>
  <c r="K8" i="3"/>
  <c r="M6" i="3"/>
  <c r="Z4" i="3" s="1"/>
  <c r="N6" i="3"/>
  <c r="L6" i="3"/>
  <c r="Y4" i="3" s="1"/>
  <c r="K6" i="3"/>
  <c r="N11" i="3"/>
  <c r="AE6" i="3" s="1"/>
  <c r="K11" i="3"/>
  <c r="AB6" i="3" s="1"/>
  <c r="L11" i="3"/>
  <c r="AC6" i="3" s="1"/>
  <c r="M11" i="3"/>
  <c r="AD6" i="3" s="1"/>
  <c r="L4" i="3"/>
  <c r="Y3" i="3" s="1"/>
  <c r="M4" i="3"/>
  <c r="Z3" i="3" s="1"/>
  <c r="N4" i="3"/>
  <c r="K5" i="3"/>
  <c r="L5" i="3"/>
  <c r="M5" i="3"/>
  <c r="N5" i="3"/>
  <c r="AE3" i="3" s="1"/>
  <c r="L19" i="3"/>
  <c r="AC10" i="3" s="1"/>
  <c r="M19" i="3"/>
  <c r="AD10" i="3" s="1"/>
  <c r="N19" i="3"/>
  <c r="AE10" i="3" s="1"/>
  <c r="K12" i="3"/>
  <c r="L12" i="3"/>
  <c r="Y7" i="3" s="1"/>
  <c r="M12" i="3"/>
  <c r="Z7" i="3" s="1"/>
  <c r="N12" i="3"/>
  <c r="L13" i="3"/>
  <c r="AC7" i="3" s="1"/>
  <c r="M13" i="3"/>
  <c r="AD7" i="3" s="1"/>
  <c r="N13" i="3"/>
  <c r="AE7" i="3" s="1"/>
  <c r="M14" i="3"/>
  <c r="Z8" i="3" s="1"/>
  <c r="L14" i="3"/>
  <c r="Y8" i="3" s="1"/>
  <c r="N14" i="3"/>
  <c r="M10" i="3"/>
  <c r="Z6" i="3" s="1"/>
  <c r="N10" i="3"/>
  <c r="K10" i="3"/>
  <c r="L10" i="3"/>
  <c r="Y6" i="3" s="1"/>
  <c r="M8" i="3"/>
  <c r="Z5" i="3" s="1"/>
  <c r="M7" i="3"/>
  <c r="AD4" i="3" s="1"/>
  <c r="M15" i="3"/>
  <c r="AD8" i="3" s="1"/>
  <c r="M16" i="3"/>
  <c r="Z9" i="3" s="1"/>
  <c r="M18" i="3"/>
  <c r="N18" i="3"/>
  <c r="L18" i="3"/>
  <c r="Y10" i="3" s="1"/>
  <c r="K35" i="3"/>
  <c r="L8" i="3"/>
  <c r="Y5" i="3" s="1"/>
  <c r="K7" i="3"/>
  <c r="AB4" i="3" s="1"/>
  <c r="N15" i="3"/>
  <c r="AE8" i="3" s="1"/>
  <c r="L16" i="3"/>
  <c r="Y9" i="3" s="1"/>
  <c r="K9" i="3"/>
  <c r="AB5" i="3" s="1"/>
  <c r="L9" i="3"/>
  <c r="AC5" i="3" s="1"/>
  <c r="M9" i="3"/>
  <c r="AD5" i="3" s="1"/>
  <c r="N9" i="3"/>
  <c r="AE5" i="3" s="1"/>
  <c r="L17" i="3"/>
  <c r="AC9" i="3" s="1"/>
  <c r="N17" i="3"/>
  <c r="AE9" i="3" s="1"/>
  <c r="M17" i="3"/>
  <c r="AD9" i="3" s="1"/>
  <c r="K32" i="3" l="1"/>
  <c r="X7" i="3"/>
  <c r="X21" i="3"/>
  <c r="Y17" i="3"/>
  <c r="AA3" i="3"/>
  <c r="AA5" i="3"/>
  <c r="Y19" i="3"/>
  <c r="AA4" i="3"/>
  <c r="Y18" i="3"/>
  <c r="Y23" i="3"/>
  <c r="AB23" i="3" s="1"/>
  <c r="AA9" i="3"/>
  <c r="Z18" i="3"/>
  <c r="M35" i="3"/>
  <c r="Z10" i="3"/>
  <c r="L29" i="3"/>
  <c r="AC3" i="3"/>
  <c r="AA8" i="3"/>
  <c r="Y22" i="3"/>
  <c r="AB22" i="3" s="1"/>
  <c r="X5" i="3"/>
  <c r="X19" i="3"/>
  <c r="O33" i="3"/>
  <c r="Z22" i="3"/>
  <c r="AC22" i="3" s="1"/>
  <c r="AE22" i="3" s="1"/>
  <c r="K28" i="3"/>
  <c r="AB3" i="3"/>
  <c r="X17" i="3"/>
  <c r="Z17" i="3"/>
  <c r="X20" i="3"/>
  <c r="X6" i="3"/>
  <c r="Z19" i="3"/>
  <c r="O32" i="3"/>
  <c r="Z21" i="3"/>
  <c r="AE23" i="3"/>
  <c r="X18" i="3"/>
  <c r="X4" i="3"/>
  <c r="Y24" i="3"/>
  <c r="AB24" i="3" s="1"/>
  <c r="AA10" i="3"/>
  <c r="Y20" i="3"/>
  <c r="AA6" i="3"/>
  <c r="AA7" i="3"/>
  <c r="Y21" i="3"/>
  <c r="M29" i="3"/>
  <c r="AD3" i="3"/>
  <c r="O31" i="3"/>
  <c r="Z20" i="3"/>
  <c r="AE24" i="3"/>
  <c r="L31" i="3"/>
  <c r="L34" i="3"/>
  <c r="N29" i="3"/>
  <c r="L35" i="3"/>
  <c r="M32" i="3"/>
  <c r="M31" i="3"/>
  <c r="N33" i="3"/>
  <c r="L32" i="3"/>
  <c r="N28" i="3"/>
  <c r="M33" i="3"/>
  <c r="K31" i="3"/>
  <c r="K30" i="3"/>
  <c r="N35" i="3"/>
  <c r="N31" i="3"/>
  <c r="N32" i="3"/>
  <c r="O30" i="3"/>
  <c r="L33" i="3"/>
  <c r="K29" i="3"/>
  <c r="O28" i="3"/>
  <c r="N30" i="3"/>
  <c r="L30" i="3"/>
  <c r="M30" i="3"/>
  <c r="M28" i="3"/>
  <c r="N34" i="3"/>
  <c r="M34" i="3"/>
  <c r="L28" i="3"/>
  <c r="AC20" i="3" l="1"/>
  <c r="AB20" i="3"/>
  <c r="AB21" i="3"/>
  <c r="AC21" i="3"/>
  <c r="AB19" i="3"/>
  <c r="AC19" i="3"/>
  <c r="AE19" i="3" s="1"/>
  <c r="AC18" i="3"/>
  <c r="AB18" i="3"/>
  <c r="AC17" i="3"/>
  <c r="AB17" i="3"/>
  <c r="K34" i="3"/>
  <c r="AE18" i="3" l="1"/>
  <c r="AE21" i="3"/>
  <c r="AB26" i="3"/>
  <c r="AE17" i="3"/>
  <c r="AC26" i="3"/>
  <c r="A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B11" authorId="0" shapeId="0" xr:uid="{B6650617-CEFC-416C-99F7-20415944896E}">
      <text>
        <r>
          <rPr>
            <b/>
            <sz val="9"/>
            <color indexed="81"/>
            <rFont val="Tahoma"/>
            <family val="2"/>
          </rPr>
          <t>מחבר:</t>
        </r>
        <r>
          <rPr>
            <sz val="9"/>
            <color indexed="81"/>
            <rFont val="Tahoma"/>
            <family val="2"/>
          </rPr>
          <t xml:space="preserve">
יולי 19  חסר ספר תעריפים</t>
        </r>
      </text>
    </comment>
    <comment ref="J15" authorId="0" shapeId="0" xr:uid="{E5A62A15-8A3C-4463-9A6A-D23BE263746F}">
      <text>
        <r>
          <rPr>
            <b/>
            <sz val="9"/>
            <color indexed="81"/>
            <rFont val="Tahoma"/>
            <family val="2"/>
          </rPr>
          <t>מחבר:</t>
        </r>
        <r>
          <rPr>
            <sz val="9"/>
            <color indexed="81"/>
            <rFont val="Tahoma"/>
            <family val="2"/>
          </rPr>
          <t xml:space="preserve">
נלקח מתוך ספר תעריפים קודם - עדכון מחיר לראשון במאי 2019</t>
        </r>
      </text>
    </comment>
    <comment ref="B16" authorId="0" shapeId="0" xr:uid="{5F4387AB-D1D1-466E-8596-94B506A768DF}">
      <text>
        <r>
          <rPr>
            <sz val="9"/>
            <color indexed="81"/>
            <rFont val="Tahoma"/>
            <family val="2"/>
          </rPr>
          <t xml:space="preserve">
(שנת היעד לחוק המים) </t>
        </r>
      </text>
    </comment>
  </commentList>
</comments>
</file>

<file path=xl/sharedStrings.xml><?xml version="1.0" encoding="utf-8"?>
<sst xmlns="http://schemas.openxmlformats.org/spreadsheetml/2006/main" count="474" uniqueCount="114">
  <si>
    <t>מדרגה 1</t>
  </si>
  <si>
    <t>כולל מע"מ</t>
  </si>
  <si>
    <t>מדרגה 3 (חריגה של מעל 30%)</t>
  </si>
  <si>
    <t>מדרגה 2 (חריגה של עד 30%)</t>
  </si>
  <si>
    <t>תעריף לקוב (₪)</t>
  </si>
  <si>
    <t>שפדן</t>
  </si>
  <si>
    <t>קולחים</t>
  </si>
  <si>
    <t>מדרגה 2 (חריגה של עד 8%)</t>
  </si>
  <si>
    <t>מדרגה 3 (חריגה של מעל 8%)</t>
  </si>
  <si>
    <t>קולחים נמוך</t>
  </si>
  <si>
    <t>מליחים</t>
  </si>
  <si>
    <t>1.9-2.65</t>
  </si>
  <si>
    <t>2.65-3.4</t>
  </si>
  <si>
    <t>3.4-4.1</t>
  </si>
  <si>
    <t>4.1-4.8</t>
  </si>
  <si>
    <t>5.2+</t>
  </si>
  <si>
    <t>4.8-5.2</t>
  </si>
  <si>
    <t>שפירים חקלאות</t>
  </si>
  <si>
    <t>שפירים חקלאות - מספקים מקומיים (לא מקורות)</t>
  </si>
  <si>
    <t>תיקון 27</t>
  </si>
  <si>
    <t>היטלי הפקה :</t>
  </si>
  <si>
    <t>תוספת</t>
  </si>
  <si>
    <t>קידוח חקלאות</t>
  </si>
  <si>
    <t>בסיס</t>
  </si>
  <si>
    <t>2020 (נסמך שפירים)</t>
  </si>
  <si>
    <t>2021 (נסמך שפירים)</t>
  </si>
  <si>
    <t>יולי</t>
  </si>
  <si>
    <t>ינואר</t>
  </si>
  <si>
    <t>מס צרכן</t>
  </si>
  <si>
    <t>שם</t>
  </si>
  <si>
    <t>אפיקי מים</t>
  </si>
  <si>
    <t>הפקת עיליים</t>
  </si>
  <si>
    <t>עמק חרוד</t>
  </si>
  <si>
    <t>הולכה</t>
  </si>
  <si>
    <t>גולן</t>
  </si>
  <si>
    <t>גליל</t>
  </si>
  <si>
    <t>עמק הירדן</t>
  </si>
  <si>
    <t>מי כנרת</t>
  </si>
  <si>
    <t>מגדל</t>
  </si>
  <si>
    <t>סוג תעריף</t>
  </si>
  <si>
    <t>עיליים (למעט תעריפים מיוחדים)</t>
  </si>
  <si>
    <t>הפקה 1 קידוח - מערכת ארצית</t>
  </si>
  <si>
    <t>הפקה 2 קידוח - מערכת ארצית</t>
  </si>
  <si>
    <t>הפקה משלימה קידוח - מערכת ארצית</t>
  </si>
  <si>
    <t>הפקה 1 עילי - מערכת ארצית</t>
  </si>
  <si>
    <t>הפקה 2 עילי - מערכת ארצית</t>
  </si>
  <si>
    <t>הפקה משלימה עילי - מערכת ארצית</t>
  </si>
  <si>
    <t>הכנסות מקורות לפי עונתיות:</t>
  </si>
  <si>
    <t>תעריף ינואר</t>
  </si>
  <si>
    <t>תעריף יולי</t>
  </si>
  <si>
    <t>משקל</t>
  </si>
  <si>
    <t>מדרגה 2 (חריגה של עד 30% שהופכת ל10% ב2018)</t>
  </si>
  <si>
    <t>מדרגה 3 (חריגה של מעל 30% או 10%)</t>
  </si>
  <si>
    <t xml:space="preserve">כברי </t>
  </si>
  <si>
    <t xml:space="preserve">גונן </t>
  </si>
  <si>
    <t xml:space="preserve">דן </t>
  </si>
  <si>
    <t xml:space="preserve">שמיר </t>
  </si>
  <si>
    <t>גנוסר</t>
  </si>
  <si>
    <t xml:space="preserve">חוקוק </t>
  </si>
  <si>
    <t xml:space="preserve">עין-גב </t>
  </si>
  <si>
    <t xml:space="preserve">שדה יואב </t>
  </si>
  <si>
    <t>עין גדי</t>
  </si>
  <si>
    <t>מקושר לגיליון תעריפים</t>
  </si>
  <si>
    <t xml:space="preserve">מדרגה 3 </t>
  </si>
  <si>
    <t>מדרגה 2 (חריגה עד 30%)</t>
  </si>
  <si>
    <t>2022 (נסמך שפירים)</t>
  </si>
  <si>
    <t>מדד מחירים לצרכן</t>
  </si>
  <si>
    <t>צדד השכר הציבורי</t>
  </si>
  <si>
    <t>מדד תעריפים החשמל</t>
  </si>
  <si>
    <t>שינוי חצי שנתי כולל</t>
  </si>
  <si>
    <t>מקדם מעבר לבסיס יולי22</t>
  </si>
  <si>
    <t>משקולות</t>
  </si>
  <si>
    <t>מס עמודה בקובץ מקור</t>
  </si>
  <si>
    <t>שפדן  (₪ לקוב מים)</t>
  </si>
  <si>
    <t>קולחים  (₪ לקוב מים)</t>
  </si>
  <si>
    <t>שפירים חקלאות (₪ לקוב מים לפני מע"מ)</t>
  </si>
  <si>
    <t>נספח נסמכי שפירים</t>
  </si>
  <si>
    <t>ינואר.2015</t>
  </si>
  <si>
    <t>יולי.2015</t>
  </si>
  <si>
    <t>ינואר.2016</t>
  </si>
  <si>
    <t>יולי.2016</t>
  </si>
  <si>
    <t>ינואר.2017</t>
  </si>
  <si>
    <t>יולי.2017</t>
  </si>
  <si>
    <t>ינואר.2018</t>
  </si>
  <si>
    <t>יולי.2018</t>
  </si>
  <si>
    <t>ינואר.2019</t>
  </si>
  <si>
    <t>יולי.2019</t>
  </si>
  <si>
    <t>ינואר.2020 (נסמך שפירים)</t>
  </si>
  <si>
    <t>יולי.2020 (נסמך שפירים)</t>
  </si>
  <si>
    <t>ינואר.2021 (נסמך שפירים)</t>
  </si>
  <si>
    <t>יולי.2021 (נסמך שפירים)</t>
  </si>
  <si>
    <t>ינואר.2022 (נסמך שפירים)</t>
  </si>
  <si>
    <t>יולי.2022 (נסמך שפירים)</t>
  </si>
  <si>
    <t>הסברים</t>
  </si>
  <si>
    <t>1. רכיב המדד נלקח מכל ספר תעריפים ת בעמוד האחרון</t>
  </si>
  <si>
    <t>3. למטה יש סימולטורים למחיר שנתי על ידי משקולות לתעריפים - נוטה להשתמש במחירי יולי</t>
  </si>
  <si>
    <t xml:space="preserve">2. חסר תעריפים ליולי 2019 - נעשה שימוש בתחשיב אקסל של רשות המים לאותה תקופה. מחיר מדרגה ראשונה שפיר ושפדן ידוע, מדרגות לא. זמן קריטי לכן נלקחה הנחה כי המדרגות זהות לינואר 2018 ולא לינואר 2017. </t>
  </si>
  <si>
    <t>4. אזורים נסמכי שפירים - כנרת גליל ואיו"ש ללא בקעת הירדן (אבנר אחיטוב)</t>
  </si>
  <si>
    <t>שפירים חקלאות (₪ לקוב מים לפני מע"מ) ריאלי</t>
  </si>
  <si>
    <t xml:space="preserve">שנת יעד לתיקון </t>
  </si>
  <si>
    <t xml:space="preserve">מדרגה 2 </t>
  </si>
  <si>
    <t>מדרגה 3</t>
  </si>
  <si>
    <t>שפירים1 ינואר</t>
  </si>
  <si>
    <t>שפירים2 ינואר</t>
  </si>
  <si>
    <t>שפירים1 יולי</t>
  </si>
  <si>
    <t>שפירים2 יולי</t>
  </si>
  <si>
    <t>שפדן יולי</t>
  </si>
  <si>
    <t>שפירים3 יולי</t>
  </si>
  <si>
    <t xml:space="preserve">שפירים3 ינואר </t>
  </si>
  <si>
    <t>שפדן ינואר</t>
  </si>
  <si>
    <t>שפירים</t>
  </si>
  <si>
    <t>יחס מחירים שפירים לשפדן</t>
  </si>
  <si>
    <t>יחס מחירים שפירים לקולחים</t>
  </si>
  <si>
    <t>מחירים ריאלים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</si>
</sst>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quot;₪&quot;\ #,##0.00"/>
    <numFmt numFmtId="166" formatCode="0.0%"/>
  </numFmts>
  <fonts count="10" x14ac:knownFonts="1">
    <font>
      <sz val="11"/>
      <color theme="1"/>
      <name val="Arial"/>
      <family val="2"/>
      <scheme val="minor"/>
    </font>
    <font>
      <sz val="10"/>
      <color theme="1"/>
      <name val="Arial"/>
      <family val="2"/>
      <scheme val="minor"/>
    </font>
    <font>
      <sz val="8"/>
      <color theme="1"/>
      <name val="Arial"/>
      <family val="2"/>
      <scheme val="minor"/>
    </font>
    <font>
      <sz val="10"/>
      <color rgb="FFFF0000"/>
      <name val="Arial"/>
      <family val="2"/>
      <scheme val="minor"/>
    </font>
    <font>
      <sz val="9"/>
      <color indexed="81"/>
      <name val="Tahoma"/>
      <family val="2"/>
    </font>
    <font>
      <sz val="11"/>
      <color theme="1"/>
      <name val="Arial"/>
      <family val="2"/>
      <scheme val="minor"/>
    </font>
    <font>
      <sz val="11"/>
      <color rgb="FFFF0000"/>
      <name val="Arial"/>
      <family val="2"/>
      <scheme val="minor"/>
    </font>
    <font>
      <b/>
      <sz val="11"/>
      <color theme="0"/>
      <name val="Arial"/>
      <family val="2"/>
      <scheme val="minor"/>
    </font>
    <font>
      <b/>
      <sz val="9"/>
      <color indexed="81"/>
      <name val="Tahoma"/>
      <family val="2"/>
    </font>
    <font>
      <sz val="8"/>
      <name val="Arial"/>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49998474074526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188">
    <xf numFmtId="0" fontId="0" fillId="0" borderId="0" xfId="0"/>
    <xf numFmtId="0" fontId="1" fillId="0" borderId="1" xfId="0" applyFont="1" applyBorder="1"/>
    <xf numFmtId="0" fontId="1" fillId="0" borderId="0" xfId="0" applyFont="1"/>
    <xf numFmtId="0" fontId="2" fillId="0" borderId="1" xfId="0" applyFont="1" applyBorder="1"/>
    <xf numFmtId="0" fontId="2" fillId="0" borderId="0" xfId="0" applyFont="1"/>
    <xf numFmtId="0" fontId="1" fillId="0" borderId="1" xfId="0" applyFont="1" applyBorder="1" applyAlignment="1">
      <alignment horizontal="center"/>
    </xf>
    <xf numFmtId="0" fontId="0" fillId="0" borderId="0" xfId="0" applyAlignment="1">
      <alignmen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0" xfId="0" applyFont="1" applyAlignment="1">
      <alignment horizontal="right"/>
    </xf>
    <xf numFmtId="14" fontId="1" fillId="0" borderId="1" xfId="0" applyNumberFormat="1" applyFont="1" applyBorder="1"/>
    <xf numFmtId="0" fontId="0" fillId="0" borderId="1" xfId="0" applyBorder="1"/>
    <xf numFmtId="0" fontId="1" fillId="0" borderId="4" xfId="0" applyFont="1" applyBorder="1"/>
    <xf numFmtId="17" fontId="1" fillId="0" borderId="1" xfId="0" applyNumberFormat="1" applyFont="1" applyBorder="1"/>
    <xf numFmtId="0" fontId="0" fillId="2" borderId="3" xfId="0" applyFill="1" applyBorder="1"/>
    <xf numFmtId="0" fontId="0" fillId="3" borderId="4" xfId="0" applyFill="1" applyBorder="1"/>
    <xf numFmtId="0" fontId="0" fillId="2" borderId="7" xfId="0" applyFill="1" applyBorder="1" applyAlignment="1">
      <alignment horizontal="center"/>
    </xf>
    <xf numFmtId="0" fontId="0" fillId="3" borderId="8" xfId="0" applyFill="1" applyBorder="1" applyAlignment="1">
      <alignment horizontal="center"/>
    </xf>
    <xf numFmtId="0" fontId="2" fillId="0" borderId="9" xfId="0" applyFont="1" applyBorder="1"/>
    <xf numFmtId="0" fontId="0" fillId="4" borderId="0" xfId="0" applyFill="1"/>
    <xf numFmtId="0" fontId="1" fillId="4" borderId="0" xfId="0" applyFont="1" applyFill="1"/>
    <xf numFmtId="0" fontId="1" fillId="4" borderId="0" xfId="0" applyFont="1" applyFill="1" applyAlignment="1">
      <alignment horizontal="right"/>
    </xf>
    <xf numFmtId="0" fontId="0" fillId="5" borderId="1" xfId="0" applyFill="1" applyBorder="1"/>
    <xf numFmtId="0" fontId="2" fillId="5" borderId="13" xfId="0" applyFont="1" applyFill="1" applyBorder="1"/>
    <xf numFmtId="0" fontId="2" fillId="5" borderId="1" xfId="0" applyFont="1" applyFill="1" applyBorder="1"/>
    <xf numFmtId="0" fontId="0" fillId="5" borderId="15" xfId="0" applyFill="1" applyBorder="1"/>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2" fillId="5" borderId="20" xfId="0" applyFont="1" applyFill="1" applyBorder="1"/>
    <xf numFmtId="0" fontId="2" fillId="6" borderId="13" xfId="0" applyFont="1" applyFill="1" applyBorder="1"/>
    <xf numFmtId="0" fontId="2" fillId="6" borderId="1" xfId="0" applyFont="1" applyFill="1" applyBorder="1"/>
    <xf numFmtId="0" fontId="2" fillId="6" borderId="14" xfId="0" applyFont="1" applyFill="1" applyBorder="1"/>
    <xf numFmtId="0" fontId="0" fillId="6" borderId="15" xfId="0" applyFill="1" applyBorder="1"/>
    <xf numFmtId="0" fontId="0" fillId="6" borderId="16" xfId="0" applyFill="1" applyBorder="1"/>
    <xf numFmtId="0" fontId="0" fillId="6" borderId="17" xfId="0" applyFill="1" applyBorder="1"/>
    <xf numFmtId="0" fontId="0" fillId="6" borderId="18" xfId="0" applyFill="1" applyBorder="1"/>
    <xf numFmtId="0" fontId="0" fillId="6" borderId="13" xfId="0" applyFill="1" applyBorder="1"/>
    <xf numFmtId="0" fontId="0" fillId="6" borderId="1" xfId="0" applyFill="1" applyBorder="1"/>
    <xf numFmtId="0" fontId="0" fillId="0" borderId="20" xfId="0" applyBorder="1"/>
    <xf numFmtId="0" fontId="0" fillId="0" borderId="9" xfId="0" applyBorder="1"/>
    <xf numFmtId="0" fontId="0" fillId="2" borderId="20" xfId="0" applyFill="1" applyBorder="1" applyAlignment="1">
      <alignment horizontal="center"/>
    </xf>
    <xf numFmtId="0" fontId="0" fillId="3" borderId="20" xfId="0" applyFill="1" applyBorder="1" applyAlignment="1">
      <alignment horizontal="center"/>
    </xf>
    <xf numFmtId="0" fontId="0" fillId="5" borderId="13" xfId="0" applyFill="1" applyBorder="1"/>
    <xf numFmtId="0" fontId="0" fillId="5" borderId="14" xfId="0" applyFill="1" applyBorder="1"/>
    <xf numFmtId="0" fontId="0" fillId="7" borderId="1" xfId="0" applyFill="1" applyBorder="1"/>
    <xf numFmtId="0" fontId="0" fillId="6" borderId="20" xfId="0" applyFill="1" applyBorder="1"/>
    <xf numFmtId="0" fontId="0" fillId="8" borderId="1" xfId="0" applyFill="1" applyBorder="1"/>
    <xf numFmtId="0" fontId="2" fillId="8" borderId="1" xfId="0" applyFont="1" applyFill="1" applyBorder="1"/>
    <xf numFmtId="0" fontId="2" fillId="8" borderId="13" xfId="0" applyFont="1" applyFill="1" applyBorder="1"/>
    <xf numFmtId="0" fontId="2" fillId="8" borderId="14" xfId="0" applyFont="1" applyFill="1" applyBorder="1"/>
    <xf numFmtId="0" fontId="0" fillId="8" borderId="15" xfId="0" applyFill="1" applyBorder="1"/>
    <xf numFmtId="0" fontId="0" fillId="8" borderId="16" xfId="0" applyFill="1" applyBorder="1"/>
    <xf numFmtId="0" fontId="0" fillId="8" borderId="17" xfId="0" applyFill="1" applyBorder="1"/>
    <xf numFmtId="0" fontId="0" fillId="8" borderId="18" xfId="0" applyFill="1" applyBorder="1"/>
    <xf numFmtId="0" fontId="0" fillId="8" borderId="19" xfId="0" applyFill="1" applyBorder="1"/>
    <xf numFmtId="0" fontId="0" fillId="8" borderId="13" xfId="0" applyFill="1" applyBorder="1"/>
    <xf numFmtId="0" fontId="0" fillId="8" borderId="14" xfId="0" applyFill="1" applyBorder="1"/>
    <xf numFmtId="0" fontId="0" fillId="7" borderId="13" xfId="0" applyFill="1" applyBorder="1"/>
    <xf numFmtId="0" fontId="0" fillId="7" borderId="14" xfId="0" applyFill="1" applyBorder="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7" borderId="19" xfId="0" applyFill="1" applyBorder="1"/>
    <xf numFmtId="0" fontId="2" fillId="7" borderId="1" xfId="0" applyFont="1" applyFill="1" applyBorder="1"/>
    <xf numFmtId="0" fontId="2" fillId="7" borderId="14" xfId="0" applyFont="1" applyFill="1" applyBorder="1"/>
    <xf numFmtId="0" fontId="2" fillId="7" borderId="13" xfId="0" applyFont="1" applyFill="1" applyBorder="1"/>
    <xf numFmtId="0" fontId="1" fillId="9" borderId="1" xfId="0" applyFont="1" applyFill="1" applyBorder="1" applyAlignment="1">
      <alignment horizontal="center"/>
    </xf>
    <xf numFmtId="0" fontId="1" fillId="9" borderId="1" xfId="0" applyFont="1" applyFill="1" applyBorder="1"/>
    <xf numFmtId="0" fontId="1" fillId="9" borderId="1" xfId="0" applyFont="1" applyFill="1" applyBorder="1" applyAlignment="1">
      <alignment horizontal="right"/>
    </xf>
    <xf numFmtId="0" fontId="3" fillId="9" borderId="1" xfId="0" applyFont="1" applyFill="1" applyBorder="1"/>
    <xf numFmtId="17" fontId="1" fillId="9" borderId="1" xfId="0" applyNumberFormat="1" applyFont="1" applyFill="1" applyBorder="1"/>
    <xf numFmtId="0" fontId="1" fillId="0" borderId="0" xfId="0" applyFont="1" applyAlignment="1">
      <alignment horizontal="center"/>
    </xf>
    <xf numFmtId="0" fontId="0" fillId="5" borderId="0" xfId="0" applyFill="1"/>
    <xf numFmtId="0" fontId="0" fillId="6" borderId="0" xfId="0" applyFill="1"/>
    <xf numFmtId="0" fontId="0" fillId="8" borderId="0" xfId="0" applyFill="1"/>
    <xf numFmtId="0" fontId="0" fillId="7" borderId="0" xfId="0" applyFill="1"/>
    <xf numFmtId="0" fontId="2" fillId="0" borderId="14" xfId="0" applyFont="1" applyBorder="1"/>
    <xf numFmtId="0" fontId="0" fillId="0" borderId="16" xfId="0" applyBorder="1"/>
    <xf numFmtId="0" fontId="0" fillId="0" borderId="18" xfId="0" applyBorder="1"/>
    <xf numFmtId="0" fontId="0" fillId="0" borderId="19" xfId="0" applyBorder="1"/>
    <xf numFmtId="0" fontId="0" fillId="2" borderId="13" xfId="0" applyFill="1" applyBorder="1"/>
    <xf numFmtId="0" fontId="0" fillId="0" borderId="14" xfId="0" applyBorder="1"/>
    <xf numFmtId="0" fontId="0" fillId="3" borderId="13" xfId="0" applyFill="1" applyBorder="1"/>
    <xf numFmtId="0" fontId="0" fillId="0" borderId="13"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2" fillId="0" borderId="1" xfId="0" applyFont="1" applyBorder="1" applyAlignment="1">
      <alignment horizontal="center"/>
    </xf>
    <xf numFmtId="10" fontId="0" fillId="0" borderId="0" xfId="1" applyNumberFormat="1" applyFont="1"/>
    <xf numFmtId="10" fontId="6" fillId="0" borderId="0" xfId="1" applyNumberFormat="1" applyFont="1"/>
    <xf numFmtId="0" fontId="0" fillId="0" borderId="0" xfId="0" applyAlignment="1">
      <alignment wrapText="1"/>
    </xf>
    <xf numFmtId="0" fontId="0" fillId="0" borderId="0" xfId="0" applyAlignment="1">
      <alignment vertical="center" wrapText="1"/>
    </xf>
    <xf numFmtId="164" fontId="0" fillId="2" borderId="0" xfId="1" applyNumberFormat="1" applyFont="1" applyFill="1" applyAlignment="1">
      <alignment horizontal="center"/>
    </xf>
    <xf numFmtId="2" fontId="0" fillId="0" borderId="1" xfId="0" applyNumberFormat="1" applyBorder="1"/>
    <xf numFmtId="0" fontId="2" fillId="0" borderId="2" xfId="0" applyFont="1" applyBorder="1" applyAlignment="1">
      <alignment horizontal="center"/>
    </xf>
    <xf numFmtId="2" fontId="0" fillId="0" borderId="1" xfId="0" applyNumberFormat="1" applyBorder="1" applyAlignment="1">
      <alignment horizontal="center"/>
    </xf>
    <xf numFmtId="0" fontId="0" fillId="10" borderId="0" xfId="0" applyFill="1"/>
    <xf numFmtId="0" fontId="7" fillId="10" borderId="0" xfId="0" applyFont="1" applyFill="1"/>
    <xf numFmtId="2" fontId="6" fillId="0" borderId="1" xfId="0" applyNumberFormat="1" applyFont="1" applyBorder="1" applyAlignment="1">
      <alignment horizontal="center"/>
    </xf>
    <xf numFmtId="0" fontId="3" fillId="0" borderId="1" xfId="0" applyFont="1" applyBorder="1" applyAlignment="1">
      <alignment horizontal="center"/>
    </xf>
    <xf numFmtId="0" fontId="3" fillId="9" borderId="1" xfId="0" applyFont="1" applyFill="1" applyBorder="1" applyAlignment="1">
      <alignment horizontal="center"/>
    </xf>
    <xf numFmtId="0" fontId="0" fillId="0" borderId="0" xfId="0" applyAlignment="1">
      <alignment horizontal="right" indent="1" readingOrder="2"/>
    </xf>
    <xf numFmtId="165" fontId="0" fillId="0" borderId="0" xfId="0" applyNumberFormat="1"/>
    <xf numFmtId="9" fontId="0" fillId="0" borderId="0" xfId="1" applyFont="1"/>
    <xf numFmtId="0" fontId="0" fillId="0" borderId="2" xfId="0" applyBorder="1"/>
    <xf numFmtId="0" fontId="0" fillId="0" borderId="3" xfId="0" applyBorder="1"/>
    <xf numFmtId="0" fontId="0" fillId="0" borderId="4" xfId="0" applyBorder="1"/>
    <xf numFmtId="14" fontId="0" fillId="0" borderId="0" xfId="0" applyNumberFormat="1"/>
    <xf numFmtId="9" fontId="6" fillId="0" borderId="0" xfId="1" applyFont="1"/>
    <xf numFmtId="2" fontId="0" fillId="0" borderId="0" xfId="0" applyNumberFormat="1"/>
    <xf numFmtId="2" fontId="0" fillId="0" borderId="0" xfId="0" applyNumberFormat="1" applyAlignment="1">
      <alignment horizontal="center"/>
    </xf>
    <xf numFmtId="166" fontId="0" fillId="0" borderId="0" xfId="1" applyNumberFormat="1" applyFont="1"/>
    <xf numFmtId="0" fontId="2" fillId="0" borderId="1" xfId="0" applyFont="1" applyBorder="1" applyAlignment="1">
      <alignment horizontal="center"/>
    </xf>
    <xf numFmtId="0" fontId="0" fillId="0" borderId="1" xfId="0" applyBorder="1" applyAlignment="1">
      <alignment horizontal="center"/>
    </xf>
    <xf numFmtId="0" fontId="0" fillId="4" borderId="0" xfId="0"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3" xfId="0" applyBorder="1" applyAlignment="1">
      <alignment horizontal="center" vertical="center" wrapText="1"/>
    </xf>
    <xf numFmtId="0" fontId="0" fillId="0" borderId="8"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23" xfId="0" applyBorder="1" applyAlignment="1">
      <alignment horizontal="center"/>
    </xf>
    <xf numFmtId="0" fontId="0" fillId="0" borderId="25" xfId="0" applyBorder="1" applyAlignment="1">
      <alignment horizontal="center"/>
    </xf>
    <xf numFmtId="0" fontId="2" fillId="0" borderId="14" xfId="0" applyFont="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5" borderId="25"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8" borderId="25" xfId="0" applyFill="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xf>
    <xf numFmtId="0" fontId="0" fillId="7" borderId="25" xfId="0" applyFill="1" applyBorder="1" applyAlignment="1">
      <alignment horizontal="center"/>
    </xf>
    <xf numFmtId="0" fontId="0" fillId="0" borderId="24" xfId="0" applyBorder="1" applyAlignment="1">
      <alignment horizontal="center"/>
    </xf>
    <xf numFmtId="0" fontId="0" fillId="0" borderId="2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5" borderId="13" xfId="0" applyFont="1" applyFill="1" applyBorder="1" applyAlignment="1">
      <alignment horizontal="center"/>
    </xf>
    <xf numFmtId="0" fontId="2" fillId="5" borderId="1" xfId="0" applyFont="1" applyFill="1" applyBorder="1" applyAlignment="1">
      <alignment horizontal="center"/>
    </xf>
    <xf numFmtId="0" fontId="2" fillId="5" borderId="14" xfId="0" applyFont="1" applyFill="1" applyBorder="1" applyAlignment="1">
      <alignment horizontal="center"/>
    </xf>
    <xf numFmtId="0" fontId="2" fillId="6" borderId="13" xfId="0" applyFont="1" applyFill="1" applyBorder="1" applyAlignment="1">
      <alignment horizontal="center"/>
    </xf>
    <xf numFmtId="0" fontId="2" fillId="6" borderId="1" xfId="0" applyFont="1" applyFill="1" applyBorder="1" applyAlignment="1">
      <alignment horizontal="center"/>
    </xf>
    <xf numFmtId="0" fontId="2" fillId="6" borderId="20" xfId="0" applyFont="1" applyFill="1" applyBorder="1" applyAlignment="1">
      <alignment horizontal="center"/>
    </xf>
    <xf numFmtId="0" fontId="2" fillId="6" borderId="9" xfId="0" applyFont="1" applyFill="1" applyBorder="1" applyAlignment="1">
      <alignment horizontal="center"/>
    </xf>
    <xf numFmtId="0" fontId="2" fillId="6" borderId="26" xfId="0" applyFont="1" applyFill="1" applyBorder="1" applyAlignment="1">
      <alignment horizontal="center"/>
    </xf>
    <xf numFmtId="0" fontId="2" fillId="8" borderId="13" xfId="0" applyFont="1" applyFill="1" applyBorder="1" applyAlignment="1">
      <alignment horizontal="center"/>
    </xf>
    <xf numFmtId="0" fontId="2" fillId="8" borderId="1" xfId="0" applyFont="1" applyFill="1" applyBorder="1" applyAlignment="1">
      <alignment horizontal="center"/>
    </xf>
    <xf numFmtId="0" fontId="2" fillId="8" borderId="14" xfId="0" applyFont="1" applyFill="1" applyBorder="1" applyAlignment="1">
      <alignment horizontal="center"/>
    </xf>
    <xf numFmtId="0" fontId="2" fillId="7" borderId="13" xfId="0" applyFont="1" applyFill="1" applyBorder="1" applyAlignment="1">
      <alignment horizontal="center"/>
    </xf>
    <xf numFmtId="0" fontId="2" fillId="7" borderId="1" xfId="0" applyFont="1" applyFill="1" applyBorder="1" applyAlignment="1">
      <alignment horizontal="center"/>
    </xf>
    <xf numFmtId="0" fontId="2" fillId="7" borderId="14" xfId="0" applyFont="1" applyFill="1" applyBorder="1" applyAlignment="1">
      <alignment horizontal="center"/>
    </xf>
    <xf numFmtId="0" fontId="2" fillId="0" borderId="9"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22"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7" borderId="13" xfId="0" applyFill="1" applyBorder="1" applyAlignment="1">
      <alignment horizontal="center"/>
    </xf>
    <xf numFmtId="0" fontId="0" fillId="7" borderId="1" xfId="0" applyFill="1" applyBorder="1" applyAlignment="1">
      <alignment horizontal="center"/>
    </xf>
    <xf numFmtId="0" fontId="0" fillId="7" borderId="14" xfId="0" applyFill="1" applyBorder="1" applyAlignment="1">
      <alignment horizontal="center"/>
    </xf>
    <xf numFmtId="0" fontId="0" fillId="0" borderId="21" xfId="0" applyBorder="1" applyAlignment="1">
      <alignment horizontal="center"/>
    </xf>
    <xf numFmtId="0" fontId="0" fillId="0" borderId="9" xfId="0" applyBorder="1" applyAlignment="1">
      <alignment horizontal="center"/>
    </xf>
    <xf numFmtId="0" fontId="0" fillId="0" borderId="20" xfId="0" applyBorder="1" applyAlignment="1">
      <alignment horizontal="center"/>
    </xf>
    <xf numFmtId="0" fontId="0" fillId="0" borderId="26"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מחירים שפירים - ריאלי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'יחסי מחירים'!$E$6</c:f>
              <c:strCache>
                <c:ptCount val="1"/>
                <c:pt idx="0">
                  <c:v>מדרגה 1</c:v>
                </c:pt>
              </c:strCache>
            </c:strRef>
          </c:tx>
          <c:spPr>
            <a:ln w="28575" cap="rnd">
              <a:solidFill>
                <a:schemeClr val="accent1"/>
              </a:solidFill>
              <a:round/>
            </a:ln>
            <a:effectLst/>
          </c:spPr>
          <c:marker>
            <c:symbol val="none"/>
          </c:marker>
          <c:cat>
            <c:numRef>
              <c:f>'יחסי מחירים'!$D$7:$D$14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מחירים'!$E$7:$E$14</c:f>
              <c:numCache>
                <c:formatCode>"₪"\ #,##0.00</c:formatCode>
                <c:ptCount val="8"/>
                <c:pt idx="0">
                  <c:v>2.178701316890435</c:v>
                </c:pt>
                <c:pt idx="1">
                  <c:v>2.3108695771619385</c:v>
                </c:pt>
                <c:pt idx="2">
                  <c:v>1.8027702073450056</c:v>
                </c:pt>
                <c:pt idx="3">
                  <c:v>1.8740003307572046</c:v>
                </c:pt>
                <c:pt idx="4">
                  <c:v>1.8582411537826442</c:v>
                </c:pt>
                <c:pt idx="5">
                  <c:v>1.7518396824416393</c:v>
                </c:pt>
                <c:pt idx="6">
                  <c:v>1.7851242418665501</c:v>
                </c:pt>
                <c:pt idx="7">
                  <c:v>1.94</c:v>
                </c:pt>
              </c:numCache>
            </c:numRef>
          </c:val>
          <c:smooth val="0"/>
          <c:extLst>
            <c:ext xmlns:c16="http://schemas.microsoft.com/office/drawing/2014/chart" uri="{C3380CC4-5D6E-409C-BE32-E72D297353CC}">
              <c16:uniqueId val="{00000000-98F4-4F3F-80DF-C253348F1598}"/>
            </c:ext>
          </c:extLst>
        </c:ser>
        <c:ser>
          <c:idx val="1"/>
          <c:order val="1"/>
          <c:tx>
            <c:strRef>
              <c:f>'יחסי מחירים'!$F$6</c:f>
              <c:strCache>
                <c:ptCount val="1"/>
                <c:pt idx="0">
                  <c:v>מדרגה 2 (חריגה עד 30%)</c:v>
                </c:pt>
              </c:strCache>
            </c:strRef>
          </c:tx>
          <c:spPr>
            <a:ln w="28575" cap="rnd">
              <a:solidFill>
                <a:schemeClr val="accent2"/>
              </a:solidFill>
              <a:round/>
            </a:ln>
            <a:effectLst/>
          </c:spPr>
          <c:marker>
            <c:symbol val="none"/>
          </c:marker>
          <c:cat>
            <c:numRef>
              <c:f>'יחסי מחירים'!$D$7:$D$14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מחירים'!$F$7:$F$14</c:f>
              <c:numCache>
                <c:formatCode>"₪"\ #,##0.00</c:formatCode>
                <c:ptCount val="8"/>
                <c:pt idx="0">
                  <c:v>2.3965714485794782</c:v>
                </c:pt>
                <c:pt idx="1">
                  <c:v>2.5542634617041799</c:v>
                </c:pt>
                <c:pt idx="2">
                  <c:v>2.579906564150932</c:v>
                </c:pt>
                <c:pt idx="3">
                  <c:v>2.6234128754393904</c:v>
                </c:pt>
                <c:pt idx="4">
                  <c:v>3.1609256739601679</c:v>
                </c:pt>
                <c:pt idx="5">
                  <c:v>3.1346226214378685</c:v>
                </c:pt>
                <c:pt idx="6">
                  <c:v>3.2105377955547247</c:v>
                </c:pt>
                <c:pt idx="7">
                  <c:v>3.4889999999999999</c:v>
                </c:pt>
              </c:numCache>
            </c:numRef>
          </c:val>
          <c:smooth val="0"/>
          <c:extLst>
            <c:ext xmlns:c16="http://schemas.microsoft.com/office/drawing/2014/chart" uri="{C3380CC4-5D6E-409C-BE32-E72D297353CC}">
              <c16:uniqueId val="{00000001-98F4-4F3F-80DF-C253348F1598}"/>
            </c:ext>
          </c:extLst>
        </c:ser>
        <c:ser>
          <c:idx val="2"/>
          <c:order val="2"/>
          <c:tx>
            <c:strRef>
              <c:f>'יחסי מחירים'!$G$6</c:f>
              <c:strCache>
                <c:ptCount val="1"/>
                <c:pt idx="0">
                  <c:v>מדרגה 3 </c:v>
                </c:pt>
              </c:strCache>
            </c:strRef>
          </c:tx>
          <c:spPr>
            <a:ln w="28575" cap="rnd">
              <a:solidFill>
                <a:schemeClr val="accent3"/>
              </a:solidFill>
              <a:round/>
            </a:ln>
            <a:effectLst/>
          </c:spPr>
          <c:marker>
            <c:symbol val="none"/>
          </c:marker>
          <c:cat>
            <c:numRef>
              <c:f>'יחסי מחירים'!$D$7:$D$14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מחירים'!$G$7:$G$14</c:f>
              <c:numCache>
                <c:formatCode>"₪"\ #,##0.00</c:formatCode>
                <c:ptCount val="8"/>
                <c:pt idx="0">
                  <c:v>5.5705854610920822</c:v>
                </c:pt>
                <c:pt idx="1">
                  <c:v>5.1567030931612132</c:v>
                </c:pt>
                <c:pt idx="2">
                  <c:v>4.8526813944743727</c:v>
                </c:pt>
                <c:pt idx="3">
                  <c:v>4.962630505523709</c:v>
                </c:pt>
                <c:pt idx="4">
                  <c:v>5.467443559686255</c:v>
                </c:pt>
                <c:pt idx="5">
                  <c:v>5.7302902543659435</c:v>
                </c:pt>
                <c:pt idx="6">
                  <c:v>4.7347518849292269</c:v>
                </c:pt>
                <c:pt idx="7">
                  <c:v>4.8860000000000001</c:v>
                </c:pt>
              </c:numCache>
            </c:numRef>
          </c:val>
          <c:smooth val="0"/>
          <c:extLst>
            <c:ext xmlns:c16="http://schemas.microsoft.com/office/drawing/2014/chart" uri="{C3380CC4-5D6E-409C-BE32-E72D297353CC}">
              <c16:uniqueId val="{00000002-98F4-4F3F-80DF-C253348F1598}"/>
            </c:ext>
          </c:extLst>
        </c:ser>
        <c:dLbls>
          <c:showLegendKey val="0"/>
          <c:showVal val="0"/>
          <c:showCatName val="0"/>
          <c:showSerName val="0"/>
          <c:showPercent val="0"/>
          <c:showBubbleSize val="0"/>
        </c:dLbls>
        <c:smooth val="0"/>
        <c:axId val="1392884512"/>
        <c:axId val="1392888832"/>
      </c:lineChart>
      <c:catAx>
        <c:axId val="139288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92888832"/>
        <c:crosses val="autoZero"/>
        <c:auto val="1"/>
        <c:lblAlgn val="ctr"/>
        <c:lblOffset val="100"/>
        <c:noMultiLvlLbl val="0"/>
      </c:catAx>
      <c:valAx>
        <c:axId val="139288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9288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יחס מחירי</a:t>
            </a:r>
            <a:r>
              <a:rPr lang="he-IL" baseline="0"/>
              <a:t> שפירים</a:t>
            </a:r>
            <a:r>
              <a:rPr lang="he-IL"/>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'יחסי מחירים'!$E$16</c:f>
              <c:strCache>
                <c:ptCount val="1"/>
                <c:pt idx="0">
                  <c:v>מדרגה 1</c:v>
                </c:pt>
              </c:strCache>
            </c:strRef>
          </c:tx>
          <c:spPr>
            <a:ln w="28575" cap="rnd">
              <a:solidFill>
                <a:schemeClr val="accent1"/>
              </a:solidFill>
              <a:round/>
            </a:ln>
            <a:effectLst/>
          </c:spPr>
          <c:marker>
            <c:symbol val="none"/>
          </c:marker>
          <c:cat>
            <c:numRef>
              <c:f>'יחסי מחירים'!$D$17:$D$24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מחירים'!$E$17:$E$24</c:f>
              <c:numCache>
                <c:formatCode>0%</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F028-41FF-BB13-87E5219A2382}"/>
            </c:ext>
          </c:extLst>
        </c:ser>
        <c:ser>
          <c:idx val="1"/>
          <c:order val="1"/>
          <c:tx>
            <c:strRef>
              <c:f>'יחסי מחירים'!$F$16</c:f>
              <c:strCache>
                <c:ptCount val="1"/>
                <c:pt idx="0">
                  <c:v>מדרגה 2 (חריגה עד 30%)</c:v>
                </c:pt>
              </c:strCache>
            </c:strRef>
          </c:tx>
          <c:spPr>
            <a:ln w="28575" cap="rnd">
              <a:solidFill>
                <a:schemeClr val="accent2"/>
              </a:solidFill>
              <a:round/>
            </a:ln>
            <a:effectLst/>
          </c:spPr>
          <c:marker>
            <c:symbol val="none"/>
          </c:marker>
          <c:cat>
            <c:numRef>
              <c:f>'יחסי מחירים'!$D$17:$D$24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מחירים'!$F$17:$F$24</c:f>
              <c:numCache>
                <c:formatCode>0%</c:formatCode>
                <c:ptCount val="8"/>
                <c:pt idx="0">
                  <c:v>1.0999999999999999</c:v>
                </c:pt>
                <c:pt idx="1">
                  <c:v>1.105325669154017</c:v>
                </c:pt>
                <c:pt idx="2">
                  <c:v>1.431078988125968</c:v>
                </c:pt>
                <c:pt idx="3">
                  <c:v>1.3998998998999002</c:v>
                </c:pt>
                <c:pt idx="4">
                  <c:v>1.7010309278350515</c:v>
                </c:pt>
                <c:pt idx="5">
                  <c:v>1.789331896551724</c:v>
                </c:pt>
                <c:pt idx="6">
                  <c:v>1.7984954325631379</c:v>
                </c:pt>
                <c:pt idx="7">
                  <c:v>1.7984536082474227</c:v>
                </c:pt>
              </c:numCache>
            </c:numRef>
          </c:val>
          <c:smooth val="0"/>
          <c:extLst>
            <c:ext xmlns:c16="http://schemas.microsoft.com/office/drawing/2014/chart" uri="{C3380CC4-5D6E-409C-BE32-E72D297353CC}">
              <c16:uniqueId val="{00000001-F028-41FF-BB13-87E5219A2382}"/>
            </c:ext>
          </c:extLst>
        </c:ser>
        <c:ser>
          <c:idx val="2"/>
          <c:order val="2"/>
          <c:tx>
            <c:strRef>
              <c:f>'יחסי מחירים'!$G$16</c:f>
              <c:strCache>
                <c:ptCount val="1"/>
                <c:pt idx="0">
                  <c:v>מדרגה 3 </c:v>
                </c:pt>
              </c:strCache>
            </c:strRef>
          </c:tx>
          <c:spPr>
            <a:ln w="28575" cap="rnd">
              <a:solidFill>
                <a:schemeClr val="accent3"/>
              </a:solidFill>
              <a:round/>
            </a:ln>
            <a:effectLst/>
          </c:spPr>
          <c:marker>
            <c:symbol val="none"/>
          </c:marker>
          <c:cat>
            <c:numRef>
              <c:f>'יחסי מחירים'!$D$17:$D$24</c:f>
              <c:numCache>
                <c:formatCode>General</c:formatCode>
                <c:ptCount val="8"/>
                <c:pt idx="0">
                  <c:v>2015</c:v>
                </c:pt>
                <c:pt idx="1">
                  <c:v>2016</c:v>
                </c:pt>
                <c:pt idx="2">
                  <c:v>2017</c:v>
                </c:pt>
                <c:pt idx="3">
                  <c:v>2018</c:v>
                </c:pt>
                <c:pt idx="4">
                  <c:v>2019</c:v>
                </c:pt>
                <c:pt idx="5">
                  <c:v>2020</c:v>
                </c:pt>
                <c:pt idx="6">
                  <c:v>2021</c:v>
                </c:pt>
                <c:pt idx="7">
                  <c:v>2022</c:v>
                </c:pt>
              </c:numCache>
            </c:numRef>
          </c:cat>
          <c:val>
            <c:numRef>
              <c:f>'יחסי מחירים'!$G$17:$G$24</c:f>
              <c:numCache>
                <c:formatCode>0%</c:formatCode>
                <c:ptCount val="8"/>
                <c:pt idx="0">
                  <c:v>2.5568376068376066</c:v>
                </c:pt>
                <c:pt idx="1">
                  <c:v>2.2314989751582366</c:v>
                </c:pt>
                <c:pt idx="2">
                  <c:v>2.691791430046464</c:v>
                </c:pt>
                <c:pt idx="3">
                  <c:v>2.6481481481481484</c:v>
                </c:pt>
                <c:pt idx="4">
                  <c:v>2.9422680412371136</c:v>
                </c:pt>
                <c:pt idx="5">
                  <c:v>3.2710129310344822</c:v>
                </c:pt>
                <c:pt idx="6">
                  <c:v>2.6523374529822679</c:v>
                </c:pt>
                <c:pt idx="7">
                  <c:v>2.5185567010309278</c:v>
                </c:pt>
              </c:numCache>
            </c:numRef>
          </c:val>
          <c:smooth val="0"/>
          <c:extLst>
            <c:ext xmlns:c16="http://schemas.microsoft.com/office/drawing/2014/chart" uri="{C3380CC4-5D6E-409C-BE32-E72D297353CC}">
              <c16:uniqueId val="{00000002-F028-41FF-BB13-87E5219A2382}"/>
            </c:ext>
          </c:extLst>
        </c:ser>
        <c:dLbls>
          <c:showLegendKey val="0"/>
          <c:showVal val="0"/>
          <c:showCatName val="0"/>
          <c:showSerName val="0"/>
          <c:showPercent val="0"/>
          <c:showBubbleSize val="0"/>
        </c:dLbls>
        <c:smooth val="0"/>
        <c:axId val="1392890752"/>
        <c:axId val="1392898432"/>
      </c:lineChart>
      <c:catAx>
        <c:axId val="13928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92898432"/>
        <c:crosses val="autoZero"/>
        <c:auto val="1"/>
        <c:lblAlgn val="ctr"/>
        <c:lblOffset val="100"/>
        <c:noMultiLvlLbl val="0"/>
      </c:catAx>
      <c:valAx>
        <c:axId val="1392898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9289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'יחסי מחירים'!$F$47</c:f>
              <c:strCache>
                <c:ptCount val="1"/>
                <c:pt idx="0">
                  <c:v>מדרגה 1</c:v>
                </c:pt>
              </c:strCache>
            </c:strRef>
          </c:tx>
          <c:spPr>
            <a:ln w="28575" cap="rnd">
              <a:solidFill>
                <a:schemeClr val="accent1"/>
              </a:solidFill>
              <a:round/>
            </a:ln>
            <a:effectLst/>
          </c:spPr>
          <c:marker>
            <c:symbol val="none"/>
          </c:marker>
          <c:cat>
            <c:numRef>
              <c:f>'יחסי מחירים'!$E$48:$E$65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מחירים'!$F$48:$F$65</c:f>
              <c:numCache>
                <c:formatCode>General</c:formatCode>
                <c:ptCount val="18"/>
                <c:pt idx="0">
                  <c:v>2.15</c:v>
                </c:pt>
                <c:pt idx="1">
                  <c:v>2.1469999999999998</c:v>
                </c:pt>
                <c:pt idx="2">
                  <c:v>2.3639999999999999</c:v>
                </c:pt>
                <c:pt idx="3">
                  <c:v>2.34</c:v>
                </c:pt>
                <c:pt idx="4">
                  <c:v>2.5059999999999998</c:v>
                </c:pt>
                <c:pt idx="5">
                  <c:v>2.5</c:v>
                </c:pt>
                <c:pt idx="6">
                  <c:v>2.5059999999999998</c:v>
                </c:pt>
                <c:pt idx="7">
                  <c:v>1.9370000000000001</c:v>
                </c:pt>
                <c:pt idx="8">
                  <c:v>1.98</c:v>
                </c:pt>
                <c:pt idx="9">
                  <c:v>1.998</c:v>
                </c:pt>
                <c:pt idx="10">
                  <c:v>2.0070000000000001</c:v>
                </c:pt>
                <c:pt idx="11">
                  <c:v>1.94</c:v>
                </c:pt>
                <c:pt idx="12">
                  <c:v>1.841</c:v>
                </c:pt>
                <c:pt idx="13">
                  <c:v>1.8560000000000001</c:v>
                </c:pt>
                <c:pt idx="14">
                  <c:v>1.8520000000000001</c:v>
                </c:pt>
                <c:pt idx="15">
                  <c:v>1.861</c:v>
                </c:pt>
                <c:pt idx="16">
                  <c:v>1.877</c:v>
                </c:pt>
                <c:pt idx="17">
                  <c:v>1.94</c:v>
                </c:pt>
              </c:numCache>
            </c:numRef>
          </c:val>
          <c:smooth val="0"/>
          <c:extLst>
            <c:ext xmlns:c16="http://schemas.microsoft.com/office/drawing/2014/chart" uri="{C3380CC4-5D6E-409C-BE32-E72D297353CC}">
              <c16:uniqueId val="{00000000-873B-4C42-8A35-B19F4CD38B94}"/>
            </c:ext>
          </c:extLst>
        </c:ser>
        <c:ser>
          <c:idx val="1"/>
          <c:order val="1"/>
          <c:tx>
            <c:strRef>
              <c:f>'יחסי מחירים'!$G$47</c:f>
              <c:strCache>
                <c:ptCount val="1"/>
                <c:pt idx="0">
                  <c:v>מדרגה 2 (חריגה עד 30%)</c:v>
                </c:pt>
              </c:strCache>
            </c:strRef>
          </c:tx>
          <c:spPr>
            <a:ln w="28575" cap="rnd">
              <a:solidFill>
                <a:schemeClr val="accent2"/>
              </a:solidFill>
              <a:round/>
            </a:ln>
            <a:effectLst/>
          </c:spPr>
          <c:marker>
            <c:symbol val="none"/>
          </c:marker>
          <c:cat>
            <c:numRef>
              <c:f>'יחסי מחירים'!$E$48:$E$65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מחירים'!$G$48:$G$65</c:f>
              <c:numCache>
                <c:formatCode>General</c:formatCode>
                <c:ptCount val="18"/>
                <c:pt idx="0">
                  <c:v>2.6880000000000002</c:v>
                </c:pt>
                <c:pt idx="1">
                  <c:v>2.6840000000000002</c:v>
                </c:pt>
                <c:pt idx="2">
                  <c:v>2.6</c:v>
                </c:pt>
                <c:pt idx="3">
                  <c:v>2.5739999999999998</c:v>
                </c:pt>
                <c:pt idx="4">
                  <c:v>2.7570000000000001</c:v>
                </c:pt>
                <c:pt idx="5">
                  <c:v>2.75</c:v>
                </c:pt>
                <c:pt idx="6">
                  <c:v>2.7570000000000001</c:v>
                </c:pt>
                <c:pt idx="7">
                  <c:v>2.7719999999999998</c:v>
                </c:pt>
                <c:pt idx="8">
                  <c:v>2.7719999999999998</c:v>
                </c:pt>
                <c:pt idx="9">
                  <c:v>2.7970000000000002</c:v>
                </c:pt>
                <c:pt idx="10">
                  <c:v>3.3</c:v>
                </c:pt>
                <c:pt idx="11">
                  <c:v>3.3</c:v>
                </c:pt>
                <c:pt idx="12">
                  <c:v>3.294</c:v>
                </c:pt>
                <c:pt idx="13">
                  <c:v>3.3210000000000002</c:v>
                </c:pt>
                <c:pt idx="14">
                  <c:v>3.3140000000000001</c:v>
                </c:pt>
                <c:pt idx="15">
                  <c:v>3.347</c:v>
                </c:pt>
                <c:pt idx="16">
                  <c:v>3.375</c:v>
                </c:pt>
                <c:pt idx="17">
                  <c:v>3.4889999999999999</c:v>
                </c:pt>
              </c:numCache>
            </c:numRef>
          </c:val>
          <c:smooth val="0"/>
          <c:extLst>
            <c:ext xmlns:c16="http://schemas.microsoft.com/office/drawing/2014/chart" uri="{C3380CC4-5D6E-409C-BE32-E72D297353CC}">
              <c16:uniqueId val="{00000001-873B-4C42-8A35-B19F4CD38B94}"/>
            </c:ext>
          </c:extLst>
        </c:ser>
        <c:ser>
          <c:idx val="2"/>
          <c:order val="2"/>
          <c:tx>
            <c:strRef>
              <c:f>'יחסי מחירים'!$H$47</c:f>
              <c:strCache>
                <c:ptCount val="1"/>
                <c:pt idx="0">
                  <c:v>מדרגה 3</c:v>
                </c:pt>
              </c:strCache>
            </c:strRef>
          </c:tx>
          <c:spPr>
            <a:ln w="28575" cap="rnd">
              <a:solidFill>
                <a:schemeClr val="accent3"/>
              </a:solidFill>
              <a:round/>
            </a:ln>
            <a:effectLst/>
          </c:spPr>
          <c:marker>
            <c:symbol val="none"/>
          </c:marker>
          <c:cat>
            <c:numRef>
              <c:f>'יחסי מחירים'!$E$48:$E$65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מחירים'!$H$48:$H$65</c:f>
              <c:numCache>
                <c:formatCode>General</c:formatCode>
                <c:ptCount val="18"/>
                <c:pt idx="0">
                  <c:v>6.7460000000000004</c:v>
                </c:pt>
                <c:pt idx="1">
                  <c:v>6.7370000000000001</c:v>
                </c:pt>
                <c:pt idx="2">
                  <c:v>6.0430000000000001</c:v>
                </c:pt>
                <c:pt idx="3">
                  <c:v>5.9829999999999997</c:v>
                </c:pt>
                <c:pt idx="4">
                  <c:v>5.5659999999999998</c:v>
                </c:pt>
                <c:pt idx="5">
                  <c:v>5.5529999999999999</c:v>
                </c:pt>
                <c:pt idx="6">
                  <c:v>5.3849999999999998</c:v>
                </c:pt>
                <c:pt idx="7">
                  <c:v>5.2140000000000004</c:v>
                </c:pt>
                <c:pt idx="8">
                  <c:v>5.2140000000000004</c:v>
                </c:pt>
                <c:pt idx="9">
                  <c:v>5.2910000000000004</c:v>
                </c:pt>
                <c:pt idx="10">
                  <c:v>5.7080000000000002</c:v>
                </c:pt>
                <c:pt idx="11">
                  <c:v>5.7080000000000002</c:v>
                </c:pt>
                <c:pt idx="12">
                  <c:v>6.09</c:v>
                </c:pt>
                <c:pt idx="13">
                  <c:v>6.0709999999999997</c:v>
                </c:pt>
                <c:pt idx="14">
                  <c:v>6.0250000000000004</c:v>
                </c:pt>
                <c:pt idx="15">
                  <c:v>4.9359999999999999</c:v>
                </c:pt>
                <c:pt idx="16">
                  <c:v>4.806</c:v>
                </c:pt>
                <c:pt idx="17">
                  <c:v>4.8860000000000001</c:v>
                </c:pt>
              </c:numCache>
            </c:numRef>
          </c:val>
          <c:smooth val="0"/>
          <c:extLst>
            <c:ext xmlns:c16="http://schemas.microsoft.com/office/drawing/2014/chart" uri="{C3380CC4-5D6E-409C-BE32-E72D297353CC}">
              <c16:uniqueId val="{00000002-873B-4C42-8A35-B19F4CD38B94}"/>
            </c:ext>
          </c:extLst>
        </c:ser>
        <c:dLbls>
          <c:showLegendKey val="0"/>
          <c:showVal val="0"/>
          <c:showCatName val="0"/>
          <c:showSerName val="0"/>
          <c:showPercent val="0"/>
          <c:showBubbleSize val="0"/>
        </c:dLbls>
        <c:smooth val="0"/>
        <c:axId val="167609568"/>
        <c:axId val="167588928"/>
      </c:lineChart>
      <c:dateAx>
        <c:axId val="167609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588928"/>
        <c:crosses val="autoZero"/>
        <c:auto val="1"/>
        <c:lblOffset val="100"/>
        <c:baseTimeUnit val="months"/>
      </c:dateAx>
      <c:valAx>
        <c:axId val="16758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60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יחס מחירים מלא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'יחסי מחירים'!$F$67</c:f>
              <c:strCache>
                <c:ptCount val="1"/>
                <c:pt idx="0">
                  <c:v>מדרגה 1</c:v>
                </c:pt>
              </c:strCache>
            </c:strRef>
          </c:tx>
          <c:spPr>
            <a:ln w="28575" cap="rnd">
              <a:solidFill>
                <a:schemeClr val="accent1"/>
              </a:solidFill>
              <a:round/>
            </a:ln>
            <a:effectLst/>
          </c:spPr>
          <c:marker>
            <c:symbol val="none"/>
          </c:marker>
          <c:cat>
            <c:numRef>
              <c:f>'יחסי מחירים'!$E$68:$E$85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מחירים'!$F$68:$F$85</c:f>
              <c:numCache>
                <c:formatCode>0%</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mooth val="0"/>
          <c:extLst>
            <c:ext xmlns:c16="http://schemas.microsoft.com/office/drawing/2014/chart" uri="{C3380CC4-5D6E-409C-BE32-E72D297353CC}">
              <c16:uniqueId val="{00000000-FCE6-4ABA-95DF-B0E81E04B6CE}"/>
            </c:ext>
          </c:extLst>
        </c:ser>
        <c:ser>
          <c:idx val="1"/>
          <c:order val="1"/>
          <c:tx>
            <c:strRef>
              <c:f>'יחסי מחירים'!$G$67</c:f>
              <c:strCache>
                <c:ptCount val="1"/>
                <c:pt idx="0">
                  <c:v>מדרגה 2 </c:v>
                </c:pt>
              </c:strCache>
            </c:strRef>
          </c:tx>
          <c:spPr>
            <a:ln w="28575" cap="rnd">
              <a:solidFill>
                <a:schemeClr val="accent2"/>
              </a:solidFill>
              <a:round/>
            </a:ln>
            <a:effectLst/>
          </c:spPr>
          <c:marker>
            <c:symbol val="none"/>
          </c:marker>
          <c:cat>
            <c:numRef>
              <c:f>'יחסי מחירים'!$E$68:$E$85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מחירים'!$G$68:$G$85</c:f>
              <c:numCache>
                <c:formatCode>0%</c:formatCode>
                <c:ptCount val="18"/>
                <c:pt idx="0">
                  <c:v>1.250232558139535</c:v>
                </c:pt>
                <c:pt idx="1">
                  <c:v>1.2501164415463439</c:v>
                </c:pt>
                <c:pt idx="2">
                  <c:v>1.0998307952622675</c:v>
                </c:pt>
                <c:pt idx="3">
                  <c:v>1.1000000000000001</c:v>
                </c:pt>
                <c:pt idx="4">
                  <c:v>1.1001596169193937</c:v>
                </c:pt>
                <c:pt idx="5">
                  <c:v>1.1000000000000001</c:v>
                </c:pt>
                <c:pt idx="6">
                  <c:v>1.1001596169193937</c:v>
                </c:pt>
                <c:pt idx="7">
                  <c:v>1.4310789881259678</c:v>
                </c:pt>
                <c:pt idx="8">
                  <c:v>1.4</c:v>
                </c:pt>
                <c:pt idx="9">
                  <c:v>1.3998998998998999</c:v>
                </c:pt>
                <c:pt idx="10">
                  <c:v>1.6442451420029893</c:v>
                </c:pt>
                <c:pt idx="11">
                  <c:v>1.7010309278350515</c:v>
                </c:pt>
                <c:pt idx="12">
                  <c:v>1.7892449755567628</c:v>
                </c:pt>
                <c:pt idx="13">
                  <c:v>1.7893318965517242</c:v>
                </c:pt>
                <c:pt idx="14">
                  <c:v>1.7894168466522677</c:v>
                </c:pt>
                <c:pt idx="15">
                  <c:v>1.7984954325631382</c:v>
                </c:pt>
                <c:pt idx="16">
                  <c:v>1.7980820458177944</c:v>
                </c:pt>
                <c:pt idx="17">
                  <c:v>1.7984536082474227</c:v>
                </c:pt>
              </c:numCache>
            </c:numRef>
          </c:val>
          <c:smooth val="0"/>
          <c:extLst>
            <c:ext xmlns:c16="http://schemas.microsoft.com/office/drawing/2014/chart" uri="{C3380CC4-5D6E-409C-BE32-E72D297353CC}">
              <c16:uniqueId val="{00000001-FCE6-4ABA-95DF-B0E81E04B6CE}"/>
            </c:ext>
          </c:extLst>
        </c:ser>
        <c:ser>
          <c:idx val="2"/>
          <c:order val="2"/>
          <c:tx>
            <c:strRef>
              <c:f>'יחסי מחירים'!$H$67</c:f>
              <c:strCache>
                <c:ptCount val="1"/>
                <c:pt idx="0">
                  <c:v>מדרגה 3</c:v>
                </c:pt>
              </c:strCache>
            </c:strRef>
          </c:tx>
          <c:spPr>
            <a:ln w="28575" cap="rnd">
              <a:solidFill>
                <a:schemeClr val="accent3"/>
              </a:solidFill>
              <a:round/>
            </a:ln>
            <a:effectLst/>
          </c:spPr>
          <c:marker>
            <c:symbol val="none"/>
          </c:marker>
          <c:cat>
            <c:numRef>
              <c:f>'יחסי מחירים'!$E$68:$E$85</c:f>
              <c:numCache>
                <c:formatCode>m/d/yyyy</c:formatCode>
                <c:ptCount val="18"/>
                <c:pt idx="0">
                  <c:v>41640</c:v>
                </c:pt>
                <c:pt idx="1">
                  <c:v>41821</c:v>
                </c:pt>
                <c:pt idx="2">
                  <c:v>42005</c:v>
                </c:pt>
                <c:pt idx="3">
                  <c:v>42186</c:v>
                </c:pt>
                <c:pt idx="4">
                  <c:v>42370</c:v>
                </c:pt>
                <c:pt idx="5">
                  <c:v>42552</c:v>
                </c:pt>
                <c:pt idx="6">
                  <c:v>42736</c:v>
                </c:pt>
                <c:pt idx="7">
                  <c:v>42917</c:v>
                </c:pt>
                <c:pt idx="8">
                  <c:v>43101</c:v>
                </c:pt>
                <c:pt idx="9">
                  <c:v>43282</c:v>
                </c:pt>
                <c:pt idx="10">
                  <c:v>43466</c:v>
                </c:pt>
                <c:pt idx="11">
                  <c:v>43647</c:v>
                </c:pt>
                <c:pt idx="12">
                  <c:v>43831</c:v>
                </c:pt>
                <c:pt idx="13">
                  <c:v>44013</c:v>
                </c:pt>
                <c:pt idx="14">
                  <c:v>44197</c:v>
                </c:pt>
                <c:pt idx="15">
                  <c:v>44378</c:v>
                </c:pt>
                <c:pt idx="16">
                  <c:v>44562</c:v>
                </c:pt>
                <c:pt idx="17">
                  <c:v>44743</c:v>
                </c:pt>
              </c:numCache>
            </c:numRef>
          </c:cat>
          <c:val>
            <c:numRef>
              <c:f>'יחסי מחירים'!$H$68:$H$85</c:f>
              <c:numCache>
                <c:formatCode>0%</c:formatCode>
                <c:ptCount val="18"/>
                <c:pt idx="0">
                  <c:v>3.1376744186046515</c:v>
                </c:pt>
                <c:pt idx="1">
                  <c:v>3.1378667908709832</c:v>
                </c:pt>
                <c:pt idx="2">
                  <c:v>2.5562605752961085</c:v>
                </c:pt>
                <c:pt idx="3">
                  <c:v>2.5568376068376066</c:v>
                </c:pt>
                <c:pt idx="4">
                  <c:v>2.2210694333599363</c:v>
                </c:pt>
                <c:pt idx="5">
                  <c:v>2.2212000000000001</c:v>
                </c:pt>
                <c:pt idx="6">
                  <c:v>2.1488427773343974</c:v>
                </c:pt>
                <c:pt idx="7">
                  <c:v>2.6917914300464636</c:v>
                </c:pt>
                <c:pt idx="8">
                  <c:v>2.6333333333333337</c:v>
                </c:pt>
                <c:pt idx="9">
                  <c:v>2.6481481481481484</c:v>
                </c:pt>
                <c:pt idx="10">
                  <c:v>2.8440458395615345</c:v>
                </c:pt>
                <c:pt idx="11">
                  <c:v>2.9422680412371136</c:v>
                </c:pt>
                <c:pt idx="12">
                  <c:v>3.3079847908745248</c:v>
                </c:pt>
                <c:pt idx="13">
                  <c:v>3.2710129310344827</c:v>
                </c:pt>
                <c:pt idx="14">
                  <c:v>3.2532397408207343</c:v>
                </c:pt>
                <c:pt idx="15">
                  <c:v>2.6523374529822674</c:v>
                </c:pt>
                <c:pt idx="16">
                  <c:v>2.5604688332445393</c:v>
                </c:pt>
                <c:pt idx="17">
                  <c:v>2.5185567010309278</c:v>
                </c:pt>
              </c:numCache>
            </c:numRef>
          </c:val>
          <c:smooth val="0"/>
          <c:extLst>
            <c:ext xmlns:c16="http://schemas.microsoft.com/office/drawing/2014/chart" uri="{C3380CC4-5D6E-409C-BE32-E72D297353CC}">
              <c16:uniqueId val="{00000002-FCE6-4ABA-95DF-B0E81E04B6CE}"/>
            </c:ext>
          </c:extLst>
        </c:ser>
        <c:dLbls>
          <c:showLegendKey val="0"/>
          <c:showVal val="0"/>
          <c:showCatName val="0"/>
          <c:showSerName val="0"/>
          <c:showPercent val="0"/>
          <c:showBubbleSize val="0"/>
        </c:dLbls>
        <c:smooth val="0"/>
        <c:axId val="164301712"/>
        <c:axId val="164300752"/>
      </c:lineChart>
      <c:dateAx>
        <c:axId val="1643017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4300752"/>
        <c:crosses val="autoZero"/>
        <c:auto val="1"/>
        <c:lblOffset val="100"/>
        <c:baseTimeUnit val="months"/>
      </c:dateAx>
      <c:valAx>
        <c:axId val="16430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430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28539</xdr:colOff>
      <xdr:row>29</xdr:row>
      <xdr:rowOff>17837</xdr:rowOff>
    </xdr:from>
    <xdr:to>
      <xdr:col>24</xdr:col>
      <xdr:colOff>321066</xdr:colOff>
      <xdr:row>42</xdr:row>
      <xdr:rowOff>107022</xdr:rowOff>
    </xdr:to>
    <xdr:sp macro="" textlink="">
      <xdr:nvSpPr>
        <xdr:cNvPr id="2" name="תיבת טקסט 1">
          <a:extLst>
            <a:ext uri="{FF2B5EF4-FFF2-40B4-BE49-F238E27FC236}">
              <a16:creationId xmlns:a16="http://schemas.microsoft.com/office/drawing/2014/main" id="{390AF48F-1964-7BDE-291B-6FD139C774D5}"/>
            </a:ext>
          </a:extLst>
        </xdr:cNvPr>
        <xdr:cNvSpPr txBox="1"/>
      </xdr:nvSpPr>
      <xdr:spPr>
        <a:xfrm>
          <a:off x="11206740422" y="3710112"/>
          <a:ext cx="10106488" cy="244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דמי מים לחקלאות - ב30 באפריל 2017 נכנס לתוקף תיקון 27 לחוק המים. בהתאם לכך עד ליום ה30 ביוני 2017 חושבו דמי המים כאמור לפי היטלי ההפקה בהתאם לתוספת השניה לחוק המים, החל מיולי 2017 חושבו דמי המים לפי הנמוך מבין אלה: </a:t>
          </a:r>
        </a:p>
        <a:p>
          <a:pPr algn="r" rtl="1"/>
          <a:endParaRPr lang="he-IL" sz="1100"/>
        </a:p>
        <a:p>
          <a:pPr algn="r" rtl="1"/>
          <a:r>
            <a:rPr lang="he-IL" sz="1100"/>
            <a:t>1. דמי המים לפי סעיף 33א(ב) לחוק המים בעד מים למטרת חקלאות שחלים עליו לפי כללי המים 2017. </a:t>
          </a:r>
        </a:p>
        <a:p>
          <a:pPr algn="r" rtl="1"/>
          <a:r>
            <a:rPr lang="he-IL" sz="1100"/>
            <a:t>                          </a:t>
          </a:r>
        </a:p>
        <a:p>
          <a:pPr algn="r" rtl="1"/>
          <a:r>
            <a:rPr lang="he-IL" sz="1100"/>
            <a:t>2. סכום ההיטל ההמוצע למ"ק שבו חויב בעד מים מאותו מקור מים בשנת 2016 בתוספת של 26 אג' ל2017 ו43 אג' ל2018   </a:t>
          </a:r>
        </a:p>
        <a:p>
          <a:pPr algn="r" rtl="1"/>
          <a:endParaRPr lang="he-IL" sz="1100"/>
        </a:p>
        <a:p>
          <a:pPr algn="r" rtl="1"/>
          <a:r>
            <a:rPr lang="he-IL" sz="1100"/>
            <a:t>3. דמי המים לפי סעיף 33א(ב) לחוק המים, בעד מים למטרת חקלאות שיחולו עליו לפי הכללים האמורים בשנת 2020</a:t>
          </a:r>
          <a:r>
            <a:rPr lang="he-IL" sz="1100" baseline="0"/>
            <a:t> (</a:t>
          </a:r>
          <a:r>
            <a:rPr lang="he-IL" sz="1100"/>
            <a:t>שנת היעד), אולם בכל מקרה לא פחות מסכום ההיטל ההמוצע למ"ק שבו חויב בעד מים מאותר מקור מים בשנת 2016</a:t>
          </a:r>
        </a:p>
        <a:p>
          <a:pPr algn="r" rtl="1"/>
          <a:endParaRPr lang="he-IL" sz="1100"/>
        </a:p>
        <a:p>
          <a:pPr algn="r" rtl="1"/>
          <a:r>
            <a:rPr lang="he-IL" sz="1100"/>
            <a:t>	סעיף 33א(ב): </a:t>
          </a:r>
        </a:p>
        <a:p>
          <a:pPr algn="r" rtl="1"/>
          <a:r>
            <a:rPr lang="he-IL" sz="1100" b="0" i="0">
              <a:solidFill>
                <a:schemeClr val="dk1"/>
              </a:solidFill>
              <a:effectLst/>
              <a:latin typeface="+mn-lt"/>
              <a:ea typeface="+mn-ea"/>
              <a:cs typeface="+mn-cs"/>
            </a:rPr>
            <a:t>מים שהפיק בעל רישיון הפקה שהוא גם בעל רישיון הספקה יראו אותם כאילו סופקו לו על ידי רשות המים הארצית לשם הספקתם לעצמו או לצרכניו והוא ישלם לה בעדם דמי מים כהגדרתם בסעיף 109 בשיעור ההפרש שבין תעריף ההפקה וההולכה של מים לתעריף ההספקה שלהם על פי חיוב שתוציא לו רשות המים הארצית, והכול בהתאם לכללים ולתעריפים שקבעה מועצת הרשות הממשלתית לפי סעיפים 111 ו-112 ובאופן שקבעה.</a:t>
          </a:r>
          <a:endParaRPr lang="he-IL" sz="1100"/>
        </a:p>
        <a:p>
          <a:pPr algn="r" rtl="1"/>
          <a:r>
            <a:rPr lang="he-IL" sz="1100"/>
            <a:t>                                 </a:t>
          </a:r>
        </a:p>
      </xdr:txBody>
    </xdr:sp>
    <xdr:clientData/>
  </xdr:twoCellAnchor>
  <xdr:twoCellAnchor editAs="oneCell">
    <xdr:from>
      <xdr:col>1</xdr:col>
      <xdr:colOff>0</xdr:colOff>
      <xdr:row>86</xdr:row>
      <xdr:rowOff>0</xdr:rowOff>
    </xdr:from>
    <xdr:to>
      <xdr:col>19</xdr:col>
      <xdr:colOff>331253</xdr:colOff>
      <xdr:row>95</xdr:row>
      <xdr:rowOff>58243</xdr:rowOff>
    </xdr:to>
    <xdr:pic>
      <xdr:nvPicPr>
        <xdr:cNvPr id="3" name="Picture 2">
          <a:extLst>
            <a:ext uri="{FF2B5EF4-FFF2-40B4-BE49-F238E27FC236}">
              <a16:creationId xmlns:a16="http://schemas.microsoft.com/office/drawing/2014/main" id="{89590914-1DA0-45AF-95A4-04D9F05E8F45}"/>
            </a:ext>
          </a:extLst>
        </xdr:cNvPr>
        <xdr:cNvPicPr>
          <a:picLocks noChangeAspect="1"/>
        </xdr:cNvPicPr>
      </xdr:nvPicPr>
      <xdr:blipFill>
        <a:blip xmlns:r="http://schemas.openxmlformats.org/officeDocument/2006/relationships" r:embed="rId1"/>
        <a:stretch>
          <a:fillRect/>
        </a:stretch>
      </xdr:blipFill>
      <xdr:spPr>
        <a:xfrm>
          <a:off x="11206742116" y="14597865"/>
          <a:ext cx="11631648" cy="1695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398463</xdr:colOff>
      <xdr:row>6</xdr:row>
      <xdr:rowOff>58737</xdr:rowOff>
    </xdr:from>
    <xdr:to>
      <xdr:col>19</xdr:col>
      <xdr:colOff>363538</xdr:colOff>
      <xdr:row>21</xdr:row>
      <xdr:rowOff>84137</xdr:rowOff>
    </xdr:to>
    <xdr:graphicFrame macro="">
      <xdr:nvGraphicFramePr>
        <xdr:cNvPr id="2" name="תרשים 1">
          <a:extLst>
            <a:ext uri="{FF2B5EF4-FFF2-40B4-BE49-F238E27FC236}">
              <a16:creationId xmlns:a16="http://schemas.microsoft.com/office/drawing/2014/main" id="{BC5BECA1-A6CA-E59C-9E99-D8ACE7B11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22</xdr:row>
      <xdr:rowOff>96837</xdr:rowOff>
    </xdr:from>
    <xdr:to>
      <xdr:col>19</xdr:col>
      <xdr:colOff>266700</xdr:colOff>
      <xdr:row>37</xdr:row>
      <xdr:rowOff>125412</xdr:rowOff>
    </xdr:to>
    <xdr:graphicFrame macro="">
      <xdr:nvGraphicFramePr>
        <xdr:cNvPr id="3" name="תרשים 2">
          <a:extLst>
            <a:ext uri="{FF2B5EF4-FFF2-40B4-BE49-F238E27FC236}">
              <a16:creationId xmlns:a16="http://schemas.microsoft.com/office/drawing/2014/main" id="{302AE0BC-E813-7E3D-C2B3-E19F1C58C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282575</xdr:colOff>
      <xdr:row>44</xdr:row>
      <xdr:rowOff>134937</xdr:rowOff>
    </xdr:from>
    <xdr:to>
      <xdr:col>19</xdr:col>
      <xdr:colOff>257175</xdr:colOff>
      <xdr:row>59</xdr:row>
      <xdr:rowOff>163512</xdr:rowOff>
    </xdr:to>
    <xdr:graphicFrame macro="">
      <xdr:nvGraphicFramePr>
        <xdr:cNvPr id="4" name="תרשים 3">
          <a:extLst>
            <a:ext uri="{FF2B5EF4-FFF2-40B4-BE49-F238E27FC236}">
              <a16:creationId xmlns:a16="http://schemas.microsoft.com/office/drawing/2014/main" id="{AA9A2530-66EA-F0FD-AB7F-391AFF748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244475</xdr:colOff>
      <xdr:row>61</xdr:row>
      <xdr:rowOff>49212</xdr:rowOff>
    </xdr:from>
    <xdr:to>
      <xdr:col>19</xdr:col>
      <xdr:colOff>219075</xdr:colOff>
      <xdr:row>76</xdr:row>
      <xdr:rowOff>77787</xdr:rowOff>
    </xdr:to>
    <xdr:graphicFrame macro="">
      <xdr:nvGraphicFramePr>
        <xdr:cNvPr id="5" name="תרשים 4">
          <a:extLst>
            <a:ext uri="{FF2B5EF4-FFF2-40B4-BE49-F238E27FC236}">
              <a16:creationId xmlns:a16="http://schemas.microsoft.com/office/drawing/2014/main" id="{52A2A364-2796-C209-B87E-6B5709CB6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234950</xdr:colOff>
      <xdr:row>63</xdr:row>
      <xdr:rowOff>101600</xdr:rowOff>
    </xdr:from>
    <xdr:to>
      <xdr:col>14</xdr:col>
      <xdr:colOff>238125</xdr:colOff>
      <xdr:row>70</xdr:row>
      <xdr:rowOff>152400</xdr:rowOff>
    </xdr:to>
    <xdr:cxnSp macro="">
      <xdr:nvCxnSpPr>
        <xdr:cNvPr id="7" name="מחבר ישר 6">
          <a:extLst>
            <a:ext uri="{FF2B5EF4-FFF2-40B4-BE49-F238E27FC236}">
              <a16:creationId xmlns:a16="http://schemas.microsoft.com/office/drawing/2014/main" id="{CCD337FE-218A-EF26-9F80-96D102991508}"/>
            </a:ext>
          </a:extLst>
        </xdr:cNvPr>
        <xdr:cNvCxnSpPr/>
      </xdr:nvCxnSpPr>
      <xdr:spPr>
        <a:xfrm flipH="1">
          <a:off x="10758535125" y="11503025"/>
          <a:ext cx="3175" cy="131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301625</xdr:colOff>
      <xdr:row>63</xdr:row>
      <xdr:rowOff>114300</xdr:rowOff>
    </xdr:from>
    <xdr:to>
      <xdr:col>16</xdr:col>
      <xdr:colOff>301625</xdr:colOff>
      <xdr:row>70</xdr:row>
      <xdr:rowOff>158750</xdr:rowOff>
    </xdr:to>
    <xdr:cxnSp macro="">
      <xdr:nvCxnSpPr>
        <xdr:cNvPr id="9" name="מחבר ישר 8">
          <a:extLst>
            <a:ext uri="{FF2B5EF4-FFF2-40B4-BE49-F238E27FC236}">
              <a16:creationId xmlns:a16="http://schemas.microsoft.com/office/drawing/2014/main" id="{DEAE473B-1CFA-473E-845D-7B49962FBBEA}"/>
            </a:ext>
          </a:extLst>
        </xdr:cNvPr>
        <xdr:cNvCxnSpPr/>
      </xdr:nvCxnSpPr>
      <xdr:spPr>
        <a:xfrm flipH="1">
          <a:off x="10757157175" y="11515725"/>
          <a:ext cx="0" cy="1311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6"/>
  <sheetViews>
    <sheetView rightToLeft="1" tabSelected="1" topLeftCell="B1" zoomScale="115" zoomScaleNormal="115" workbookViewId="0">
      <selection activeCell="J27" sqref="J27"/>
    </sheetView>
  </sheetViews>
  <sheetFormatPr defaultRowHeight="14" x14ac:dyDescent="0.3"/>
  <cols>
    <col min="1" max="1" width="18.83203125" bestFit="1" customWidth="1"/>
    <col min="2" max="2" width="16.5" bestFit="1" customWidth="1"/>
    <col min="3" max="3" width="5.33203125" customWidth="1"/>
    <col min="4" max="4" width="10.5" bestFit="1" customWidth="1"/>
    <col min="5" max="5" width="7" bestFit="1" customWidth="1"/>
    <col min="6" max="6" width="10.4140625" customWidth="1"/>
    <col min="7" max="7" width="7" bestFit="1" customWidth="1"/>
    <col min="8" max="8" width="9" bestFit="1" customWidth="1"/>
    <col min="9" max="9" width="7" bestFit="1" customWidth="1"/>
    <col min="10" max="10" width="9" bestFit="1" customWidth="1"/>
    <col min="11" max="11" width="5.9140625" bestFit="1" customWidth="1"/>
    <col min="12" max="12" width="9" bestFit="1" customWidth="1"/>
    <col min="13" max="13" width="5.9140625" bestFit="1" customWidth="1"/>
    <col min="14" max="14" width="9" bestFit="1" customWidth="1"/>
    <col min="15" max="15" width="5.9140625" bestFit="1" customWidth="1"/>
    <col min="16" max="47" width="7.33203125" customWidth="1"/>
  </cols>
  <sheetData>
    <row r="1" spans="1:47" x14ac:dyDescent="0.3">
      <c r="B1" s="121"/>
      <c r="C1" s="7"/>
      <c r="D1" s="119" t="s">
        <v>17</v>
      </c>
      <c r="E1" s="119"/>
      <c r="F1" s="119"/>
      <c r="G1" s="119"/>
      <c r="H1" s="119"/>
      <c r="I1" s="119"/>
      <c r="J1" s="119" t="s">
        <v>5</v>
      </c>
      <c r="K1" s="119"/>
      <c r="L1" s="119"/>
      <c r="M1" s="119"/>
      <c r="N1" s="119"/>
      <c r="O1" s="119"/>
      <c r="P1" s="119" t="s">
        <v>18</v>
      </c>
      <c r="Q1" s="119"/>
      <c r="R1" s="119"/>
      <c r="S1" s="119"/>
      <c r="T1" s="119"/>
      <c r="U1" s="119"/>
      <c r="V1" s="119" t="s">
        <v>6</v>
      </c>
      <c r="W1" s="119"/>
      <c r="X1" s="119"/>
      <c r="Y1" s="119"/>
      <c r="Z1" s="119"/>
      <c r="AA1" s="119"/>
      <c r="AB1" s="119" t="s">
        <v>9</v>
      </c>
      <c r="AC1" s="119"/>
      <c r="AD1" s="119"/>
      <c r="AE1" s="119"/>
      <c r="AF1" s="119"/>
      <c r="AG1" s="119"/>
      <c r="AH1" s="119" t="s">
        <v>10</v>
      </c>
      <c r="AI1" s="119"/>
      <c r="AJ1" s="119"/>
      <c r="AK1" s="119"/>
      <c r="AL1" s="119"/>
      <c r="AM1" s="119"/>
      <c r="AN1" s="119"/>
      <c r="AO1" s="119"/>
      <c r="AP1" s="119"/>
      <c r="AQ1" s="119"/>
      <c r="AR1" s="119"/>
      <c r="AS1" s="119"/>
      <c r="AT1" s="119"/>
      <c r="AU1" s="119"/>
    </row>
    <row r="2" spans="1:47" s="4" customFormat="1" x14ac:dyDescent="0.3">
      <c r="B2" s="122"/>
      <c r="C2" s="8"/>
      <c r="D2" s="3" t="s">
        <v>4</v>
      </c>
      <c r="E2" s="3" t="s">
        <v>1</v>
      </c>
      <c r="F2" s="3" t="s">
        <v>4</v>
      </c>
      <c r="G2" s="3" t="s">
        <v>1</v>
      </c>
      <c r="H2" s="3" t="s">
        <v>4</v>
      </c>
      <c r="I2" s="3" t="s">
        <v>1</v>
      </c>
      <c r="J2" s="3" t="s">
        <v>4</v>
      </c>
      <c r="K2" s="3" t="s">
        <v>1</v>
      </c>
      <c r="L2" s="3" t="s">
        <v>4</v>
      </c>
      <c r="M2" s="3" t="s">
        <v>1</v>
      </c>
      <c r="N2" s="3" t="s">
        <v>4</v>
      </c>
      <c r="O2" s="3" t="s">
        <v>1</v>
      </c>
      <c r="P2" s="3" t="s">
        <v>4</v>
      </c>
      <c r="Q2" s="3" t="s">
        <v>1</v>
      </c>
      <c r="R2" s="3" t="s">
        <v>4</v>
      </c>
      <c r="S2" s="3" t="s">
        <v>1</v>
      </c>
      <c r="T2" s="3" t="s">
        <v>4</v>
      </c>
      <c r="U2" s="3" t="s">
        <v>1</v>
      </c>
      <c r="V2" s="3" t="s">
        <v>4</v>
      </c>
      <c r="W2" s="3" t="s">
        <v>1</v>
      </c>
      <c r="X2" s="3" t="s">
        <v>4</v>
      </c>
      <c r="Y2" s="3" t="s">
        <v>1</v>
      </c>
      <c r="Z2" s="3" t="s">
        <v>4</v>
      </c>
      <c r="AA2" s="3" t="s">
        <v>1</v>
      </c>
      <c r="AB2" s="3" t="s">
        <v>4</v>
      </c>
      <c r="AC2" s="3" t="s">
        <v>1</v>
      </c>
      <c r="AD2" s="3" t="s">
        <v>4</v>
      </c>
      <c r="AE2" s="3" t="s">
        <v>1</v>
      </c>
      <c r="AF2" s="3" t="s">
        <v>4</v>
      </c>
      <c r="AG2" s="3" t="s">
        <v>1</v>
      </c>
      <c r="AH2" s="3" t="s">
        <v>4</v>
      </c>
      <c r="AI2" s="3" t="s">
        <v>1</v>
      </c>
      <c r="AJ2" s="3" t="s">
        <v>4</v>
      </c>
      <c r="AK2" s="3" t="s">
        <v>1</v>
      </c>
      <c r="AL2" s="3" t="s">
        <v>4</v>
      </c>
      <c r="AM2" s="3" t="s">
        <v>1</v>
      </c>
      <c r="AN2" s="3" t="s">
        <v>4</v>
      </c>
      <c r="AO2" s="3" t="s">
        <v>1</v>
      </c>
      <c r="AP2" s="3" t="s">
        <v>4</v>
      </c>
      <c r="AQ2" s="3" t="s">
        <v>1</v>
      </c>
      <c r="AR2" s="3" t="s">
        <v>4</v>
      </c>
      <c r="AS2" s="3" t="s">
        <v>1</v>
      </c>
      <c r="AT2" s="3" t="s">
        <v>4</v>
      </c>
      <c r="AU2" s="3" t="s">
        <v>1</v>
      </c>
    </row>
    <row r="3" spans="1:47" s="4" customFormat="1" x14ac:dyDescent="0.3">
      <c r="B3" s="123"/>
      <c r="C3" s="9"/>
      <c r="D3" s="118" t="s">
        <v>0</v>
      </c>
      <c r="E3" s="118"/>
      <c r="F3" s="118" t="s">
        <v>64</v>
      </c>
      <c r="G3" s="118"/>
      <c r="H3" s="118" t="s">
        <v>63</v>
      </c>
      <c r="I3" s="118"/>
      <c r="J3" s="118" t="s">
        <v>0</v>
      </c>
      <c r="K3" s="118"/>
      <c r="L3" s="118" t="s">
        <v>64</v>
      </c>
      <c r="M3" s="118"/>
      <c r="N3" s="118" t="s">
        <v>63</v>
      </c>
      <c r="O3" s="118"/>
      <c r="P3" s="118" t="s">
        <v>0</v>
      </c>
      <c r="Q3" s="118"/>
      <c r="R3" s="118" t="s">
        <v>3</v>
      </c>
      <c r="S3" s="118"/>
      <c r="T3" s="118" t="s">
        <v>2</v>
      </c>
      <c r="U3" s="118"/>
      <c r="V3" s="118" t="s">
        <v>0</v>
      </c>
      <c r="W3" s="118"/>
      <c r="X3" s="118" t="s">
        <v>7</v>
      </c>
      <c r="Y3" s="118"/>
      <c r="Z3" s="118" t="s">
        <v>8</v>
      </c>
      <c r="AA3" s="118"/>
      <c r="AB3" s="118" t="s">
        <v>0</v>
      </c>
      <c r="AC3" s="118"/>
      <c r="AD3" s="118" t="s">
        <v>7</v>
      </c>
      <c r="AE3" s="118"/>
      <c r="AF3" s="118" t="s">
        <v>8</v>
      </c>
      <c r="AG3" s="118"/>
      <c r="AH3" s="118" t="s">
        <v>10</v>
      </c>
      <c r="AI3" s="118"/>
      <c r="AJ3" s="118" t="s">
        <v>11</v>
      </c>
      <c r="AK3" s="118"/>
      <c r="AL3" s="118" t="s">
        <v>12</v>
      </c>
      <c r="AM3" s="118"/>
      <c r="AN3" s="118" t="s">
        <v>13</v>
      </c>
      <c r="AO3" s="118"/>
      <c r="AP3" s="118" t="s">
        <v>14</v>
      </c>
      <c r="AQ3" s="118"/>
      <c r="AR3" s="118" t="s">
        <v>16</v>
      </c>
      <c r="AS3" s="118"/>
      <c r="AT3" s="118" t="s">
        <v>15</v>
      </c>
      <c r="AU3" s="118"/>
    </row>
    <row r="4" spans="1:47" s="2" customFormat="1" ht="12.5" x14ac:dyDescent="0.25">
      <c r="A4" s="2" t="str">
        <f>CONCATENATE(C4,".",B4)</f>
        <v>ינואר.2014</v>
      </c>
      <c r="B4" s="1">
        <v>2014</v>
      </c>
      <c r="C4" s="11" t="s">
        <v>27</v>
      </c>
      <c r="D4" s="5">
        <v>2.15</v>
      </c>
      <c r="E4" s="5">
        <v>2.5369999999999999</v>
      </c>
      <c r="F4" s="5">
        <v>2.6880000000000002</v>
      </c>
      <c r="G4" s="5">
        <v>3.1720000000000002</v>
      </c>
      <c r="H4" s="5">
        <v>6.7460000000000004</v>
      </c>
      <c r="I4" s="5">
        <v>7.96</v>
      </c>
      <c r="J4" s="5">
        <v>1.077</v>
      </c>
      <c r="K4" s="5">
        <v>1.2709999999999999</v>
      </c>
      <c r="L4" s="5">
        <v>1.4370000000000001</v>
      </c>
      <c r="M4" s="5">
        <v>1.696</v>
      </c>
      <c r="N4" s="5">
        <v>2.0369999999999999</v>
      </c>
      <c r="O4" s="5">
        <v>2.4039999999999999</v>
      </c>
      <c r="P4" s="5">
        <v>2.4319999999999999</v>
      </c>
      <c r="Q4" s="5">
        <v>2.87</v>
      </c>
      <c r="R4" s="5">
        <v>2.97</v>
      </c>
      <c r="S4" s="5">
        <v>3.5049999999999999</v>
      </c>
      <c r="T4" s="5">
        <v>7.0279999999999996</v>
      </c>
      <c r="U4" s="5">
        <v>8.2929999999999993</v>
      </c>
      <c r="V4" s="5">
        <v>1.0309999999999999</v>
      </c>
      <c r="W4" s="5">
        <v>1.2170000000000001</v>
      </c>
      <c r="X4" s="5">
        <v>1.2889999999999999</v>
      </c>
      <c r="Y4" s="5">
        <v>1.5209999999999999</v>
      </c>
      <c r="Z4" s="5">
        <v>1.5469999999999999</v>
      </c>
      <c r="AA4" s="5">
        <v>1.825</v>
      </c>
      <c r="AB4" s="5">
        <v>0.88700000000000001</v>
      </c>
      <c r="AC4" s="5">
        <v>1.0469999999999999</v>
      </c>
      <c r="AD4" s="5">
        <v>1.109</v>
      </c>
      <c r="AE4" s="5">
        <v>1.3089999999999999</v>
      </c>
      <c r="AF4" s="5">
        <v>1.33</v>
      </c>
      <c r="AG4" s="5">
        <v>1.569</v>
      </c>
      <c r="AH4" s="5">
        <v>1.3260000000000001</v>
      </c>
      <c r="AI4" s="5">
        <v>1.5649999999999999</v>
      </c>
      <c r="AJ4" s="5">
        <v>1.1930000000000001</v>
      </c>
      <c r="AK4" s="5">
        <v>1.4079999999999999</v>
      </c>
      <c r="AL4" s="5">
        <v>1.1140000000000001</v>
      </c>
      <c r="AM4" s="5">
        <v>1.3149999999999999</v>
      </c>
      <c r="AN4" s="5">
        <v>1.008</v>
      </c>
      <c r="AO4" s="5">
        <v>1.1890000000000001</v>
      </c>
      <c r="AP4" s="5">
        <v>0.92800000000000005</v>
      </c>
      <c r="AQ4" s="5">
        <v>1.095</v>
      </c>
      <c r="AR4" s="5">
        <v>0.875</v>
      </c>
      <c r="AS4" s="5">
        <v>1.0329999999999999</v>
      </c>
      <c r="AT4" s="5">
        <v>0.79600000000000004</v>
      </c>
      <c r="AU4" s="5">
        <v>0.93899999999999995</v>
      </c>
    </row>
    <row r="5" spans="1:47" s="2" customFormat="1" ht="12.5" x14ac:dyDescent="0.25">
      <c r="A5" s="2" t="str">
        <f t="shared" ref="A5:A27" si="0">CONCATENATE(C5,".",B5)</f>
        <v>יולי.2014</v>
      </c>
      <c r="B5" s="1">
        <v>2014</v>
      </c>
      <c r="C5" s="11" t="s">
        <v>26</v>
      </c>
      <c r="D5" s="5">
        <v>2.1469999999999998</v>
      </c>
      <c r="E5" s="5">
        <v>2.5329999999999999</v>
      </c>
      <c r="F5" s="5">
        <v>2.6840000000000002</v>
      </c>
      <c r="G5" s="5">
        <v>3.1669999999999998</v>
      </c>
      <c r="H5" s="5">
        <v>6.7370000000000001</v>
      </c>
      <c r="I5" s="5">
        <v>7.95</v>
      </c>
      <c r="J5" s="5">
        <v>1.075</v>
      </c>
      <c r="K5" s="5">
        <v>1.2689999999999999</v>
      </c>
      <c r="L5" s="5">
        <v>1.4350000000000001</v>
      </c>
      <c r="M5" s="5">
        <v>1.6930000000000001</v>
      </c>
      <c r="N5" s="5">
        <v>2.0350000000000001</v>
      </c>
      <c r="O5" s="5">
        <v>2.4009999999999998</v>
      </c>
      <c r="P5" s="5">
        <v>2.4289999999999998</v>
      </c>
      <c r="Q5" s="5">
        <v>2.8660000000000001</v>
      </c>
      <c r="R5" s="5">
        <v>2.9660000000000002</v>
      </c>
      <c r="S5" s="5">
        <v>3.5</v>
      </c>
      <c r="T5" s="5">
        <v>7.0190000000000001</v>
      </c>
      <c r="U5" s="5">
        <v>8.2829999999999995</v>
      </c>
      <c r="V5" s="5">
        <v>1.03</v>
      </c>
      <c r="W5" s="5">
        <v>1.2150000000000001</v>
      </c>
      <c r="X5" s="5">
        <v>1.288</v>
      </c>
      <c r="Y5" s="5">
        <v>1.52</v>
      </c>
      <c r="Z5" s="5">
        <v>1.5449999999999999</v>
      </c>
      <c r="AA5" s="5">
        <v>1.823</v>
      </c>
      <c r="AB5" s="5">
        <v>0.88600000000000001</v>
      </c>
      <c r="AC5" s="5">
        <v>1.0449999999999999</v>
      </c>
      <c r="AD5" s="5">
        <v>1.1080000000000001</v>
      </c>
      <c r="AE5" s="5">
        <v>1.3069999999999999</v>
      </c>
      <c r="AF5" s="5">
        <v>1.329</v>
      </c>
      <c r="AG5" s="5">
        <v>1.5680000000000001</v>
      </c>
      <c r="AH5" s="5">
        <v>1.3240000000000001</v>
      </c>
      <c r="AI5" s="5">
        <v>1.5620000000000001</v>
      </c>
      <c r="AJ5" s="5">
        <v>1.1919999999999999</v>
      </c>
      <c r="AK5" s="5">
        <v>1.407</v>
      </c>
      <c r="AL5" s="5">
        <v>1.1120000000000001</v>
      </c>
      <c r="AM5" s="5">
        <v>1.3120000000000001</v>
      </c>
      <c r="AN5" s="5">
        <v>1.006</v>
      </c>
      <c r="AO5" s="5">
        <v>1.1870000000000001</v>
      </c>
      <c r="AP5" s="5">
        <v>0.92700000000000005</v>
      </c>
      <c r="AQ5" s="5">
        <v>1.0940000000000001</v>
      </c>
      <c r="AR5" s="5">
        <v>0.874</v>
      </c>
      <c r="AS5" s="5">
        <v>1.0309999999999999</v>
      </c>
      <c r="AT5" s="5">
        <v>0.79400000000000004</v>
      </c>
      <c r="AU5" s="5">
        <v>0.93700000000000006</v>
      </c>
    </row>
    <row r="6" spans="1:47" s="2" customFormat="1" ht="12.5" x14ac:dyDescent="0.25">
      <c r="A6" s="2" t="str">
        <f t="shared" si="0"/>
        <v>ינואר.2015</v>
      </c>
      <c r="B6" s="1">
        <v>2015</v>
      </c>
      <c r="C6" s="1" t="s">
        <v>27</v>
      </c>
      <c r="D6" s="5">
        <v>2.3639999999999999</v>
      </c>
      <c r="E6" s="5">
        <v>2.79</v>
      </c>
      <c r="F6" s="5">
        <v>2.6</v>
      </c>
      <c r="G6" s="5">
        <v>3.0680000000000001</v>
      </c>
      <c r="H6" s="5">
        <v>6.0430000000000001</v>
      </c>
      <c r="I6" s="5">
        <v>7.1310000000000002</v>
      </c>
      <c r="J6" s="5">
        <v>1.1100000000000001</v>
      </c>
      <c r="K6" s="5">
        <v>1.31</v>
      </c>
      <c r="L6" s="5">
        <v>1.47</v>
      </c>
      <c r="M6" s="5">
        <v>1.7350000000000001</v>
      </c>
      <c r="N6" s="5">
        <v>2.0699999999999998</v>
      </c>
      <c r="O6" s="5">
        <v>2.4430000000000001</v>
      </c>
      <c r="P6" s="5">
        <v>2.6469999999999998</v>
      </c>
      <c r="Q6" s="5">
        <v>3.1240000000000001</v>
      </c>
      <c r="R6" s="5">
        <v>2.883</v>
      </c>
      <c r="S6" s="5">
        <v>3.4020000000000001</v>
      </c>
      <c r="T6" s="5">
        <v>6.3259999999999996</v>
      </c>
      <c r="U6" s="5">
        <v>7.4649999999999999</v>
      </c>
      <c r="V6" s="5">
        <v>1.1000000000000001</v>
      </c>
      <c r="W6" s="5">
        <v>1.298</v>
      </c>
      <c r="X6" s="5">
        <v>1.375</v>
      </c>
      <c r="Y6" s="5">
        <v>1.623</v>
      </c>
      <c r="Z6" s="5">
        <v>1.65</v>
      </c>
      <c r="AA6" s="5">
        <v>1.9470000000000001</v>
      </c>
      <c r="AB6" s="5">
        <v>0.94599999999999995</v>
      </c>
      <c r="AC6" s="5">
        <v>1.1160000000000001</v>
      </c>
      <c r="AD6" s="5">
        <v>1.1830000000000001</v>
      </c>
      <c r="AE6" s="5">
        <v>1.3959999999999999</v>
      </c>
      <c r="AF6" s="5">
        <v>1.419</v>
      </c>
      <c r="AG6" s="5">
        <v>1.6739999999999999</v>
      </c>
      <c r="AH6" s="5">
        <v>1.417</v>
      </c>
      <c r="AI6" s="5">
        <v>1.6719999999999999</v>
      </c>
      <c r="AJ6" s="5">
        <v>1.2749999999999999</v>
      </c>
      <c r="AK6" s="5">
        <v>1.5049999999999999</v>
      </c>
      <c r="AL6" s="5">
        <v>1.19</v>
      </c>
      <c r="AM6" s="5">
        <v>1.4039999999999999</v>
      </c>
      <c r="AN6" s="5">
        <v>1.077</v>
      </c>
      <c r="AO6" s="5">
        <v>1.2709999999999999</v>
      </c>
      <c r="AP6" s="5">
        <v>0.99199999999999999</v>
      </c>
      <c r="AQ6" s="5">
        <v>1.171</v>
      </c>
      <c r="AR6" s="5">
        <v>0.93500000000000005</v>
      </c>
      <c r="AS6" s="5">
        <v>1.103</v>
      </c>
      <c r="AT6" s="5">
        <v>0.85</v>
      </c>
      <c r="AU6" s="5">
        <v>1.0029999999999999</v>
      </c>
    </row>
    <row r="7" spans="1:47" s="2" customFormat="1" ht="12.5" x14ac:dyDescent="0.25">
      <c r="A7" s="2" t="str">
        <f t="shared" si="0"/>
        <v>יולי.2015</v>
      </c>
      <c r="B7" s="1">
        <v>2015</v>
      </c>
      <c r="C7" s="1" t="s">
        <v>26</v>
      </c>
      <c r="D7" s="5">
        <v>2.34</v>
      </c>
      <c r="E7" s="5">
        <v>2.7610000000000001</v>
      </c>
      <c r="F7" s="5">
        <v>2.5739999999999998</v>
      </c>
      <c r="G7" s="5">
        <v>3.0369999999999999</v>
      </c>
      <c r="H7" s="5">
        <v>5.9829999999999997</v>
      </c>
      <c r="I7" s="5">
        <v>7.06</v>
      </c>
      <c r="J7" s="5">
        <v>1.099</v>
      </c>
      <c r="K7" s="5">
        <v>1.2969999999999999</v>
      </c>
      <c r="L7" s="5">
        <v>1.4590000000000001</v>
      </c>
      <c r="M7" s="5">
        <v>1.722</v>
      </c>
      <c r="N7" s="5">
        <v>2.0590000000000002</v>
      </c>
      <c r="O7" s="5">
        <v>2.4300000000000002</v>
      </c>
      <c r="P7" s="5">
        <v>2.621</v>
      </c>
      <c r="Q7" s="5">
        <v>3.0920000000000001</v>
      </c>
      <c r="R7" s="5">
        <v>2.855</v>
      </c>
      <c r="S7" s="5">
        <v>3.3679999999999999</v>
      </c>
      <c r="T7" s="5">
        <v>6.2629999999999999</v>
      </c>
      <c r="U7" s="5">
        <v>7.391</v>
      </c>
      <c r="V7" s="5">
        <v>1.089</v>
      </c>
      <c r="W7" s="5">
        <v>1.2849999999999999</v>
      </c>
      <c r="X7" s="5">
        <v>1.361</v>
      </c>
      <c r="Y7" s="5">
        <v>1.6060000000000001</v>
      </c>
      <c r="Z7" s="5">
        <v>1.6339999999999999</v>
      </c>
      <c r="AA7" s="5">
        <v>1.9279999999999999</v>
      </c>
      <c r="AB7" s="5">
        <v>0.93700000000000006</v>
      </c>
      <c r="AC7" s="5">
        <v>1.1060000000000001</v>
      </c>
      <c r="AD7" s="5">
        <v>1.17</v>
      </c>
      <c r="AE7" s="5">
        <v>1.381</v>
      </c>
      <c r="AF7" s="5">
        <v>1.405</v>
      </c>
      <c r="AG7" s="5">
        <v>1.6579999999999999</v>
      </c>
      <c r="AH7" s="5">
        <v>1.403</v>
      </c>
      <c r="AI7" s="5">
        <v>1.6559999999999999</v>
      </c>
      <c r="AJ7" s="5">
        <v>1.2629999999999999</v>
      </c>
      <c r="AK7" s="5">
        <v>1.49</v>
      </c>
      <c r="AL7" s="5">
        <v>1.179</v>
      </c>
      <c r="AM7" s="5">
        <v>1.391</v>
      </c>
      <c r="AN7" s="5">
        <v>1.0660000000000001</v>
      </c>
      <c r="AO7" s="5">
        <v>1.258</v>
      </c>
      <c r="AP7" s="5">
        <v>0.98199999999999998</v>
      </c>
      <c r="AQ7" s="5">
        <v>1.159</v>
      </c>
      <c r="AR7" s="5">
        <v>0.92600000000000005</v>
      </c>
      <c r="AS7" s="5">
        <v>1.093</v>
      </c>
      <c r="AT7" s="5">
        <v>0.84199999999999997</v>
      </c>
      <c r="AU7" s="5">
        <v>0.99399999999999999</v>
      </c>
    </row>
    <row r="8" spans="1:47" s="2" customFormat="1" ht="12.5" x14ac:dyDescent="0.25">
      <c r="A8" s="2" t="str">
        <f t="shared" si="0"/>
        <v>ינואר.2016</v>
      </c>
      <c r="B8" s="71">
        <v>2016</v>
      </c>
      <c r="C8" s="71" t="s">
        <v>27</v>
      </c>
      <c r="D8" s="5">
        <v>2.5059999999999998</v>
      </c>
      <c r="E8" s="5">
        <v>2.9319999999999999</v>
      </c>
      <c r="F8" s="70">
        <v>2.7570000000000001</v>
      </c>
      <c r="G8" s="70">
        <v>3.226</v>
      </c>
      <c r="H8" s="70">
        <v>5.5659999999999998</v>
      </c>
      <c r="I8" s="70">
        <v>6.5119999999999996</v>
      </c>
      <c r="J8" s="5">
        <v>1.0940000000000001</v>
      </c>
      <c r="K8" s="5">
        <v>1.28</v>
      </c>
      <c r="L8" s="70">
        <v>2.7570000000000001</v>
      </c>
      <c r="M8" s="70">
        <v>3.226</v>
      </c>
      <c r="N8" s="70">
        <v>5.5659999999999998</v>
      </c>
      <c r="O8" s="70">
        <v>6.5119999999999996</v>
      </c>
      <c r="P8" s="5">
        <v>2.7879999999999998</v>
      </c>
      <c r="Q8" s="5">
        <v>3.262</v>
      </c>
      <c r="R8" s="5">
        <v>3.0390000000000001</v>
      </c>
      <c r="S8" s="5">
        <v>3.556</v>
      </c>
      <c r="T8" s="5">
        <v>5.8479999999999999</v>
      </c>
      <c r="U8" s="5">
        <v>6.8419999999999996</v>
      </c>
      <c r="V8" s="5">
        <v>1.133</v>
      </c>
      <c r="W8" s="5">
        <v>1.3260000000000001</v>
      </c>
      <c r="X8" s="5">
        <v>1.4159999999999999</v>
      </c>
      <c r="Y8" s="5">
        <v>1.657</v>
      </c>
      <c r="Z8" s="5">
        <v>1.7</v>
      </c>
      <c r="AA8" s="5">
        <v>1.9890000000000001</v>
      </c>
      <c r="AB8" s="5">
        <v>0.97399999999999998</v>
      </c>
      <c r="AC8" s="5">
        <v>1.1399999999999999</v>
      </c>
      <c r="AD8" s="5">
        <v>1.218</v>
      </c>
      <c r="AE8" s="5">
        <v>1.425</v>
      </c>
      <c r="AF8" s="5">
        <v>1.462</v>
      </c>
      <c r="AG8" s="5">
        <v>1.7110000000000001</v>
      </c>
      <c r="AH8" s="5">
        <v>1.488</v>
      </c>
      <c r="AI8" s="5">
        <v>1.7410000000000001</v>
      </c>
      <c r="AJ8" s="5">
        <v>1.339</v>
      </c>
      <c r="AK8" s="5">
        <v>1.5669999999999999</v>
      </c>
      <c r="AL8" s="5">
        <v>1.25</v>
      </c>
      <c r="AM8" s="5">
        <v>1.4630000000000001</v>
      </c>
      <c r="AN8" s="5">
        <v>1.131</v>
      </c>
      <c r="AO8" s="5">
        <v>1.323</v>
      </c>
      <c r="AP8" s="5">
        <v>1.042</v>
      </c>
      <c r="AQ8" s="5">
        <v>1.2190000000000001</v>
      </c>
      <c r="AR8" s="5">
        <v>0.98199999999999998</v>
      </c>
      <c r="AS8" s="5">
        <v>1.149</v>
      </c>
      <c r="AT8" s="5">
        <v>0.89300000000000002</v>
      </c>
      <c r="AU8" s="5">
        <v>1.0449999999999999</v>
      </c>
    </row>
    <row r="9" spans="1:47" s="2" customFormat="1" ht="12.5" x14ac:dyDescent="0.25">
      <c r="A9" s="2" t="str">
        <f t="shared" si="0"/>
        <v>יולי.2016</v>
      </c>
      <c r="B9" s="71">
        <v>2016</v>
      </c>
      <c r="C9" s="71" t="s">
        <v>26</v>
      </c>
      <c r="D9" s="5">
        <v>2.5</v>
      </c>
      <c r="E9" s="5">
        <v>2.9249999999999998</v>
      </c>
      <c r="F9" s="70">
        <v>2.75</v>
      </c>
      <c r="G9" s="70">
        <v>3.218</v>
      </c>
      <c r="H9" s="70">
        <v>5.5529999999999999</v>
      </c>
      <c r="I9" s="70">
        <v>6.4969999999999999</v>
      </c>
      <c r="J9" s="5">
        <v>1.091</v>
      </c>
      <c r="K9" s="5">
        <v>1.276</v>
      </c>
      <c r="L9" s="70">
        <v>2.75</v>
      </c>
      <c r="M9" s="70">
        <v>3.218</v>
      </c>
      <c r="N9" s="70">
        <v>5.5529999999999999</v>
      </c>
      <c r="O9" s="70">
        <v>6.4969999999999999</v>
      </c>
      <c r="P9" s="5">
        <v>2.7810000000000001</v>
      </c>
      <c r="Q9" s="5">
        <v>3.254</v>
      </c>
      <c r="R9" s="5">
        <v>3.0310000000000001</v>
      </c>
      <c r="S9" s="5">
        <v>3.5470000000000002</v>
      </c>
      <c r="T9" s="5">
        <v>5.8339999999999996</v>
      </c>
      <c r="U9" s="5">
        <v>6.8259999999999996</v>
      </c>
      <c r="V9" s="5">
        <v>1.1299999999999999</v>
      </c>
      <c r="W9" s="5">
        <v>1.323</v>
      </c>
      <c r="X9" s="5">
        <v>1.413</v>
      </c>
      <c r="Y9" s="5">
        <v>1.653</v>
      </c>
      <c r="Z9" s="5">
        <v>1.696</v>
      </c>
      <c r="AA9" s="5">
        <v>1.984</v>
      </c>
      <c r="AB9" s="5">
        <v>0.97199999999999998</v>
      </c>
      <c r="AC9" s="5">
        <v>1.137</v>
      </c>
      <c r="AD9" s="5">
        <v>1.2150000000000001</v>
      </c>
      <c r="AE9" s="5">
        <v>1.4219999999999999</v>
      </c>
      <c r="AF9" s="5">
        <v>1.458</v>
      </c>
      <c r="AG9" s="5">
        <v>1.706</v>
      </c>
      <c r="AH9" s="5">
        <v>1.4850000000000001</v>
      </c>
      <c r="AI9" s="5">
        <v>1.7370000000000001</v>
      </c>
      <c r="AJ9" s="5">
        <v>1.337</v>
      </c>
      <c r="AK9" s="5">
        <v>1.5640000000000001</v>
      </c>
      <c r="AL9" s="5">
        <v>1.2470000000000001</v>
      </c>
      <c r="AM9" s="5">
        <v>1.4590000000000001</v>
      </c>
      <c r="AN9" s="5">
        <v>1.129</v>
      </c>
      <c r="AO9" s="5">
        <v>1.321</v>
      </c>
      <c r="AP9" s="5">
        <v>1.04</v>
      </c>
      <c r="AQ9" s="5">
        <v>1.2170000000000001</v>
      </c>
      <c r="AR9" s="5">
        <v>0.98</v>
      </c>
      <c r="AS9" s="5">
        <v>1.147</v>
      </c>
      <c r="AT9" s="5">
        <v>0.89100000000000001</v>
      </c>
      <c r="AU9" s="5">
        <v>1.042</v>
      </c>
    </row>
    <row r="10" spans="1:47" x14ac:dyDescent="0.3">
      <c r="A10" s="2" t="str">
        <f t="shared" si="0"/>
        <v>ינואר.2017</v>
      </c>
      <c r="B10" s="71">
        <v>2017</v>
      </c>
      <c r="C10" s="71" t="s">
        <v>27</v>
      </c>
      <c r="D10" s="5">
        <v>2.5059999999999998</v>
      </c>
      <c r="E10" s="5">
        <v>2.9319999999999999</v>
      </c>
      <c r="F10" s="70">
        <v>2.7570000000000001</v>
      </c>
      <c r="G10" s="70">
        <v>3.226</v>
      </c>
      <c r="H10" s="70">
        <v>5.3849999999999998</v>
      </c>
      <c r="I10" s="70">
        <v>6.3</v>
      </c>
      <c r="J10" s="5">
        <v>1.0940000000000001</v>
      </c>
      <c r="K10" s="5">
        <v>1.28</v>
      </c>
      <c r="L10" s="70">
        <v>2.7570000000000001</v>
      </c>
      <c r="M10" s="70">
        <v>3.226</v>
      </c>
      <c r="N10" s="70">
        <v>5.3849999999999998</v>
      </c>
      <c r="O10" s="70">
        <v>6.3</v>
      </c>
      <c r="P10" s="5">
        <v>2.7879999999999998</v>
      </c>
      <c r="Q10" s="5">
        <v>3.262</v>
      </c>
      <c r="R10" s="5">
        <v>3.0390000000000001</v>
      </c>
      <c r="S10" s="5">
        <v>3.5550000000000002</v>
      </c>
      <c r="T10" s="5">
        <v>5.6669999999999998</v>
      </c>
      <c r="U10" s="5">
        <v>6.63</v>
      </c>
      <c r="V10" s="5">
        <v>1.165</v>
      </c>
      <c r="W10" s="5">
        <v>1.363</v>
      </c>
      <c r="X10" s="5">
        <v>1.456</v>
      </c>
      <c r="Y10" s="5">
        <v>1.704</v>
      </c>
      <c r="Z10" s="5">
        <v>1.748</v>
      </c>
      <c r="AA10" s="5">
        <v>2.0449999999999999</v>
      </c>
      <c r="AB10" s="5">
        <v>1.002</v>
      </c>
      <c r="AC10" s="5">
        <v>1.1719999999999999</v>
      </c>
      <c r="AD10" s="5">
        <v>1.2529999999999999</v>
      </c>
      <c r="AE10" s="5">
        <v>1.466</v>
      </c>
      <c r="AF10" s="5">
        <v>1.5029999999999999</v>
      </c>
      <c r="AG10" s="5">
        <v>1.7589999999999999</v>
      </c>
      <c r="AH10" s="5">
        <v>1.488</v>
      </c>
      <c r="AI10" s="5">
        <v>1.7410000000000001</v>
      </c>
      <c r="AJ10" s="5">
        <v>1.339</v>
      </c>
      <c r="AK10" s="5">
        <v>1.657</v>
      </c>
      <c r="AL10" s="5">
        <v>1.25</v>
      </c>
      <c r="AM10" s="5">
        <v>1.4630000000000001</v>
      </c>
      <c r="AN10" s="5">
        <v>1.131</v>
      </c>
      <c r="AO10" s="5">
        <v>1.323</v>
      </c>
      <c r="AP10" s="5">
        <v>1.042</v>
      </c>
      <c r="AQ10" s="5">
        <v>1.2190000000000001</v>
      </c>
      <c r="AR10" s="5">
        <v>0.98199999999999998</v>
      </c>
      <c r="AS10" s="5">
        <v>1.149</v>
      </c>
      <c r="AT10" s="5">
        <v>0.89300000000000002</v>
      </c>
      <c r="AU10" s="5">
        <v>1.0449999999999999</v>
      </c>
    </row>
    <row r="11" spans="1:47" x14ac:dyDescent="0.3">
      <c r="A11" s="2" t="str">
        <f t="shared" si="0"/>
        <v>יולי.2017</v>
      </c>
      <c r="B11" s="71">
        <v>2017</v>
      </c>
      <c r="C11" s="71" t="s">
        <v>26</v>
      </c>
      <c r="D11" s="105">
        <v>1.9370000000000001</v>
      </c>
      <c r="E11" s="5">
        <v>2.3170000000000002</v>
      </c>
      <c r="F11" s="106">
        <v>2.7719999999999998</v>
      </c>
      <c r="G11" s="106">
        <v>3.2429999999999999</v>
      </c>
      <c r="H11" s="106">
        <f>H12</f>
        <v>5.2140000000000004</v>
      </c>
      <c r="I11" s="106">
        <f>I12</f>
        <v>6.1</v>
      </c>
      <c r="J11" s="5">
        <v>1.1040000000000001</v>
      </c>
      <c r="K11" s="5">
        <v>1.292</v>
      </c>
      <c r="L11" s="106">
        <v>2.7719999999999998</v>
      </c>
      <c r="M11" s="106">
        <v>3.2429999999999999</v>
      </c>
      <c r="N11" s="106">
        <f>N12</f>
        <v>5.2140000000000004</v>
      </c>
      <c r="O11" s="106">
        <f>O12</f>
        <v>6.1</v>
      </c>
      <c r="P11" s="5">
        <v>2.2650000000000001</v>
      </c>
      <c r="Q11" s="5">
        <v>2.65</v>
      </c>
      <c r="R11" s="5">
        <v>3.0569999999999999</v>
      </c>
      <c r="S11" s="5">
        <v>3.5760000000000001</v>
      </c>
      <c r="T11" s="5">
        <v>5.67</v>
      </c>
      <c r="U11" s="5">
        <v>6.633</v>
      </c>
      <c r="V11" s="5">
        <v>1.175</v>
      </c>
      <c r="W11" s="5">
        <v>1.375</v>
      </c>
      <c r="X11" s="5">
        <v>1.4690000000000001</v>
      </c>
      <c r="Y11" s="5">
        <v>1.7190000000000001</v>
      </c>
      <c r="Z11" s="5">
        <v>1.7629999999999999</v>
      </c>
      <c r="AA11" s="5">
        <v>2.0630000000000002</v>
      </c>
      <c r="AB11" s="5">
        <v>1.0109999999999999</v>
      </c>
      <c r="AC11" s="5">
        <v>1.1830000000000001</v>
      </c>
      <c r="AD11" s="5">
        <v>1.264</v>
      </c>
      <c r="AE11" s="5">
        <v>1.4790000000000001</v>
      </c>
      <c r="AF11" s="5">
        <v>1.5169999999999999</v>
      </c>
      <c r="AG11" s="5">
        <v>1.7749999999999999</v>
      </c>
      <c r="AH11" s="5">
        <v>1.488</v>
      </c>
      <c r="AI11" s="5">
        <v>1.7410000000000001</v>
      </c>
      <c r="AJ11" s="5">
        <v>1.339</v>
      </c>
      <c r="AK11" s="5">
        <v>1.5669999999999999</v>
      </c>
      <c r="AL11" s="5">
        <v>1.25</v>
      </c>
      <c r="AM11" s="5">
        <v>1.4630000000000001</v>
      </c>
      <c r="AN11" s="5">
        <v>1.131</v>
      </c>
      <c r="AO11" s="5">
        <v>1.323</v>
      </c>
      <c r="AP11" s="5">
        <v>1.042</v>
      </c>
      <c r="AQ11" s="5">
        <v>1.2190000000000001</v>
      </c>
      <c r="AR11" s="5">
        <v>0.98199999999999998</v>
      </c>
      <c r="AS11" s="5">
        <v>1.149</v>
      </c>
      <c r="AT11" s="5">
        <v>0.89300000000000002</v>
      </c>
      <c r="AU11" s="5">
        <v>1.0449999999999999</v>
      </c>
    </row>
    <row r="12" spans="1:47" x14ac:dyDescent="0.3">
      <c r="A12" s="2" t="str">
        <f t="shared" si="0"/>
        <v>ינואר.2018</v>
      </c>
      <c r="B12" s="71">
        <v>2018</v>
      </c>
      <c r="C12" s="71" t="s">
        <v>27</v>
      </c>
      <c r="D12" s="5">
        <v>1.98</v>
      </c>
      <c r="E12" s="5">
        <v>2.3170000000000002</v>
      </c>
      <c r="F12" s="70">
        <v>2.7719999999999998</v>
      </c>
      <c r="G12" s="70">
        <v>3.2429999999999999</v>
      </c>
      <c r="H12" s="70">
        <v>5.2140000000000004</v>
      </c>
      <c r="I12" s="70">
        <v>6.1</v>
      </c>
      <c r="J12" s="5">
        <v>1.1020000000000001</v>
      </c>
      <c r="K12" s="5">
        <v>1.2889999999999999</v>
      </c>
      <c r="L12" s="70">
        <v>2.7719999999999998</v>
      </c>
      <c r="M12" s="70">
        <v>3.2429999999999999</v>
      </c>
      <c r="N12" s="70">
        <v>5.2140000000000004</v>
      </c>
      <c r="O12" s="70">
        <v>6.1</v>
      </c>
      <c r="P12" s="5">
        <v>2.2650000000000001</v>
      </c>
      <c r="Q12" s="5">
        <v>2.65</v>
      </c>
      <c r="R12" s="5">
        <v>3.0569999999999999</v>
      </c>
      <c r="S12" s="5">
        <v>3.5790000000000002</v>
      </c>
      <c r="T12" s="5">
        <v>5.4980000000000002</v>
      </c>
      <c r="U12" s="5">
        <v>6.4329999999999998</v>
      </c>
      <c r="V12" s="5">
        <v>1.173</v>
      </c>
      <c r="W12" s="5">
        <v>1.3720000000000001</v>
      </c>
      <c r="X12" s="5">
        <v>1.47</v>
      </c>
      <c r="Y12" s="5">
        <v>1.716</v>
      </c>
      <c r="Z12" s="5">
        <v>1.76</v>
      </c>
      <c r="AA12" s="5">
        <v>2.0590000000000002</v>
      </c>
      <c r="AB12" s="5">
        <v>1.0089999999999999</v>
      </c>
      <c r="AC12" s="5">
        <v>1.18</v>
      </c>
      <c r="AD12" s="5">
        <v>1.2609999999999999</v>
      </c>
      <c r="AE12" s="5">
        <v>1.4750000000000001</v>
      </c>
      <c r="AF12" s="5">
        <v>1.5129999999999999</v>
      </c>
      <c r="AG12" s="5">
        <v>1.77</v>
      </c>
      <c r="AH12" s="5">
        <v>1.488</v>
      </c>
      <c r="AI12" s="5">
        <v>1.7410000000000001</v>
      </c>
      <c r="AJ12" s="5">
        <v>1.339</v>
      </c>
      <c r="AK12" s="5">
        <v>1.5669999999999999</v>
      </c>
      <c r="AL12" s="5">
        <v>1.25</v>
      </c>
      <c r="AM12" s="5">
        <v>1.462</v>
      </c>
      <c r="AN12" s="5">
        <v>1.131</v>
      </c>
      <c r="AO12" s="5">
        <v>1.323</v>
      </c>
      <c r="AP12" s="5">
        <v>1.042</v>
      </c>
      <c r="AQ12" s="5">
        <v>1.2190000000000001</v>
      </c>
      <c r="AR12" s="5">
        <v>0.98199999999999998</v>
      </c>
      <c r="AS12" s="5">
        <v>1.149</v>
      </c>
      <c r="AT12" s="5">
        <v>0.89300000000000002</v>
      </c>
      <c r="AU12" s="5">
        <v>1.0449999999999999</v>
      </c>
    </row>
    <row r="13" spans="1:47" x14ac:dyDescent="0.3">
      <c r="A13" s="2" t="str">
        <f t="shared" si="0"/>
        <v>יולי.2018</v>
      </c>
      <c r="B13" s="71">
        <v>2018</v>
      </c>
      <c r="C13" s="72" t="s">
        <v>26</v>
      </c>
      <c r="D13" s="5">
        <v>1.998</v>
      </c>
      <c r="E13" s="5">
        <v>2.3380000000000001</v>
      </c>
      <c r="F13" s="70">
        <v>2.7970000000000002</v>
      </c>
      <c r="G13" s="70">
        <v>3.2730000000000001</v>
      </c>
      <c r="H13" s="70">
        <v>5.2910000000000004</v>
      </c>
      <c r="I13" s="70">
        <v>6.19</v>
      </c>
      <c r="J13" s="5">
        <v>1.1120000000000001</v>
      </c>
      <c r="K13" s="5">
        <v>1.3009999999999999</v>
      </c>
      <c r="L13" s="70">
        <v>2.7970000000000002</v>
      </c>
      <c r="M13" s="70">
        <v>3.2730000000000001</v>
      </c>
      <c r="N13" s="70">
        <v>5.2910000000000004</v>
      </c>
      <c r="O13" s="70">
        <v>6.19</v>
      </c>
      <c r="P13" s="5">
        <v>2.2839999999999998</v>
      </c>
      <c r="Q13" s="5">
        <v>2.673</v>
      </c>
      <c r="R13" s="5">
        <v>3.0840000000000001</v>
      </c>
      <c r="S13" s="5">
        <v>3.6080000000000001</v>
      </c>
      <c r="T13" s="5">
        <v>5.577</v>
      </c>
      <c r="U13" s="5">
        <v>6.5250000000000004</v>
      </c>
      <c r="V13" s="5">
        <v>1.1839999999999999</v>
      </c>
      <c r="W13" s="5">
        <v>1.385</v>
      </c>
      <c r="X13" s="5">
        <v>1.48</v>
      </c>
      <c r="Y13" s="5">
        <v>1.732</v>
      </c>
      <c r="Z13" s="5">
        <v>1.776</v>
      </c>
      <c r="AA13" s="5">
        <v>2.0779999999999998</v>
      </c>
      <c r="AB13" s="5">
        <v>1.018</v>
      </c>
      <c r="AC13" s="5">
        <v>1.1910000000000001</v>
      </c>
      <c r="AD13" s="5">
        <v>1.2729999999999999</v>
      </c>
      <c r="AE13" s="5">
        <v>1.4890000000000001</v>
      </c>
      <c r="AF13" s="5">
        <v>1.5269999999999999</v>
      </c>
      <c r="AG13" s="5">
        <v>1.7869999999999999</v>
      </c>
      <c r="AH13" s="5">
        <v>1.502</v>
      </c>
      <c r="AI13" s="5">
        <v>1.7569999999999999</v>
      </c>
      <c r="AJ13" s="5">
        <v>1.3520000000000001</v>
      </c>
      <c r="AK13" s="5">
        <v>1.5820000000000001</v>
      </c>
      <c r="AL13" s="5">
        <v>1.262</v>
      </c>
      <c r="AM13" s="5">
        <v>1.476</v>
      </c>
      <c r="AN13" s="5">
        <v>1.1419999999999999</v>
      </c>
      <c r="AO13" s="5">
        <v>1.3360000000000001</v>
      </c>
      <c r="AP13" s="5">
        <v>1.0509999999999999</v>
      </c>
      <c r="AQ13" s="5">
        <v>1.23</v>
      </c>
      <c r="AR13" s="5">
        <v>0.99099999999999999</v>
      </c>
      <c r="AS13" s="5">
        <v>1.1599999999999999</v>
      </c>
      <c r="AT13" s="5">
        <v>0.90100000000000002</v>
      </c>
      <c r="AU13" s="5">
        <v>1.054</v>
      </c>
    </row>
    <row r="14" spans="1:47" x14ac:dyDescent="0.3">
      <c r="A14" s="2" t="str">
        <f t="shared" si="0"/>
        <v>ינואר.2019</v>
      </c>
      <c r="B14" s="71">
        <v>2019</v>
      </c>
      <c r="C14" s="72" t="s">
        <v>27</v>
      </c>
      <c r="D14" s="5">
        <v>2.0070000000000001</v>
      </c>
      <c r="E14" s="5">
        <v>2.3479999999999999</v>
      </c>
      <c r="F14" s="70">
        <v>3.3</v>
      </c>
      <c r="G14" s="70">
        <v>3.8610000000000002</v>
      </c>
      <c r="H14" s="70">
        <v>5.7080000000000002</v>
      </c>
      <c r="I14" s="70">
        <v>6.6779999999999999</v>
      </c>
      <c r="J14" s="5">
        <v>1.1160000000000001</v>
      </c>
      <c r="K14" s="5">
        <v>1.306</v>
      </c>
      <c r="L14" s="70">
        <v>3.3</v>
      </c>
      <c r="M14" s="70">
        <v>3.8610000000000002</v>
      </c>
      <c r="N14" s="70">
        <v>5.7080000000000002</v>
      </c>
      <c r="O14" s="70">
        <v>6.6779999999999999</v>
      </c>
      <c r="P14" s="5">
        <v>2.2930000000000001</v>
      </c>
      <c r="Q14" s="5">
        <v>2.6829999999999998</v>
      </c>
      <c r="R14" s="5">
        <v>3.5859999999999999</v>
      </c>
      <c r="S14" s="5">
        <v>4.1959999999999997</v>
      </c>
      <c r="T14" s="5">
        <v>5.9939999999999998</v>
      </c>
      <c r="U14" s="5">
        <v>7.0129999999999999</v>
      </c>
      <c r="V14" s="5">
        <v>1.1890000000000001</v>
      </c>
      <c r="W14" s="5">
        <v>1.391</v>
      </c>
      <c r="X14" s="5">
        <v>1.486</v>
      </c>
      <c r="Y14" s="5">
        <v>1.7390000000000001</v>
      </c>
      <c r="Z14" s="5">
        <v>1.784</v>
      </c>
      <c r="AA14" s="5">
        <v>2.0870000000000002</v>
      </c>
      <c r="AB14" s="5">
        <v>1.0229999999999999</v>
      </c>
      <c r="AC14" s="5">
        <v>1.196</v>
      </c>
      <c r="AD14" s="5">
        <v>1.278</v>
      </c>
      <c r="AE14" s="5">
        <v>1.4950000000000001</v>
      </c>
      <c r="AF14" s="5">
        <v>1.534</v>
      </c>
      <c r="AG14" s="5">
        <v>1.7949999999999999</v>
      </c>
      <c r="AH14" s="5">
        <v>1.508</v>
      </c>
      <c r="AI14" s="5">
        <v>1.764</v>
      </c>
      <c r="AJ14" s="5">
        <v>1.357</v>
      </c>
      <c r="AK14" s="5">
        <v>1.5880000000000001</v>
      </c>
      <c r="AL14" s="5">
        <v>1.2669999999999999</v>
      </c>
      <c r="AM14" s="5">
        <v>1.482</v>
      </c>
      <c r="AN14" s="5">
        <v>1.1459999999999999</v>
      </c>
      <c r="AO14" s="5">
        <v>1.341</v>
      </c>
      <c r="AP14" s="5">
        <v>1.056</v>
      </c>
      <c r="AQ14" s="5">
        <v>1.2350000000000001</v>
      </c>
      <c r="AR14" s="5">
        <v>0.995</v>
      </c>
      <c r="AS14" s="5">
        <v>1.1639999999999999</v>
      </c>
      <c r="AT14" s="5">
        <v>0.90500000000000003</v>
      </c>
      <c r="AU14" s="5">
        <v>1.0589999999999999</v>
      </c>
    </row>
    <row r="15" spans="1:47" x14ac:dyDescent="0.3">
      <c r="A15" s="2" t="str">
        <f t="shared" si="0"/>
        <v>יולי.2019</v>
      </c>
      <c r="B15" s="71">
        <v>2019</v>
      </c>
      <c r="C15" s="71" t="s">
        <v>26</v>
      </c>
      <c r="D15" s="5">
        <v>1.94</v>
      </c>
      <c r="E15" s="5"/>
      <c r="F15" s="70">
        <v>3.3</v>
      </c>
      <c r="G15" s="70"/>
      <c r="H15" s="70">
        <v>5.7080000000000002</v>
      </c>
      <c r="I15" s="70"/>
      <c r="J15" s="5">
        <v>1.25</v>
      </c>
      <c r="K15" s="5"/>
      <c r="L15" s="70">
        <v>3.3</v>
      </c>
      <c r="M15" s="70"/>
      <c r="N15" s="70">
        <v>5.7080000000000002</v>
      </c>
      <c r="O15" s="70"/>
      <c r="P15" s="5"/>
      <c r="Q15" s="5"/>
      <c r="R15" s="5"/>
      <c r="S15" s="5"/>
      <c r="T15" s="5"/>
      <c r="U15" s="5"/>
      <c r="V15" s="5">
        <v>1.21</v>
      </c>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x14ac:dyDescent="0.3">
      <c r="A16" s="2" t="str">
        <f t="shared" si="0"/>
        <v>ינואר.2020</v>
      </c>
      <c r="B16" s="73">
        <v>2020</v>
      </c>
      <c r="C16" s="74" t="s">
        <v>27</v>
      </c>
      <c r="D16" s="5">
        <v>1.841</v>
      </c>
      <c r="E16" s="5">
        <v>2.1539999999999999</v>
      </c>
      <c r="F16" s="70">
        <v>3.294</v>
      </c>
      <c r="G16" s="70">
        <v>3.8540000000000001</v>
      </c>
      <c r="H16" s="70">
        <v>6.09</v>
      </c>
      <c r="I16" s="70">
        <v>7.125</v>
      </c>
      <c r="J16" s="5">
        <v>1.337</v>
      </c>
      <c r="K16" s="5">
        <v>1.5640000000000001</v>
      </c>
      <c r="L16" s="70">
        <v>3.294</v>
      </c>
      <c r="M16" s="70">
        <v>3.8540000000000001</v>
      </c>
      <c r="N16" s="70">
        <v>6.09</v>
      </c>
      <c r="O16" s="70">
        <v>7.125</v>
      </c>
      <c r="P16" s="5">
        <v>2.1259999999999999</v>
      </c>
      <c r="Q16" s="5">
        <v>2.488</v>
      </c>
      <c r="R16" s="5">
        <v>3.5790000000000002</v>
      </c>
      <c r="S16" s="5">
        <v>4.1879999999999997</v>
      </c>
      <c r="T16" s="5">
        <v>6.375</v>
      </c>
      <c r="U16" s="5">
        <v>7.4589999999999996</v>
      </c>
      <c r="V16" s="5">
        <v>1.1859999999999999</v>
      </c>
      <c r="W16" s="5">
        <v>1.3879999999999999</v>
      </c>
      <c r="X16" s="5">
        <v>1.4830000000000001</v>
      </c>
      <c r="Y16" s="5">
        <v>1.7350000000000001</v>
      </c>
      <c r="Z16" s="5">
        <v>1.7789999999999999</v>
      </c>
      <c r="AA16" s="5">
        <v>2.081</v>
      </c>
      <c r="AB16" s="5">
        <v>1.02</v>
      </c>
      <c r="AC16" s="5">
        <v>1.1930000000000001</v>
      </c>
      <c r="AD16" s="5">
        <v>1.2749999999999999</v>
      </c>
      <c r="AE16" s="5">
        <v>1.492</v>
      </c>
      <c r="AF16" s="5">
        <v>1.53</v>
      </c>
      <c r="AG16" s="5">
        <v>1.79</v>
      </c>
      <c r="AH16" s="5">
        <v>1.3740000000000001</v>
      </c>
      <c r="AI16" s="5">
        <v>1.6080000000000001</v>
      </c>
      <c r="AJ16" s="5">
        <v>1.2370000000000001</v>
      </c>
      <c r="AK16" s="5">
        <v>1.4470000000000001</v>
      </c>
      <c r="AL16" s="5">
        <v>1.1539999999999999</v>
      </c>
      <c r="AM16" s="5">
        <v>1.35</v>
      </c>
      <c r="AN16" s="5">
        <v>1.044</v>
      </c>
      <c r="AO16" s="5">
        <v>1.222</v>
      </c>
      <c r="AP16" s="5">
        <v>0.96199999999999997</v>
      </c>
      <c r="AQ16" s="5">
        <v>1.125</v>
      </c>
      <c r="AR16" s="5">
        <v>0.90700000000000003</v>
      </c>
      <c r="AS16" s="5">
        <v>1.0609999999999999</v>
      </c>
      <c r="AT16" s="5">
        <v>0.82399999999999995</v>
      </c>
      <c r="AU16" s="5">
        <v>0.96499999999999997</v>
      </c>
    </row>
    <row r="17" spans="1:47" x14ac:dyDescent="0.3">
      <c r="A17" s="2" t="str">
        <f>CONCATENATE(C17,".",B17)</f>
        <v>ינואר.2020 (נסמך שפירים)</v>
      </c>
      <c r="B17" s="1" t="s">
        <v>24</v>
      </c>
      <c r="C17" s="14" t="s">
        <v>27</v>
      </c>
      <c r="D17" s="5">
        <v>1.5569999999999999</v>
      </c>
      <c r="E17" s="5">
        <v>1.8220000000000001</v>
      </c>
      <c r="F17" s="12"/>
      <c r="G17" s="12"/>
      <c r="H17" s="12"/>
      <c r="I17" s="12"/>
      <c r="J17" s="12"/>
      <c r="K17" s="12"/>
      <c r="L17" s="12"/>
      <c r="M17" s="12"/>
      <c r="N17" s="12"/>
      <c r="O17" s="12"/>
      <c r="P17" s="5">
        <v>1.843</v>
      </c>
      <c r="Q17" s="5">
        <v>2.1560000000000001</v>
      </c>
      <c r="R17" s="5"/>
      <c r="S17" s="5"/>
      <c r="T17" s="5"/>
      <c r="U17" s="5"/>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row>
    <row r="18" spans="1:47" x14ac:dyDescent="0.3">
      <c r="A18" s="2" t="str">
        <f t="shared" si="0"/>
        <v>יולי.2020</v>
      </c>
      <c r="B18" s="71">
        <v>2020</v>
      </c>
      <c r="C18" s="72" t="s">
        <v>26</v>
      </c>
      <c r="D18" s="5">
        <v>1.8560000000000001</v>
      </c>
      <c r="E18" s="5">
        <v>2.1720000000000002</v>
      </c>
      <c r="F18" s="70">
        <v>3.3210000000000002</v>
      </c>
      <c r="G18" s="70">
        <v>3.8860000000000001</v>
      </c>
      <c r="H18" s="70">
        <v>6.0709999999999997</v>
      </c>
      <c r="I18" s="70">
        <v>7.1029999999999998</v>
      </c>
      <c r="J18" s="5">
        <v>1.3480000000000001</v>
      </c>
      <c r="K18" s="5">
        <v>1.577</v>
      </c>
      <c r="L18" s="70">
        <v>3.3210000000000002</v>
      </c>
      <c r="M18" s="70">
        <v>3.8860000000000001</v>
      </c>
      <c r="N18" s="70">
        <v>6.0709999999999997</v>
      </c>
      <c r="O18" s="70">
        <v>7.1029999999999998</v>
      </c>
      <c r="P18" s="5">
        <v>2.1440000000000001</v>
      </c>
      <c r="Q18" s="5">
        <v>2.508</v>
      </c>
      <c r="R18" s="5">
        <v>3.6080000000000001</v>
      </c>
      <c r="S18" s="5">
        <v>4.2220000000000004</v>
      </c>
      <c r="T18" s="5">
        <v>6.3579999999999997</v>
      </c>
      <c r="U18" s="5">
        <v>7.4390000000000001</v>
      </c>
      <c r="V18" s="5">
        <v>1.196</v>
      </c>
      <c r="W18" s="5">
        <v>1.399</v>
      </c>
      <c r="X18" s="5">
        <v>1.4950000000000001</v>
      </c>
      <c r="Y18" s="5">
        <v>1.7490000000000001</v>
      </c>
      <c r="Z18" s="5">
        <v>1.794</v>
      </c>
      <c r="AA18" s="5">
        <v>2.0990000000000002</v>
      </c>
      <c r="AB18" s="5">
        <v>1.0289999999999999</v>
      </c>
      <c r="AC18" s="5">
        <v>1.2030000000000001</v>
      </c>
      <c r="AD18" s="5">
        <v>1.286</v>
      </c>
      <c r="AE18" s="5">
        <v>1.504</v>
      </c>
      <c r="AF18" s="5">
        <v>1.5429999999999999</v>
      </c>
      <c r="AG18" s="5">
        <v>1.8049999999999999</v>
      </c>
      <c r="AH18" s="5">
        <v>1.385</v>
      </c>
      <c r="AI18" s="5">
        <v>1.62</v>
      </c>
      <c r="AJ18" s="5">
        <v>1.2470000000000001</v>
      </c>
      <c r="AK18" s="5">
        <v>1.458</v>
      </c>
      <c r="AL18" s="5">
        <v>1.163</v>
      </c>
      <c r="AM18" s="5">
        <v>1.361</v>
      </c>
      <c r="AN18" s="5">
        <v>1.0529999999999999</v>
      </c>
      <c r="AO18" s="5">
        <v>1.232</v>
      </c>
      <c r="AP18" s="5">
        <v>0.97</v>
      </c>
      <c r="AQ18" s="5">
        <v>1.1339999999999999</v>
      </c>
      <c r="AR18" s="5">
        <v>0.91400000000000003</v>
      </c>
      <c r="AS18" s="5">
        <v>1.069</v>
      </c>
      <c r="AT18" s="5">
        <v>0.83099999999999996</v>
      </c>
      <c r="AU18" s="5">
        <v>0.97199999999999998</v>
      </c>
    </row>
    <row r="19" spans="1:47" x14ac:dyDescent="0.3">
      <c r="A19" s="2" t="str">
        <f t="shared" si="0"/>
        <v>יולי.2020 (נסמך שפירים)</v>
      </c>
      <c r="B19" s="1" t="s">
        <v>24</v>
      </c>
      <c r="C19" s="1" t="s">
        <v>26</v>
      </c>
      <c r="D19" s="5">
        <v>1.57</v>
      </c>
      <c r="E19" s="5">
        <v>1.837</v>
      </c>
      <c r="F19" s="5"/>
      <c r="G19" s="5"/>
      <c r="H19" s="5"/>
      <c r="I19" s="5"/>
      <c r="J19" s="5"/>
      <c r="K19" s="5"/>
      <c r="L19" s="5"/>
      <c r="M19" s="5"/>
      <c r="N19" s="5"/>
      <c r="O19" s="5"/>
      <c r="P19" s="5">
        <v>1.857</v>
      </c>
      <c r="Q19" s="5">
        <v>2.173</v>
      </c>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x14ac:dyDescent="0.3">
      <c r="A20" s="2" t="str">
        <f t="shared" si="0"/>
        <v>ינואר.2021</v>
      </c>
      <c r="B20" s="71">
        <v>2021</v>
      </c>
      <c r="C20" s="72" t="s">
        <v>27</v>
      </c>
      <c r="D20" s="5">
        <v>1.8520000000000001</v>
      </c>
      <c r="E20" s="5">
        <v>2.1669999999999998</v>
      </c>
      <c r="F20" s="70">
        <v>3.3140000000000001</v>
      </c>
      <c r="G20" s="70">
        <v>3.8769999999999998</v>
      </c>
      <c r="H20" s="70">
        <v>6.0250000000000004</v>
      </c>
      <c r="I20" s="70">
        <v>7.0490000000000004</v>
      </c>
      <c r="J20" s="5">
        <v>1.4159999999999999</v>
      </c>
      <c r="K20" s="5">
        <v>1.57</v>
      </c>
      <c r="L20" s="70">
        <v>3.3140000000000001</v>
      </c>
      <c r="M20" s="70">
        <v>3.8769999999999998</v>
      </c>
      <c r="N20" s="70">
        <v>6.0250000000000004</v>
      </c>
      <c r="O20" s="70">
        <v>7.0490000000000004</v>
      </c>
      <c r="P20" s="5">
        <v>2.1389999999999998</v>
      </c>
      <c r="Q20" s="5">
        <v>2.5030000000000001</v>
      </c>
      <c r="R20" s="5">
        <v>3.601</v>
      </c>
      <c r="S20" s="5">
        <v>4.2130000000000001</v>
      </c>
      <c r="T20" s="5">
        <v>6.3120000000000003</v>
      </c>
      <c r="U20" s="5">
        <v>7.3849999999999998</v>
      </c>
      <c r="V20" s="5">
        <v>1.1930000000000001</v>
      </c>
      <c r="W20" s="5">
        <v>1.3959999999999999</v>
      </c>
      <c r="X20" s="5">
        <v>1.4910000000000001</v>
      </c>
      <c r="Y20" s="5">
        <v>1.7450000000000001</v>
      </c>
      <c r="Z20" s="5">
        <v>1.79</v>
      </c>
      <c r="AA20" s="5">
        <v>2.0939999999999999</v>
      </c>
      <c r="AB20" s="5">
        <v>1.026</v>
      </c>
      <c r="AC20" s="5">
        <v>1.2</v>
      </c>
      <c r="AD20" s="5">
        <v>1.282</v>
      </c>
      <c r="AE20" s="5">
        <v>1.5</v>
      </c>
      <c r="AF20" s="5">
        <v>1.5389999999999999</v>
      </c>
      <c r="AG20" s="5">
        <v>1.8089999999999999</v>
      </c>
      <c r="AH20" s="5">
        <v>1.383</v>
      </c>
      <c r="AI20" s="5">
        <v>1.6180000000000001</v>
      </c>
      <c r="AJ20" s="5">
        <v>1.2450000000000001</v>
      </c>
      <c r="AK20" s="5">
        <v>1.456</v>
      </c>
      <c r="AL20" s="5">
        <v>1.1619999999999999</v>
      </c>
      <c r="AM20" s="5">
        <v>1.359</v>
      </c>
      <c r="AN20" s="5">
        <v>1.0509999999999999</v>
      </c>
      <c r="AO20" s="5">
        <v>1.23</v>
      </c>
      <c r="AP20" s="5">
        <v>0.96799999999999997</v>
      </c>
      <c r="AQ20" s="5">
        <v>1.133</v>
      </c>
      <c r="AR20" s="5">
        <v>0.91300000000000003</v>
      </c>
      <c r="AS20" s="5">
        <v>1.0680000000000001</v>
      </c>
      <c r="AT20" s="5">
        <v>0.83</v>
      </c>
      <c r="AU20" s="5">
        <v>0.97099999999999997</v>
      </c>
    </row>
    <row r="21" spans="1:47" x14ac:dyDescent="0.3">
      <c r="A21" s="2" t="str">
        <f t="shared" si="0"/>
        <v>ינואר.2021 (נסמך שפירים)</v>
      </c>
      <c r="B21" s="13" t="s">
        <v>25</v>
      </c>
      <c r="C21" s="1" t="s">
        <v>27</v>
      </c>
      <c r="D21" s="5">
        <v>1.5669999999999999</v>
      </c>
      <c r="E21" s="5">
        <v>1.833</v>
      </c>
      <c r="F21" s="12"/>
      <c r="G21" s="12"/>
      <c r="H21" s="12"/>
      <c r="I21" s="12"/>
      <c r="J21" s="12"/>
      <c r="K21" s="12"/>
      <c r="L21" s="12"/>
      <c r="M21" s="12"/>
      <c r="N21" s="12"/>
      <c r="O21" s="12"/>
      <c r="P21" s="5">
        <v>1.8540000000000001</v>
      </c>
      <c r="Q21" s="5">
        <v>2.169</v>
      </c>
      <c r="R21" s="12"/>
      <c r="S21" s="5"/>
      <c r="T21" s="5"/>
      <c r="U21" s="5"/>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row>
    <row r="22" spans="1:47" x14ac:dyDescent="0.3">
      <c r="A22" s="2" t="str">
        <f t="shared" si="0"/>
        <v>יולי.2021</v>
      </c>
      <c r="B22" s="71">
        <v>2021</v>
      </c>
      <c r="C22" s="71" t="s">
        <v>26</v>
      </c>
      <c r="D22" s="5">
        <v>1.861</v>
      </c>
      <c r="E22" s="5">
        <v>2.177</v>
      </c>
      <c r="F22" s="70">
        <v>3.347</v>
      </c>
      <c r="G22" s="70">
        <v>3.9159999999999999</v>
      </c>
      <c r="H22" s="70">
        <v>4.9359999999999999</v>
      </c>
      <c r="I22" s="70">
        <v>5.7750000000000004</v>
      </c>
      <c r="J22" s="5">
        <v>1.43</v>
      </c>
      <c r="K22" s="5">
        <v>1.673</v>
      </c>
      <c r="L22" s="70">
        <v>3.347</v>
      </c>
      <c r="M22" s="70">
        <v>3.9159999999999999</v>
      </c>
      <c r="N22" s="70">
        <v>4.9359999999999999</v>
      </c>
      <c r="O22" s="70">
        <v>5.7750000000000004</v>
      </c>
      <c r="P22" s="5">
        <v>2.15</v>
      </c>
      <c r="Q22" s="5">
        <v>2.516</v>
      </c>
      <c r="R22" s="5">
        <v>3.637</v>
      </c>
      <c r="S22" s="5">
        <v>4.2549999999999999</v>
      </c>
      <c r="T22" s="5">
        <v>5.226</v>
      </c>
      <c r="U22" s="5">
        <v>6.1139999999999999</v>
      </c>
      <c r="V22" s="5">
        <v>1.2050000000000001</v>
      </c>
      <c r="W22" s="5">
        <v>1.41</v>
      </c>
      <c r="X22" s="5">
        <v>1.506</v>
      </c>
      <c r="Y22" s="5">
        <v>1.762</v>
      </c>
      <c r="Z22" s="5">
        <v>1.8080000000000001</v>
      </c>
      <c r="AA22" s="5">
        <v>2.1150000000000002</v>
      </c>
      <c r="AB22" s="5">
        <v>1.036</v>
      </c>
      <c r="AC22" s="5">
        <v>1.212</v>
      </c>
      <c r="AD22" s="5">
        <v>1.2949999999999999</v>
      </c>
      <c r="AE22" s="5">
        <v>1.516</v>
      </c>
      <c r="AF22" s="5">
        <v>1.554</v>
      </c>
      <c r="AG22" s="5">
        <v>1.819</v>
      </c>
      <c r="AH22" s="5">
        <v>1.397</v>
      </c>
      <c r="AI22" s="5">
        <v>1.6339999999999999</v>
      </c>
      <c r="AJ22" s="5">
        <v>1.2569999999999999</v>
      </c>
      <c r="AK22" s="5">
        <v>1.4710000000000001</v>
      </c>
      <c r="AL22" s="5">
        <v>1.173</v>
      </c>
      <c r="AM22" s="5">
        <v>1.373</v>
      </c>
      <c r="AN22" s="5">
        <v>1.0620000000000001</v>
      </c>
      <c r="AO22" s="5">
        <v>1.242</v>
      </c>
      <c r="AP22" s="5">
        <v>0.97799999999999998</v>
      </c>
      <c r="AQ22" s="5">
        <v>1.1439999999999999</v>
      </c>
      <c r="AR22" s="5">
        <v>0.92200000000000004</v>
      </c>
      <c r="AS22" s="5">
        <v>1.079</v>
      </c>
      <c r="AT22" s="5">
        <v>0.83799999999999997</v>
      </c>
      <c r="AU22" s="5">
        <v>0.98099999999999998</v>
      </c>
    </row>
    <row r="23" spans="1:47" x14ac:dyDescent="0.3">
      <c r="A23" s="2" t="str">
        <f t="shared" si="0"/>
        <v>יולי.2021 (נסמך שפירים)</v>
      </c>
      <c r="B23" s="13" t="s">
        <v>25</v>
      </c>
      <c r="C23" s="1" t="s">
        <v>26</v>
      </c>
      <c r="D23" s="5">
        <v>1.581</v>
      </c>
      <c r="E23" s="5">
        <v>1.85</v>
      </c>
      <c r="P23" s="5">
        <v>1.871</v>
      </c>
      <c r="Q23" s="5">
        <v>2.1890000000000001</v>
      </c>
    </row>
    <row r="24" spans="1:47" x14ac:dyDescent="0.3">
      <c r="A24" s="2" t="str">
        <f t="shared" si="0"/>
        <v>ינואר.2022</v>
      </c>
      <c r="B24" s="71">
        <v>2022</v>
      </c>
      <c r="C24" s="72" t="s">
        <v>27</v>
      </c>
      <c r="D24" s="5">
        <v>1.877</v>
      </c>
      <c r="E24" s="5">
        <v>2.1960000000000002</v>
      </c>
      <c r="F24" s="70">
        <v>3.375</v>
      </c>
      <c r="G24" s="70">
        <v>3.9489999999999998</v>
      </c>
      <c r="H24" s="70">
        <v>4.806</v>
      </c>
      <c r="I24" s="70">
        <v>5.6230000000000002</v>
      </c>
      <c r="J24" s="5">
        <v>1.488</v>
      </c>
      <c r="K24" s="5">
        <v>1.7410000000000001</v>
      </c>
      <c r="L24" s="70">
        <v>3.375</v>
      </c>
      <c r="M24" s="70">
        <v>3.9489999999999998</v>
      </c>
      <c r="N24" s="70">
        <v>4.806</v>
      </c>
      <c r="O24" s="70">
        <v>5.6230000000000002</v>
      </c>
      <c r="P24" s="5">
        <v>2.169</v>
      </c>
      <c r="Q24" s="5">
        <v>2.5379999999999998</v>
      </c>
      <c r="R24" s="5">
        <v>3.6669999999999998</v>
      </c>
      <c r="S24" s="5">
        <v>4.2910000000000004</v>
      </c>
      <c r="T24" s="5">
        <v>5.0979999999999999</v>
      </c>
      <c r="U24" s="5">
        <v>5.9649999999999999</v>
      </c>
      <c r="V24" s="5">
        <v>1.2150000000000001</v>
      </c>
      <c r="W24" s="5">
        <v>1.4219999999999999</v>
      </c>
      <c r="X24" s="5">
        <v>1.5189999999999999</v>
      </c>
      <c r="Y24" s="5">
        <v>1.7769999999999999</v>
      </c>
      <c r="Z24" s="5">
        <v>1.823</v>
      </c>
      <c r="AA24" s="5">
        <v>2.1320000000000001</v>
      </c>
      <c r="AB24" s="5">
        <v>1.0449999999999999</v>
      </c>
      <c r="AC24" s="5">
        <v>1.2230000000000001</v>
      </c>
      <c r="AD24" s="5">
        <v>1.306</v>
      </c>
      <c r="AE24" s="5">
        <v>1.528</v>
      </c>
      <c r="AF24" s="5">
        <v>1.5669999999999999</v>
      </c>
      <c r="AG24" s="5">
        <v>1.8340000000000001</v>
      </c>
      <c r="AH24" s="5"/>
      <c r="AI24" s="5"/>
      <c r="AJ24" s="5"/>
      <c r="AK24" s="5"/>
      <c r="AL24" s="5"/>
      <c r="AM24" s="5"/>
      <c r="AN24" s="5"/>
      <c r="AO24" s="5"/>
      <c r="AP24" s="5"/>
      <c r="AQ24" s="5"/>
      <c r="AR24" s="5"/>
      <c r="AS24" s="5"/>
      <c r="AT24" s="5"/>
      <c r="AU24" s="5"/>
    </row>
    <row r="25" spans="1:47" x14ac:dyDescent="0.3">
      <c r="A25" s="2" t="str">
        <f>CONCATENATE(C25,".",B25)</f>
        <v>ינואר.2022 (נסמך שפירים)</v>
      </c>
      <c r="B25" s="13" t="s">
        <v>65</v>
      </c>
      <c r="C25" s="1" t="s">
        <v>27</v>
      </c>
      <c r="D25" s="5">
        <v>1.5940000000000001</v>
      </c>
      <c r="E25" s="5">
        <v>1.865</v>
      </c>
      <c r="F25" s="12"/>
      <c r="G25" s="12"/>
      <c r="H25" s="12"/>
      <c r="I25" s="12"/>
      <c r="J25" s="12"/>
      <c r="K25" s="12"/>
      <c r="L25" s="12"/>
      <c r="M25" s="12"/>
      <c r="N25" s="12"/>
      <c r="O25" s="12"/>
      <c r="P25" s="5">
        <v>1.8859999999999999</v>
      </c>
      <c r="Q25" s="5">
        <v>2.2069999999999999</v>
      </c>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x14ac:dyDescent="0.3">
      <c r="A26" s="2" t="str">
        <f t="shared" si="0"/>
        <v>יולי.2022</v>
      </c>
      <c r="B26" s="71">
        <v>2022</v>
      </c>
      <c r="C26" s="71" t="s">
        <v>26</v>
      </c>
      <c r="D26" s="5">
        <v>1.94</v>
      </c>
      <c r="E26" s="5">
        <v>2.27</v>
      </c>
      <c r="F26" s="70">
        <v>3.4889999999999999</v>
      </c>
      <c r="G26" s="70">
        <v>4.0819999999999999</v>
      </c>
      <c r="H26" s="70">
        <v>4.8860000000000001</v>
      </c>
      <c r="I26" s="70">
        <v>5.7169999999999996</v>
      </c>
      <c r="J26" s="5">
        <v>1.538</v>
      </c>
      <c r="K26" s="5">
        <v>1.7989999999999999</v>
      </c>
      <c r="L26" s="70">
        <v>3.4889999999999999</v>
      </c>
      <c r="M26" s="70">
        <v>4.0819999999999999</v>
      </c>
      <c r="N26" s="70">
        <v>4.8860000000000001</v>
      </c>
      <c r="O26" s="70">
        <v>5.7169999999999996</v>
      </c>
      <c r="P26" s="5">
        <v>2.242</v>
      </c>
      <c r="Q26" s="5">
        <v>2.6230000000000002</v>
      </c>
      <c r="R26" s="5">
        <v>3.7909999999999999</v>
      </c>
      <c r="S26" s="5">
        <v>4.4349999999999996</v>
      </c>
      <c r="T26" s="5">
        <v>5.1879999999999997</v>
      </c>
      <c r="U26" s="5">
        <v>6.07</v>
      </c>
      <c r="V26" s="5">
        <v>1.526</v>
      </c>
      <c r="W26" s="5">
        <v>1.74</v>
      </c>
      <c r="X26" s="5">
        <v>1.57</v>
      </c>
      <c r="Y26" s="5">
        <v>1.837</v>
      </c>
      <c r="Z26" s="5">
        <v>1.8839999999999999</v>
      </c>
      <c r="AA26" s="5">
        <v>2.2040000000000002</v>
      </c>
      <c r="AB26" s="5">
        <v>1.08</v>
      </c>
      <c r="AC26" s="5">
        <v>1.264</v>
      </c>
      <c r="AD26" s="5">
        <v>1.35</v>
      </c>
      <c r="AE26" s="5">
        <v>1.58</v>
      </c>
      <c r="AF26" s="5">
        <v>1.62</v>
      </c>
      <c r="AG26" s="5">
        <v>1.8959999999999999</v>
      </c>
      <c r="AH26" s="12"/>
      <c r="AI26" s="12"/>
      <c r="AJ26" s="12"/>
      <c r="AK26" s="12"/>
      <c r="AL26" s="12"/>
      <c r="AM26" s="12"/>
      <c r="AN26" s="12"/>
      <c r="AO26" s="12"/>
      <c r="AP26" s="12"/>
      <c r="AQ26" s="12"/>
      <c r="AR26" s="12"/>
      <c r="AS26" s="12"/>
      <c r="AT26" s="12"/>
      <c r="AU26" s="12"/>
    </row>
    <row r="27" spans="1:47" x14ac:dyDescent="0.3">
      <c r="A27" s="2" t="str">
        <f t="shared" si="0"/>
        <v>יולי.2022 (נסמך שפירים)</v>
      </c>
      <c r="B27" s="13" t="s">
        <v>65</v>
      </c>
      <c r="C27" s="1" t="s">
        <v>26</v>
      </c>
      <c r="D27" s="5">
        <v>1.647</v>
      </c>
      <c r="E27" s="5">
        <v>1.927</v>
      </c>
      <c r="P27" s="5">
        <v>1.9490000000000001</v>
      </c>
      <c r="Q27" s="5">
        <v>2.2799999999999998</v>
      </c>
    </row>
    <row r="28" spans="1:47" x14ac:dyDescent="0.3">
      <c r="B28" s="2"/>
      <c r="C28" s="2"/>
      <c r="D28" s="75"/>
      <c r="E28" s="75"/>
      <c r="P28" s="75"/>
      <c r="Q28" s="75"/>
    </row>
    <row r="29" spans="1:47" x14ac:dyDescent="0.3">
      <c r="B29" s="2"/>
      <c r="C29" s="2"/>
      <c r="D29" s="75"/>
      <c r="E29" s="75"/>
      <c r="P29" s="75"/>
      <c r="Q29" s="75"/>
    </row>
    <row r="33" spans="2:25" ht="14.15" customHeight="1" x14ac:dyDescent="0.3">
      <c r="B33" t="s">
        <v>19</v>
      </c>
      <c r="E33" s="6"/>
      <c r="F33" s="6"/>
      <c r="G33" s="6"/>
      <c r="H33" s="6"/>
      <c r="I33" s="6"/>
      <c r="J33" s="6"/>
      <c r="K33" s="6"/>
      <c r="L33" s="6"/>
      <c r="M33" s="6"/>
      <c r="N33" s="6"/>
      <c r="O33" s="6"/>
      <c r="V33" s="6"/>
      <c r="W33" s="6"/>
      <c r="X33" s="6"/>
      <c r="Y33" s="6"/>
    </row>
    <row r="34" spans="2:25" x14ac:dyDescent="0.3">
      <c r="E34" s="6"/>
      <c r="F34" s="6"/>
      <c r="G34" s="6"/>
      <c r="H34" s="6"/>
      <c r="I34" s="6"/>
      <c r="J34" s="6"/>
      <c r="K34" s="6"/>
      <c r="L34" s="6"/>
      <c r="M34" s="6"/>
      <c r="N34" s="6"/>
      <c r="O34" s="6"/>
      <c r="V34" s="6"/>
      <c r="W34" s="6"/>
      <c r="X34" s="6"/>
      <c r="Y34" s="6"/>
    </row>
    <row r="35" spans="2:25" x14ac:dyDescent="0.3">
      <c r="E35" s="6"/>
      <c r="F35" s="6"/>
      <c r="G35" s="6"/>
      <c r="H35" s="6"/>
      <c r="I35" s="6"/>
      <c r="J35" s="6"/>
      <c r="K35" s="6"/>
      <c r="L35" s="6"/>
      <c r="M35" s="6"/>
      <c r="N35" s="6"/>
      <c r="O35" s="6"/>
      <c r="V35" s="6"/>
      <c r="W35" s="6"/>
      <c r="X35" s="6"/>
      <c r="Y35" s="6"/>
    </row>
    <row r="36" spans="2:25" x14ac:dyDescent="0.3">
      <c r="D36" s="6"/>
      <c r="E36" s="6"/>
      <c r="F36" s="6"/>
      <c r="G36" s="6"/>
      <c r="H36" s="6"/>
      <c r="I36" s="6"/>
      <c r="J36" s="6"/>
      <c r="K36" s="6"/>
      <c r="L36" s="6"/>
      <c r="M36" s="6"/>
      <c r="N36" s="6"/>
      <c r="O36" s="6"/>
      <c r="V36" s="6"/>
      <c r="W36" s="6"/>
      <c r="X36" s="6"/>
      <c r="Y36" s="6"/>
    </row>
    <row r="37" spans="2:25" x14ac:dyDescent="0.3">
      <c r="D37" s="6"/>
      <c r="E37" s="6"/>
      <c r="F37" s="6"/>
      <c r="G37" s="6"/>
      <c r="H37" s="6"/>
      <c r="I37" s="6"/>
      <c r="J37" s="6"/>
      <c r="K37" s="6"/>
      <c r="L37" s="6"/>
      <c r="M37" s="6"/>
      <c r="N37" s="6"/>
      <c r="O37" s="6"/>
      <c r="V37" s="6"/>
      <c r="W37" s="6"/>
      <c r="X37" s="6"/>
      <c r="Y37" s="6"/>
    </row>
    <row r="38" spans="2:25" x14ac:dyDescent="0.3">
      <c r="D38" s="6"/>
      <c r="E38" s="6"/>
      <c r="F38" s="6"/>
      <c r="G38" s="6"/>
      <c r="H38" s="6"/>
      <c r="I38" s="6"/>
      <c r="J38" s="6"/>
      <c r="K38" s="6"/>
      <c r="L38" s="6"/>
      <c r="M38" s="6"/>
      <c r="N38" s="6"/>
      <c r="O38" s="6"/>
      <c r="V38" s="6"/>
      <c r="W38" s="6"/>
      <c r="X38" s="6"/>
      <c r="Y38" s="6"/>
    </row>
    <row r="39" spans="2:25" x14ac:dyDescent="0.3">
      <c r="D39" s="6"/>
      <c r="E39" s="6"/>
      <c r="F39" s="6"/>
      <c r="G39" s="6"/>
      <c r="H39" s="6"/>
      <c r="I39" s="6"/>
      <c r="J39" s="6"/>
      <c r="K39" s="6"/>
      <c r="L39" s="6"/>
      <c r="M39" s="6"/>
      <c r="N39" s="6"/>
      <c r="O39" s="6"/>
      <c r="V39" s="6"/>
      <c r="W39" s="6"/>
      <c r="X39" s="6"/>
      <c r="Y39" s="6"/>
    </row>
    <row r="44" spans="2:25" x14ac:dyDescent="0.3">
      <c r="B44" s="20" t="s">
        <v>20</v>
      </c>
      <c r="C44" s="20"/>
      <c r="D44" s="120" t="s">
        <v>22</v>
      </c>
      <c r="E44" s="120"/>
      <c r="F44" s="20" t="s">
        <v>40</v>
      </c>
      <c r="G44" s="20"/>
      <c r="H44" s="20"/>
    </row>
    <row r="45" spans="2:25" x14ac:dyDescent="0.3">
      <c r="B45" s="20"/>
      <c r="C45" s="20"/>
      <c r="D45" s="20" t="s">
        <v>23</v>
      </c>
      <c r="E45" s="20" t="s">
        <v>21</v>
      </c>
      <c r="F45" s="20" t="s">
        <v>23</v>
      </c>
      <c r="G45" s="20"/>
      <c r="H45" s="20"/>
    </row>
    <row r="46" spans="2:25" x14ac:dyDescent="0.3">
      <c r="B46" s="21"/>
      <c r="C46" s="21"/>
      <c r="D46" s="20"/>
      <c r="E46" s="20"/>
      <c r="F46" s="20"/>
      <c r="G46" s="20"/>
      <c r="H46" s="20"/>
    </row>
    <row r="47" spans="2:25" x14ac:dyDescent="0.3">
      <c r="B47" s="22">
        <v>2018</v>
      </c>
      <c r="C47" s="22"/>
      <c r="D47" s="20">
        <v>1.5</v>
      </c>
      <c r="E47" s="20">
        <v>0.45</v>
      </c>
      <c r="F47" s="20">
        <v>0.56999999999999995</v>
      </c>
      <c r="G47" s="20"/>
      <c r="H47" s="20"/>
    </row>
    <row r="48" spans="2:25" x14ac:dyDescent="0.3">
      <c r="B48" s="21">
        <v>2019</v>
      </c>
      <c r="C48" s="21"/>
      <c r="D48" s="20">
        <v>1.5</v>
      </c>
      <c r="E48" s="20">
        <v>0.45</v>
      </c>
      <c r="F48" s="20">
        <v>0.56999999999999995</v>
      </c>
      <c r="G48" s="20"/>
      <c r="H48" s="20"/>
    </row>
    <row r="49" spans="2:10" x14ac:dyDescent="0.3">
      <c r="B49" s="20">
        <v>2020</v>
      </c>
      <c r="C49" s="20"/>
      <c r="D49" s="20">
        <v>1.5269999999999999</v>
      </c>
      <c r="E49" s="20">
        <v>0.45800000000000002</v>
      </c>
      <c r="F49" s="20">
        <v>0.56999999999999995</v>
      </c>
      <c r="G49" s="20"/>
      <c r="H49" s="20"/>
    </row>
    <row r="50" spans="2:10" x14ac:dyDescent="0.3">
      <c r="B50" s="21">
        <v>2021.1</v>
      </c>
      <c r="C50" s="20"/>
      <c r="D50" s="20">
        <v>1.524</v>
      </c>
      <c r="E50" s="20">
        <v>0.45700000000000002</v>
      </c>
      <c r="F50" s="20">
        <v>0.57999999999999996</v>
      </c>
      <c r="G50" s="20"/>
      <c r="H50" s="20"/>
    </row>
    <row r="51" spans="2:10" x14ac:dyDescent="0.3">
      <c r="B51" s="22">
        <v>2021.7</v>
      </c>
      <c r="C51" s="22"/>
      <c r="D51" s="20">
        <v>1.5740000000000001</v>
      </c>
      <c r="E51" s="20">
        <v>0.50700000000000001</v>
      </c>
      <c r="F51" s="20">
        <v>0.57999999999999996</v>
      </c>
      <c r="G51" s="20"/>
      <c r="H51" s="20"/>
    </row>
    <row r="52" spans="2:10" x14ac:dyDescent="0.3">
      <c r="B52" s="10"/>
      <c r="C52" s="10"/>
    </row>
    <row r="53" spans="2:10" x14ac:dyDescent="0.3">
      <c r="B53" s="10"/>
      <c r="C53" s="10"/>
    </row>
    <row r="54" spans="2:10" x14ac:dyDescent="0.3">
      <c r="B54" s="10"/>
      <c r="C54" s="10"/>
      <c r="D54">
        <v>8.2015999999999991</v>
      </c>
      <c r="E54">
        <v>2.2016</v>
      </c>
      <c r="F54">
        <v>2015</v>
      </c>
      <c r="G54">
        <v>2014</v>
      </c>
    </row>
    <row r="55" spans="2:10" x14ac:dyDescent="0.3">
      <c r="B55" t="s">
        <v>41</v>
      </c>
      <c r="C55" s="10">
        <v>100</v>
      </c>
      <c r="D55">
        <v>5.7000000000000002E-2</v>
      </c>
      <c r="E55">
        <v>5.6399999999999999E-2</v>
      </c>
      <c r="F55">
        <v>5.6899999999999999E-2</v>
      </c>
      <c r="G55">
        <v>5.7799999999999997E-2</v>
      </c>
    </row>
    <row r="56" spans="2:10" x14ac:dyDescent="0.3">
      <c r="B56" t="s">
        <v>42</v>
      </c>
      <c r="C56" s="10">
        <v>101</v>
      </c>
      <c r="D56">
        <v>1.083</v>
      </c>
      <c r="E56">
        <v>1.0723</v>
      </c>
      <c r="F56">
        <v>1.0815999999999999</v>
      </c>
      <c r="G56">
        <v>1.0982000000000001</v>
      </c>
    </row>
    <row r="57" spans="2:10" x14ac:dyDescent="0.3">
      <c r="B57" t="s">
        <v>43</v>
      </c>
      <c r="C57" s="10">
        <v>102</v>
      </c>
      <c r="D57">
        <v>1.5960000000000001</v>
      </c>
      <c r="E57">
        <v>1.5202</v>
      </c>
      <c r="F57">
        <v>1.5939000000000001</v>
      </c>
      <c r="G57">
        <v>1.6184000000000001</v>
      </c>
    </row>
    <row r="58" spans="2:10" x14ac:dyDescent="0.3">
      <c r="B58" t="s">
        <v>44</v>
      </c>
      <c r="C58" s="10">
        <v>103</v>
      </c>
      <c r="D58">
        <v>6.8400000000000002E-2</v>
      </c>
      <c r="E58">
        <v>6.7699999999999996E-2</v>
      </c>
      <c r="F58">
        <v>6.83E-2</v>
      </c>
      <c r="G58">
        <v>6.9400000000000003E-2</v>
      </c>
    </row>
    <row r="59" spans="2:10" x14ac:dyDescent="0.3">
      <c r="B59" t="s">
        <v>45</v>
      </c>
      <c r="C59" s="10">
        <v>104</v>
      </c>
      <c r="D59">
        <v>1.2996000000000001</v>
      </c>
      <c r="E59">
        <v>1.2867</v>
      </c>
      <c r="F59">
        <v>1.2979000000000001</v>
      </c>
      <c r="G59">
        <v>1.3178000000000001</v>
      </c>
    </row>
    <row r="60" spans="2:10" x14ac:dyDescent="0.3">
      <c r="B60" t="s">
        <v>46</v>
      </c>
      <c r="C60" s="10">
        <v>105</v>
      </c>
      <c r="D60">
        <v>1.9152</v>
      </c>
      <c r="E60">
        <v>1.8962000000000001</v>
      </c>
      <c r="F60">
        <v>1.9127000000000001</v>
      </c>
      <c r="G60">
        <v>1.9420999999999999</v>
      </c>
    </row>
    <row r="64" spans="2:10" x14ac:dyDescent="0.3">
      <c r="B64" s="12" t="s">
        <v>29</v>
      </c>
      <c r="C64" s="12" t="s">
        <v>28</v>
      </c>
      <c r="D64" s="12" t="s">
        <v>39</v>
      </c>
      <c r="E64" s="12">
        <v>2018</v>
      </c>
      <c r="F64" s="12">
        <v>2018.7</v>
      </c>
      <c r="G64" s="12">
        <v>2019</v>
      </c>
      <c r="H64" s="12">
        <v>2020</v>
      </c>
      <c r="I64" s="12">
        <v>2020.7</v>
      </c>
      <c r="J64" s="12">
        <v>2021</v>
      </c>
    </row>
    <row r="65" spans="2:10" x14ac:dyDescent="0.3">
      <c r="B65" s="12" t="s">
        <v>53</v>
      </c>
      <c r="C65" s="12">
        <v>141</v>
      </c>
      <c r="D65" s="12" t="s">
        <v>31</v>
      </c>
      <c r="E65" s="12">
        <v>1.1399999999999999</v>
      </c>
      <c r="F65" s="12">
        <v>1.1499999999999999</v>
      </c>
      <c r="G65" s="12">
        <v>1.1599999999999999</v>
      </c>
      <c r="H65" s="12">
        <v>1.05</v>
      </c>
      <c r="I65" s="12">
        <v>1.0049999999999999</v>
      </c>
      <c r="J65" s="12">
        <v>1.202</v>
      </c>
    </row>
    <row r="66" spans="2:10" x14ac:dyDescent="0.3">
      <c r="B66" s="12" t="s">
        <v>54</v>
      </c>
      <c r="C66" s="12">
        <v>231</v>
      </c>
      <c r="D66" s="12" t="s">
        <v>31</v>
      </c>
      <c r="E66" s="12"/>
      <c r="F66" s="12"/>
      <c r="G66" s="12">
        <v>2.13</v>
      </c>
      <c r="H66" s="12">
        <v>3.0070000000000001</v>
      </c>
      <c r="I66" s="12">
        <v>3.173</v>
      </c>
      <c r="J66" s="12">
        <v>4.0289999999999999</v>
      </c>
    </row>
    <row r="67" spans="2:10" x14ac:dyDescent="0.3">
      <c r="B67" s="12" t="s">
        <v>55</v>
      </c>
      <c r="C67" s="12">
        <v>237</v>
      </c>
      <c r="D67" s="12" t="s">
        <v>31</v>
      </c>
      <c r="E67" s="12">
        <v>1.94</v>
      </c>
      <c r="F67" s="12">
        <v>1.96</v>
      </c>
      <c r="G67" s="12">
        <v>1.97</v>
      </c>
      <c r="H67" s="12">
        <v>0.80800000000000005</v>
      </c>
      <c r="I67" s="12">
        <v>0.80800000000000005</v>
      </c>
      <c r="J67" s="12">
        <v>1.61</v>
      </c>
    </row>
    <row r="68" spans="2:10" x14ac:dyDescent="0.3">
      <c r="B68" s="12" t="s">
        <v>56</v>
      </c>
      <c r="C68" s="12">
        <v>297</v>
      </c>
      <c r="D68" s="12" t="s">
        <v>31</v>
      </c>
      <c r="E68" s="12"/>
      <c r="F68" s="12">
        <v>1.17</v>
      </c>
      <c r="G68" s="12">
        <v>1.0900000000000001</v>
      </c>
      <c r="H68" s="12">
        <v>1.206</v>
      </c>
      <c r="I68" s="12">
        <v>1.206</v>
      </c>
      <c r="J68" s="12">
        <v>1.44</v>
      </c>
    </row>
    <row r="69" spans="2:10" x14ac:dyDescent="0.3">
      <c r="B69" s="12" t="s">
        <v>38</v>
      </c>
      <c r="C69" s="12">
        <v>642</v>
      </c>
      <c r="D69" s="12" t="s">
        <v>31</v>
      </c>
      <c r="E69" s="12"/>
      <c r="F69" s="12"/>
      <c r="G69" s="12">
        <v>0.59</v>
      </c>
      <c r="H69" s="12">
        <v>0.67700000000000005</v>
      </c>
      <c r="I69" s="12">
        <v>0.67700000000000005</v>
      </c>
      <c r="J69" s="12">
        <v>0.71</v>
      </c>
    </row>
    <row r="70" spans="2:10" x14ac:dyDescent="0.3">
      <c r="B70" s="12" t="s">
        <v>57</v>
      </c>
      <c r="C70" s="12">
        <v>1121</v>
      </c>
      <c r="D70" s="12" t="s">
        <v>31</v>
      </c>
      <c r="E70" s="12"/>
      <c r="F70" s="12"/>
      <c r="G70" s="12">
        <v>0.66</v>
      </c>
      <c r="H70" s="12">
        <v>0.77600000000000002</v>
      </c>
      <c r="I70" s="12">
        <v>0.77600000000000002</v>
      </c>
      <c r="J70" s="12">
        <v>0.78100000000000003</v>
      </c>
    </row>
    <row r="71" spans="2:10" x14ac:dyDescent="0.3">
      <c r="B71" s="12" t="s">
        <v>58</v>
      </c>
      <c r="C71" s="12">
        <v>1137</v>
      </c>
      <c r="D71" s="12" t="s">
        <v>31</v>
      </c>
      <c r="E71" s="12"/>
      <c r="F71" s="12"/>
      <c r="G71" s="12">
        <v>1.26</v>
      </c>
      <c r="H71" s="12">
        <v>1.248</v>
      </c>
      <c r="I71" s="12">
        <v>1.248</v>
      </c>
      <c r="J71" s="12"/>
    </row>
    <row r="72" spans="2:10" x14ac:dyDescent="0.3">
      <c r="B72" s="12" t="s">
        <v>59</v>
      </c>
      <c r="C72" s="12">
        <v>1168</v>
      </c>
      <c r="D72" s="12" t="s">
        <v>31</v>
      </c>
      <c r="E72" s="12"/>
      <c r="F72" s="12"/>
      <c r="G72" s="12">
        <v>0.74</v>
      </c>
      <c r="H72" s="12">
        <v>0.81399999999999995</v>
      </c>
      <c r="I72" s="12">
        <v>0.81399999999999995</v>
      </c>
      <c r="J72" s="12"/>
    </row>
    <row r="73" spans="2:10" x14ac:dyDescent="0.3">
      <c r="B73" s="12" t="s">
        <v>60</v>
      </c>
      <c r="C73" s="12">
        <v>7125</v>
      </c>
      <c r="D73" s="12" t="s">
        <v>31</v>
      </c>
      <c r="E73" s="12"/>
      <c r="F73" s="12">
        <v>0.76</v>
      </c>
      <c r="G73" s="12">
        <v>0.67</v>
      </c>
      <c r="H73" s="12">
        <v>0.67300000000000004</v>
      </c>
      <c r="I73" s="12">
        <v>0.67300000000000004</v>
      </c>
      <c r="J73" s="12">
        <v>0.67200000000000004</v>
      </c>
    </row>
    <row r="74" spans="2:10" x14ac:dyDescent="0.3">
      <c r="B74" s="12" t="s">
        <v>61</v>
      </c>
      <c r="C74" s="12">
        <v>7571</v>
      </c>
      <c r="D74" s="12" t="s">
        <v>31</v>
      </c>
      <c r="E74" s="12"/>
      <c r="F74" s="12">
        <v>1.35</v>
      </c>
      <c r="G74" s="12">
        <v>1.35</v>
      </c>
      <c r="H74" s="12">
        <v>1.7589999999999999</v>
      </c>
      <c r="I74" s="12">
        <v>1.7589999999999999</v>
      </c>
      <c r="J74" s="12">
        <v>2.3109999999999999</v>
      </c>
    </row>
    <row r="75" spans="2:10" x14ac:dyDescent="0.3">
      <c r="B75" s="12" t="s">
        <v>30</v>
      </c>
      <c r="C75" s="12">
        <v>52</v>
      </c>
      <c r="D75" s="12" t="s">
        <v>33</v>
      </c>
      <c r="E75" s="12">
        <v>0.67</v>
      </c>
      <c r="F75" s="12">
        <v>0.68</v>
      </c>
      <c r="G75" s="12">
        <v>0.68</v>
      </c>
      <c r="H75" s="12">
        <v>0.68799999999999994</v>
      </c>
      <c r="I75" s="12">
        <v>0.98799999999999999</v>
      </c>
      <c r="J75" s="12">
        <v>1.1200000000000001</v>
      </c>
    </row>
    <row r="76" spans="2:10" x14ac:dyDescent="0.3">
      <c r="B76" s="12" t="s">
        <v>32</v>
      </c>
      <c r="C76" s="12">
        <v>169</v>
      </c>
      <c r="D76" s="12" t="s">
        <v>33</v>
      </c>
      <c r="E76" s="12">
        <v>1.1599999999999999</v>
      </c>
      <c r="F76" s="12">
        <v>1.2</v>
      </c>
      <c r="G76" s="12">
        <v>1.17</v>
      </c>
      <c r="H76" s="12">
        <v>1.212</v>
      </c>
      <c r="I76" s="12">
        <v>1.212</v>
      </c>
      <c r="J76" s="12">
        <v>1.272</v>
      </c>
    </row>
    <row r="77" spans="2:10" x14ac:dyDescent="0.3">
      <c r="B77" s="12" t="s">
        <v>35</v>
      </c>
      <c r="C77" s="12">
        <v>740</v>
      </c>
      <c r="D77" s="12" t="s">
        <v>33</v>
      </c>
      <c r="E77" s="12">
        <v>0.53</v>
      </c>
      <c r="F77" s="12">
        <v>0.73</v>
      </c>
      <c r="G77" s="12">
        <v>0.77</v>
      </c>
      <c r="H77" s="12">
        <v>0.75800000000000001</v>
      </c>
      <c r="I77" s="12">
        <v>0.77300000000000002</v>
      </c>
      <c r="J77" s="12">
        <v>0.68300000000000005</v>
      </c>
    </row>
    <row r="78" spans="2:10" x14ac:dyDescent="0.3">
      <c r="B78" s="12" t="s">
        <v>36</v>
      </c>
      <c r="C78" s="12">
        <v>1199</v>
      </c>
      <c r="D78" s="12" t="s">
        <v>33</v>
      </c>
      <c r="E78" s="12">
        <v>0.94</v>
      </c>
      <c r="F78" s="12">
        <v>1.07</v>
      </c>
      <c r="G78" s="12">
        <v>1.08</v>
      </c>
      <c r="H78" s="12">
        <v>1.101</v>
      </c>
      <c r="I78" s="12">
        <v>1.3859999999999999</v>
      </c>
      <c r="J78" s="12">
        <v>1.3939999999999999</v>
      </c>
    </row>
    <row r="79" spans="2:10" x14ac:dyDescent="0.3">
      <c r="B79" s="12" t="s">
        <v>34</v>
      </c>
      <c r="C79" s="12">
        <v>9288</v>
      </c>
      <c r="D79" s="12" t="s">
        <v>33</v>
      </c>
      <c r="E79" s="12">
        <v>1</v>
      </c>
      <c r="F79" s="12">
        <v>1.01</v>
      </c>
      <c r="G79" s="12">
        <v>1.01</v>
      </c>
      <c r="H79" s="12">
        <v>0.98199999999999998</v>
      </c>
      <c r="I79" s="12">
        <v>0.98199999999999998</v>
      </c>
      <c r="J79" s="12">
        <v>1.1339999999999999</v>
      </c>
    </row>
    <row r="80" spans="2:10" x14ac:dyDescent="0.3">
      <c r="B80" s="12" t="s">
        <v>37</v>
      </c>
      <c r="C80" s="12">
        <v>568</v>
      </c>
      <c r="D80" s="12"/>
      <c r="E80" s="12"/>
      <c r="F80" s="12"/>
      <c r="G80" s="12">
        <v>1.44</v>
      </c>
      <c r="H80" s="12">
        <v>1.548</v>
      </c>
      <c r="I80" s="12">
        <v>1.548</v>
      </c>
      <c r="J80" s="12"/>
    </row>
    <row r="86" spans="2:2" x14ac:dyDescent="0.3">
      <c r="B86" t="s">
        <v>47</v>
      </c>
    </row>
  </sheetData>
  <sortState xmlns:xlrd2="http://schemas.microsoft.com/office/spreadsheetml/2017/richdata2" ref="B65:U80">
    <sortCondition descending="1" ref="D65:D80"/>
  </sortState>
  <mergeCells count="30">
    <mergeCell ref="B1:B3"/>
    <mergeCell ref="AB1:AG1"/>
    <mergeCell ref="AB3:AC3"/>
    <mergeCell ref="AD3:AE3"/>
    <mergeCell ref="AF3:AG3"/>
    <mergeCell ref="D3:E3"/>
    <mergeCell ref="F3:G3"/>
    <mergeCell ref="H3:I3"/>
    <mergeCell ref="N3:O3"/>
    <mergeCell ref="V1:AA1"/>
    <mergeCell ref="V3:W3"/>
    <mergeCell ref="X3:Y3"/>
    <mergeCell ref="Z3:AA3"/>
    <mergeCell ref="J1:O1"/>
    <mergeCell ref="J3:K3"/>
    <mergeCell ref="L3:M3"/>
    <mergeCell ref="D44:E44"/>
    <mergeCell ref="D1:I1"/>
    <mergeCell ref="P1:U1"/>
    <mergeCell ref="P3:Q3"/>
    <mergeCell ref="R3:S3"/>
    <mergeCell ref="T3:U3"/>
    <mergeCell ref="AP3:AQ3"/>
    <mergeCell ref="AR3:AS3"/>
    <mergeCell ref="AT3:AU3"/>
    <mergeCell ref="AH1:AU1"/>
    <mergeCell ref="AH3:AI3"/>
    <mergeCell ref="AJ3:AK3"/>
    <mergeCell ref="AL3:AM3"/>
    <mergeCell ref="AN3:AO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A2C9-1C41-4145-8401-749E8344ED36}">
  <dimension ref="A1:AE61"/>
  <sheetViews>
    <sheetView rightToLeft="1" workbookViewId="0">
      <selection activeCell="K5" sqref="K5"/>
    </sheetView>
  </sheetViews>
  <sheetFormatPr defaultRowHeight="14" x14ac:dyDescent="0.3"/>
  <cols>
    <col min="1" max="1" width="58.33203125" customWidth="1"/>
    <col min="2" max="2" width="16.25" bestFit="1" customWidth="1"/>
    <col min="4" max="8" width="7.6640625" customWidth="1"/>
    <col min="10" max="10" width="7.83203125" customWidth="1"/>
    <col min="12" max="12" width="10.1640625" customWidth="1"/>
    <col min="17" max="17" width="2.83203125" customWidth="1"/>
  </cols>
  <sheetData>
    <row r="1" spans="1:31" ht="56" x14ac:dyDescent="0.3">
      <c r="B1" s="96"/>
      <c r="C1" s="96"/>
      <c r="D1" s="97" t="s">
        <v>66</v>
      </c>
      <c r="E1" s="97" t="s">
        <v>67</v>
      </c>
      <c r="F1" s="97" t="s">
        <v>68</v>
      </c>
      <c r="G1" s="97" t="s">
        <v>69</v>
      </c>
      <c r="H1" s="97" t="s">
        <v>70</v>
      </c>
      <c r="K1" s="126" t="s">
        <v>75</v>
      </c>
      <c r="L1" s="127"/>
      <c r="M1" s="128"/>
      <c r="N1" s="124" t="s">
        <v>73</v>
      </c>
      <c r="O1" s="124" t="s">
        <v>74</v>
      </c>
    </row>
    <row r="2" spans="1:31" x14ac:dyDescent="0.3">
      <c r="C2" t="s">
        <v>71</v>
      </c>
      <c r="D2">
        <v>0.85</v>
      </c>
      <c r="E2">
        <v>0.1</v>
      </c>
      <c r="F2">
        <v>0.05</v>
      </c>
      <c r="K2" s="129"/>
      <c r="L2" s="130"/>
      <c r="M2" s="131"/>
      <c r="N2" s="125"/>
      <c r="O2" s="125"/>
      <c r="X2" t="s">
        <v>102</v>
      </c>
      <c r="Y2" t="s">
        <v>103</v>
      </c>
      <c r="Z2" t="s">
        <v>108</v>
      </c>
      <c r="AA2" t="s">
        <v>109</v>
      </c>
      <c r="AB2" t="s">
        <v>104</v>
      </c>
      <c r="AC2" t="s">
        <v>105</v>
      </c>
      <c r="AD2" t="s">
        <v>107</v>
      </c>
      <c r="AE2" t="s">
        <v>106</v>
      </c>
    </row>
    <row r="3" spans="1:31" x14ac:dyDescent="0.3">
      <c r="K3" s="93" t="s">
        <v>0</v>
      </c>
      <c r="L3" s="93" t="s">
        <v>64</v>
      </c>
      <c r="M3" s="93" t="s">
        <v>63</v>
      </c>
      <c r="N3" s="93" t="s">
        <v>0</v>
      </c>
      <c r="O3" s="93" t="s">
        <v>0</v>
      </c>
      <c r="W3">
        <v>2015</v>
      </c>
      <c r="X3" s="115">
        <f>K4</f>
        <v>2.2232573119692169</v>
      </c>
      <c r="Y3" s="115">
        <f>L4</f>
        <v>2.4452068574957546</v>
      </c>
      <c r="Z3" s="115">
        <f>M4</f>
        <v>5.6832250153257098</v>
      </c>
      <c r="AA3" s="115">
        <f>N4</f>
        <v>1.0439152353154952</v>
      </c>
      <c r="AB3" s="115">
        <f>K5</f>
        <v>2.178701316890435</v>
      </c>
      <c r="AC3" s="115">
        <f>L5</f>
        <v>2.3965714485794782</v>
      </c>
      <c r="AD3" s="115">
        <f t="shared" ref="AD3:AE3" si="0">M5</f>
        <v>5.5705854610920822</v>
      </c>
      <c r="AE3" s="115">
        <f t="shared" si="0"/>
        <v>1.0232447637874307</v>
      </c>
    </row>
    <row r="4" spans="1:31" x14ac:dyDescent="0.3">
      <c r="A4" t="str">
        <f>CONCATENATE(C4,".",B4)</f>
        <v>ינואר.2015</v>
      </c>
      <c r="B4">
        <f>'תעריפים חצי שנתיים'!B6</f>
        <v>2015</v>
      </c>
      <c r="C4" t="str">
        <f>'תעריפים חצי שנתיים'!C6</f>
        <v>ינואר</v>
      </c>
      <c r="D4" s="94">
        <v>1E-3</v>
      </c>
      <c r="E4" s="94">
        <v>2.23E-2</v>
      </c>
      <c r="F4" s="94">
        <v>0</v>
      </c>
      <c r="G4" s="94">
        <f t="shared" ref="G4:G17" si="1">D4*$D$2+E4*$E$2+F4*$F$2</f>
        <v>3.0800000000000003E-3</v>
      </c>
      <c r="H4" s="98">
        <f t="shared" ref="H4:H16" si="2">H5/(1+G5)</f>
        <v>0.94046417595990561</v>
      </c>
      <c r="K4" s="99">
        <f>VLOOKUP($A4,'תעריפים חצי שנתיים'!$A$4:$AA$27,K$22,0)*$H4</f>
        <v>2.2232573119692169</v>
      </c>
      <c r="L4" s="99">
        <f>VLOOKUP($A4,'תעריפים חצי שנתיים'!$A$4:$AA$27,L$22,0)*$H4</f>
        <v>2.4452068574957546</v>
      </c>
      <c r="M4" s="99">
        <f>VLOOKUP($A4,'תעריפים חצי שנתיים'!$A$4:$AA$27,M$22,0)*$H4</f>
        <v>5.6832250153257098</v>
      </c>
      <c r="N4" s="99">
        <f>VLOOKUP($A4,'תעריפים חצי שנתיים'!$A$4:$AA$27,N$22,0)*$H4</f>
        <v>1.0439152353154952</v>
      </c>
      <c r="O4" s="99">
        <f>VLOOKUP($A4,'תעריפים חצי שנתיים'!$A$4:$AA$27,O$22,0)*$H4</f>
        <v>1.0345105935558963</v>
      </c>
      <c r="Q4" t="s">
        <v>77</v>
      </c>
      <c r="W4">
        <v>2016</v>
      </c>
      <c r="X4" s="115">
        <f>K6</f>
        <v>2.3217207961663671</v>
      </c>
      <c r="Y4" s="115">
        <f t="shared" ref="Y4:AA4" si="3">L6</f>
        <v>2.5542634617041799</v>
      </c>
      <c r="Z4" s="115">
        <f t="shared" si="3"/>
        <v>5.1567030931612132</v>
      </c>
      <c r="AA4" s="115">
        <f t="shared" si="3"/>
        <v>1.0135524944158045</v>
      </c>
      <c r="AB4" s="115">
        <f>K7</f>
        <v>2.3108695771619385</v>
      </c>
      <c r="AC4" s="115">
        <f>L7</f>
        <v>2.5419565348781323</v>
      </c>
      <c r="AD4" s="115">
        <f t="shared" ref="AD4:AE4" si="4">M7</f>
        <v>5.1329035047920977</v>
      </c>
      <c r="AE4" s="115">
        <f t="shared" si="4"/>
        <v>1.00846348347347</v>
      </c>
    </row>
    <row r="5" spans="1:31" x14ac:dyDescent="0.3">
      <c r="A5" t="str">
        <f t="shared" ref="A5:A19" si="5">CONCATENATE(C5,".",B5)</f>
        <v>יולי.2015</v>
      </c>
      <c r="B5">
        <f>'תעריפים חצי שנתיים'!B7</f>
        <v>2015</v>
      </c>
      <c r="C5" t="str">
        <f>'תעריפים חצי שנתיים'!C7</f>
        <v>יולי</v>
      </c>
      <c r="D5" s="94">
        <v>-5.0000000000000001E-3</v>
      </c>
      <c r="E5" s="94">
        <v>1.6000000000000001E-3</v>
      </c>
      <c r="F5" s="94">
        <v>-0.11799999999999999</v>
      </c>
      <c r="G5" s="94">
        <f t="shared" si="1"/>
        <v>-9.9899999999999989E-3</v>
      </c>
      <c r="H5" s="98">
        <f t="shared" si="2"/>
        <v>0.93106893884206621</v>
      </c>
      <c r="K5" s="99">
        <f>VLOOKUP($A5,'תעריפים חצי שנתיים'!$A$4:$AA$27,K$22,0)*$H5</f>
        <v>2.178701316890435</v>
      </c>
      <c r="L5" s="99">
        <f>VLOOKUP($A5,'תעריפים חצי שנתיים'!$A$4:$AA$27,L$22,0)*$H5</f>
        <v>2.3965714485794782</v>
      </c>
      <c r="M5" s="99">
        <f>VLOOKUP($A5,'תעריפים חצי שנתיים'!$A$4:$AA$27,M$22,0)*$H5</f>
        <v>5.5705854610920822</v>
      </c>
      <c r="N5" s="99">
        <f>VLOOKUP($A5,'תעריפים חצי שנתיים'!$A$4:$AA$27,N$22,0)*$H5</f>
        <v>1.0232447637874307</v>
      </c>
      <c r="O5" s="99">
        <f>VLOOKUP($A5,'תעריפים חצי שנתיים'!$A$4:$AA$27,O$22,0)*$H5</f>
        <v>1.0139340743990102</v>
      </c>
      <c r="Q5" t="s">
        <v>78</v>
      </c>
      <c r="W5">
        <v>2017</v>
      </c>
      <c r="X5" s="115">
        <f>K8</f>
        <v>2.3217063575240391</v>
      </c>
      <c r="Y5" s="115">
        <f t="shared" ref="Y5:AA5" si="6">L8</f>
        <v>2.5542475768929673</v>
      </c>
      <c r="Z5" s="115">
        <f t="shared" si="6"/>
        <v>4.9889819374568836</v>
      </c>
      <c r="AA5" s="115">
        <f t="shared" si="6"/>
        <v>1.0135461911936547</v>
      </c>
      <c r="AB5" s="115">
        <f>K9</f>
        <v>1.8027702073450056</v>
      </c>
      <c r="AC5" s="115">
        <f t="shared" ref="AC5:AE5" si="7">L9</f>
        <v>2.579906564150932</v>
      </c>
      <c r="AD5" s="115">
        <f t="shared" si="7"/>
        <v>4.8526813944743727</v>
      </c>
      <c r="AE5" s="115">
        <f t="shared" si="7"/>
        <v>1.0274952549865186</v>
      </c>
    </row>
    <row r="6" spans="1:31" x14ac:dyDescent="0.3">
      <c r="A6" t="str">
        <f t="shared" si="5"/>
        <v>ינואר.2016</v>
      </c>
      <c r="B6">
        <f>'תעריפים חצי שנתיים'!B8</f>
        <v>2016</v>
      </c>
      <c r="C6" t="str">
        <f>'תעריפים חצי שנתיים'!C8</f>
        <v>ינואר</v>
      </c>
      <c r="D6" s="94">
        <v>-4.0000000000000001E-3</v>
      </c>
      <c r="E6" s="94">
        <v>1.4E-2</v>
      </c>
      <c r="F6" s="94">
        <v>-5.8900000000000001E-2</v>
      </c>
      <c r="G6" s="94">
        <f t="shared" si="1"/>
        <v>-4.9449999999999997E-3</v>
      </c>
      <c r="H6" s="98">
        <f t="shared" si="2"/>
        <v>0.92646480293949218</v>
      </c>
      <c r="K6" s="99">
        <f>VLOOKUP($A6,'תעריפים חצי שנתיים'!$A$4:$AA$27,K$22,0)*$H6</f>
        <v>2.3217207961663671</v>
      </c>
      <c r="L6" s="99">
        <f>VLOOKUP($A6,'תעריפים חצי שנתיים'!$A$4:$AA$27,L$22,0)*$H6</f>
        <v>2.5542634617041799</v>
      </c>
      <c r="M6" s="99">
        <f>VLOOKUP($A6,'תעריפים חצי שנתיים'!$A$4:$AA$27,M$22,0)*$H6</f>
        <v>5.1567030931612132</v>
      </c>
      <c r="N6" s="99">
        <f>VLOOKUP($A6,'תעריפים חצי שנתיים'!$A$4:$AA$27,N$22,0)*$H6</f>
        <v>1.0135524944158045</v>
      </c>
      <c r="O6" s="99">
        <f>VLOOKUP($A6,'תעריפים חצי שנתיים'!$A$4:$AA$27,O$22,0)*$H6</f>
        <v>1.0496846217304447</v>
      </c>
      <c r="Q6" t="s">
        <v>79</v>
      </c>
      <c r="W6">
        <v>2018</v>
      </c>
      <c r="X6" s="115">
        <f>K10</f>
        <v>1.8397866546081185</v>
      </c>
      <c r="Y6" s="115">
        <f t="shared" ref="Y6:AA6" si="8">L10</f>
        <v>2.575701316451366</v>
      </c>
      <c r="Z6" s="115">
        <f t="shared" si="8"/>
        <v>4.8447715238013798</v>
      </c>
      <c r="AA6" s="115">
        <f t="shared" si="8"/>
        <v>1.0239620673627006</v>
      </c>
      <c r="AB6" s="115">
        <f>K11</f>
        <v>1.8740003307572046</v>
      </c>
      <c r="AC6" s="115">
        <f t="shared" ref="AC6:AE6" si="9">L11</f>
        <v>2.6234128754393904</v>
      </c>
      <c r="AD6" s="115">
        <f t="shared" si="9"/>
        <v>4.962630505523709</v>
      </c>
      <c r="AE6" s="115">
        <f t="shared" si="9"/>
        <v>1.0429871710720779</v>
      </c>
    </row>
    <row r="7" spans="1:31" x14ac:dyDescent="0.3">
      <c r="A7" t="str">
        <f t="shared" si="5"/>
        <v>יולי.2016</v>
      </c>
      <c r="B7">
        <f>'תעריפים חצי שנתיים'!B9</f>
        <v>2016</v>
      </c>
      <c r="C7" t="str">
        <f>'תעריפים חצי שנתיים'!C9</f>
        <v>יולי</v>
      </c>
      <c r="D7" s="94">
        <v>-4.1000000000000003E-3</v>
      </c>
      <c r="E7" s="94">
        <v>1.2E-2</v>
      </c>
      <c r="F7" s="94">
        <v>0</v>
      </c>
      <c r="G7" s="94">
        <f t="shared" si="1"/>
        <v>-2.2850000000000001E-3</v>
      </c>
      <c r="H7" s="98">
        <f t="shared" si="2"/>
        <v>0.92434783086477545</v>
      </c>
      <c r="K7" s="99">
        <f>VLOOKUP($A7,'תעריפים חצי שנתיים'!$A$4:$AA$27,K$22,0)*$H7</f>
        <v>2.3108695771619385</v>
      </c>
      <c r="L7" s="99">
        <f>VLOOKUP($A7,'תעריפים חצי שנתיים'!$A$4:$AA$27,L$22,0)*$H7</f>
        <v>2.5419565348781323</v>
      </c>
      <c r="M7" s="99">
        <f>VLOOKUP($A7,'תעריפים חצי שנתיים'!$A$4:$AA$27,M$22,0)*$H7</f>
        <v>5.1329035047920977</v>
      </c>
      <c r="N7" s="99">
        <f>VLOOKUP($A7,'תעריפים חצי שנתיים'!$A$4:$AA$27,N$22,0)*$H7</f>
        <v>1.00846348347347</v>
      </c>
      <c r="O7" s="99">
        <f>VLOOKUP($A7,'תעריפים חצי שנתיים'!$A$4:$AA$27,O$22,0)*$H7</f>
        <v>1.0445130488771961</v>
      </c>
      <c r="Q7" t="s">
        <v>80</v>
      </c>
      <c r="W7">
        <v>2019</v>
      </c>
      <c r="X7" s="115">
        <f>K12</f>
        <v>1.8897644721881919</v>
      </c>
      <c r="Y7" s="115">
        <f t="shared" ref="Y7:AA7" si="10">L12</f>
        <v>3.1072360529252778</v>
      </c>
      <c r="Z7" s="115">
        <f t="shared" si="10"/>
        <v>5.3745767848780259</v>
      </c>
      <c r="AA7" s="115">
        <f t="shared" si="10"/>
        <v>1.0508107378983669</v>
      </c>
      <c r="AB7" s="115">
        <f>K13</f>
        <v>1.8582411537826442</v>
      </c>
      <c r="AC7" s="115">
        <f t="shared" ref="AC7:AE7" si="11">L13</f>
        <v>3.1609256739601679</v>
      </c>
      <c r="AD7" s="115">
        <f t="shared" si="11"/>
        <v>5.467443559686255</v>
      </c>
      <c r="AE7" s="115">
        <f t="shared" si="11"/>
        <v>1.1973203310455183</v>
      </c>
    </row>
    <row r="8" spans="1:31" x14ac:dyDescent="0.3">
      <c r="A8" t="str">
        <f t="shared" si="5"/>
        <v>ינואר.2017</v>
      </c>
      <c r="B8">
        <f>'תעריפים חצי שנתיים'!B10</f>
        <v>2017</v>
      </c>
      <c r="C8" t="str">
        <f>'תעריפים חצי שנתיים'!C10</f>
        <v>ינואר</v>
      </c>
      <c r="D8" s="94">
        <v>1.0399999999999999E-3</v>
      </c>
      <c r="E8" s="94">
        <v>1.4E-2</v>
      </c>
      <c r="F8" s="94">
        <v>0</v>
      </c>
      <c r="G8" s="94">
        <f t="shared" si="1"/>
        <v>2.284E-3</v>
      </c>
      <c r="H8" s="98">
        <f t="shared" si="2"/>
        <v>0.92645904131047052</v>
      </c>
      <c r="K8" s="99">
        <f>VLOOKUP($A8,'תעריפים חצי שנתיים'!$A$4:$AA$27,K$22,0)*$H8</f>
        <v>2.3217063575240391</v>
      </c>
      <c r="L8" s="99">
        <f>VLOOKUP($A8,'תעריפים חצי שנתיים'!$A$4:$AA$27,L$22,0)*$H8</f>
        <v>2.5542475768929673</v>
      </c>
      <c r="M8" s="99">
        <f>VLOOKUP($A8,'תעריפים חצי שנתיים'!$A$4:$AA$27,M$22,0)*$H8</f>
        <v>4.9889819374568836</v>
      </c>
      <c r="N8" s="99">
        <f>VLOOKUP($A8,'תעריפים חצי שנתיים'!$A$4:$AA$27,N$22,0)*$H8</f>
        <v>1.0135461911936547</v>
      </c>
      <c r="O8" s="99">
        <f>VLOOKUP($A8,'תעריפים חצי שנתיים'!$A$4:$AA$27,O$22,0)*$H8</f>
        <v>1.0793247831266981</v>
      </c>
      <c r="Q8" t="s">
        <v>81</v>
      </c>
      <c r="W8">
        <v>2020</v>
      </c>
      <c r="X8" s="115">
        <f>K14</f>
        <v>1.7490151132870406</v>
      </c>
      <c r="Y8" s="115">
        <f t="shared" ref="Y8:AA8" si="12">L14</f>
        <v>3.1294165036216794</v>
      </c>
      <c r="Z8" s="115">
        <f t="shared" si="12"/>
        <v>5.7857153937632146</v>
      </c>
      <c r="AA8" s="115">
        <f t="shared" si="12"/>
        <v>1.2701972875962919</v>
      </c>
      <c r="AB8" s="115">
        <f>K15</f>
        <v>1.7518396824416393</v>
      </c>
      <c r="AC8" s="115">
        <f t="shared" ref="AC8:AE8" si="13">L15</f>
        <v>3.1346226214378685</v>
      </c>
      <c r="AD8" s="115">
        <f t="shared" si="13"/>
        <v>5.7302902543659435</v>
      </c>
      <c r="AE8" s="115">
        <f t="shared" si="13"/>
        <v>1.2723490797043804</v>
      </c>
    </row>
    <row r="9" spans="1:31" x14ac:dyDescent="0.3">
      <c r="A9" t="str">
        <f t="shared" si="5"/>
        <v>יולי.2017</v>
      </c>
      <c r="B9">
        <f>'תעריפים חצי שנתיים'!B11</f>
        <v>2017</v>
      </c>
      <c r="C9" t="str">
        <f>'תעריפים חצי שנתיים'!C11</f>
        <v>יולי</v>
      </c>
      <c r="D9" s="94">
        <v>5.1000000000000004E-3</v>
      </c>
      <c r="E9" s="94">
        <v>1.2999999999999999E-3</v>
      </c>
      <c r="F9" s="94">
        <v>2.3E-3</v>
      </c>
      <c r="G9" s="95">
        <f t="shared" si="1"/>
        <v>4.5799999999999999E-3</v>
      </c>
      <c r="H9" s="98">
        <f t="shared" si="2"/>
        <v>0.93070222371967248</v>
      </c>
      <c r="K9" s="99">
        <f>VLOOKUP($A9,'תעריפים חצי שנתיים'!$A$4:$AA$27,K$22,0)*$H9</f>
        <v>1.8027702073450056</v>
      </c>
      <c r="L9" s="99">
        <f>VLOOKUP($A9,'תעריפים חצי שנתיים'!$A$4:$AA$27,L$22,0)*$H9</f>
        <v>2.579906564150932</v>
      </c>
      <c r="M9" s="99">
        <f>VLOOKUP($A9,'תעריפים חצי שנתיים'!$A$4:$AA$27,M$22,0)*$H9</f>
        <v>4.8526813944743727</v>
      </c>
      <c r="N9" s="99">
        <f>VLOOKUP($A9,'תעריפים חצי שנתיים'!$A$4:$AA$27,N$22,0)*$H9</f>
        <v>1.0274952549865186</v>
      </c>
      <c r="O9" s="99">
        <f>VLOOKUP($A9,'תעריפים חצי שנתיים'!$A$4:$AA$27,O$22,0)*$H9</f>
        <v>1.0935751128706153</v>
      </c>
      <c r="Q9" t="s">
        <v>82</v>
      </c>
      <c r="W9">
        <v>2021</v>
      </c>
      <c r="X9" s="115">
        <f>K16</f>
        <v>1.7589021637131379</v>
      </c>
      <c r="Y9" s="115">
        <f t="shared" ref="Y9:AA9" si="14">L16</f>
        <v>3.1474091633614139</v>
      </c>
      <c r="Z9" s="115">
        <f t="shared" si="14"/>
        <v>5.7221304192071569</v>
      </c>
      <c r="AA9" s="115">
        <f t="shared" si="14"/>
        <v>1.3448193649124205</v>
      </c>
      <c r="AB9" s="115">
        <f>K17</f>
        <v>1.7851242418665501</v>
      </c>
      <c r="AC9" s="115">
        <f t="shared" ref="AC9:AE9" si="15">L17</f>
        <v>3.2105377955547247</v>
      </c>
      <c r="AD9" s="115">
        <f t="shared" si="15"/>
        <v>4.7347518849292269</v>
      </c>
      <c r="AE9" s="115">
        <f t="shared" si="15"/>
        <v>1.3716967575868708</v>
      </c>
    </row>
    <row r="10" spans="1:31" x14ac:dyDescent="0.3">
      <c r="A10" t="str">
        <f t="shared" si="5"/>
        <v>ינואר.2018</v>
      </c>
      <c r="B10">
        <f>'תעריפים חצי שנתיים'!B12</f>
        <v>2018</v>
      </c>
      <c r="C10" t="str">
        <f>'תעריפים חצי שנתיים'!C12</f>
        <v>ינואר</v>
      </c>
      <c r="D10" s="94">
        <v>-3.0000000000000001E-3</v>
      </c>
      <c r="E10" s="94">
        <v>9.1999999999999998E-3</v>
      </c>
      <c r="F10" s="94">
        <v>0</v>
      </c>
      <c r="G10" s="94">
        <f t="shared" si="1"/>
        <v>-1.6300000000000002E-3</v>
      </c>
      <c r="H10" s="98">
        <f t="shared" si="2"/>
        <v>0.92918517909500942</v>
      </c>
      <c r="K10" s="99">
        <f>VLOOKUP($A10,'תעריפים חצי שנתיים'!$A$4:$AA$27,K$22,0)*$H10</f>
        <v>1.8397866546081185</v>
      </c>
      <c r="L10" s="99">
        <f>VLOOKUP($A10,'תעריפים חצי שנתיים'!$A$4:$AA$27,L$22,0)*$H10</f>
        <v>2.575701316451366</v>
      </c>
      <c r="M10" s="99">
        <f>VLOOKUP($A10,'תעריפים חצי שנתיים'!$A$4:$AA$27,M$22,0)*$H10</f>
        <v>4.8447715238013798</v>
      </c>
      <c r="N10" s="99">
        <f>VLOOKUP($A10,'תעריפים חצי שנתיים'!$A$4:$AA$27,N$22,0)*$H10</f>
        <v>1.0239620673627006</v>
      </c>
      <c r="O10" s="99">
        <f>VLOOKUP($A10,'תעריפים חצי שנתיים'!$A$4:$AA$27,O$22,0)*$H10</f>
        <v>1.0899342150784461</v>
      </c>
      <c r="Q10" t="s">
        <v>83</v>
      </c>
      <c r="W10">
        <v>2022</v>
      </c>
      <c r="X10" s="115">
        <f>K18</f>
        <v>1.8156228689162848</v>
      </c>
      <c r="Y10" s="115">
        <f t="shared" ref="Y10:AA10" si="16">L18</f>
        <v>3.2646388825745665</v>
      </c>
      <c r="Z10" s="115">
        <f t="shared" si="16"/>
        <v>4.6488457687861828</v>
      </c>
      <c r="AA10" s="115">
        <f t="shared" si="16"/>
        <v>1.4393430095617643</v>
      </c>
      <c r="AB10" s="115">
        <f>K19</f>
        <v>1.94</v>
      </c>
      <c r="AC10" s="115">
        <f t="shared" ref="AC10:AE10" si="17">L19</f>
        <v>3.4889999999999999</v>
      </c>
      <c r="AD10" s="115">
        <f t="shared" si="17"/>
        <v>4.8860000000000001</v>
      </c>
      <c r="AE10" s="115">
        <f t="shared" si="17"/>
        <v>1.538</v>
      </c>
    </row>
    <row r="11" spans="1:31" x14ac:dyDescent="0.3">
      <c r="A11" t="str">
        <f t="shared" si="5"/>
        <v>יולי.2018</v>
      </c>
      <c r="B11">
        <f>'תעריפים חצי שנתיים'!B13</f>
        <v>2018</v>
      </c>
      <c r="C11" t="str">
        <f>'תעריפים חצי שנתיים'!C13</f>
        <v>יולי</v>
      </c>
      <c r="D11" s="94">
        <v>8.9999999999999993E-3</v>
      </c>
      <c r="E11" s="94">
        <v>2.2800000000000001E-2</v>
      </c>
      <c r="F11" s="94">
        <v>-1.0200000000000001E-2</v>
      </c>
      <c r="G11" s="94">
        <f t="shared" si="1"/>
        <v>9.4199999999999996E-3</v>
      </c>
      <c r="H11" s="98">
        <f t="shared" si="2"/>
        <v>0.9379381034820844</v>
      </c>
      <c r="K11" s="99">
        <f>VLOOKUP($A11,'תעריפים חצי שנתיים'!$A$4:$AA$27,K$22,0)*$H11</f>
        <v>1.8740003307572046</v>
      </c>
      <c r="L11" s="99">
        <f>VLOOKUP($A11,'תעריפים חצי שנתיים'!$A$4:$AA$27,L$22,0)*$H11</f>
        <v>2.6234128754393904</v>
      </c>
      <c r="M11" s="99">
        <f>VLOOKUP($A11,'תעריפים חצי שנתיים'!$A$4:$AA$27,M$22,0)*$H11</f>
        <v>4.962630505523709</v>
      </c>
      <c r="N11" s="99">
        <f>VLOOKUP($A11,'תעריפים חצי שנתיים'!$A$4:$AA$27,N$22,0)*$H11</f>
        <v>1.0429871710720779</v>
      </c>
      <c r="O11" s="99">
        <f>VLOOKUP($A11,'תעריפים חצי שנתיים'!$A$4:$AA$27,O$22,0)*$H11</f>
        <v>1.1105187145227879</v>
      </c>
      <c r="Q11" t="s">
        <v>84</v>
      </c>
    </row>
    <row r="12" spans="1:31" x14ac:dyDescent="0.3">
      <c r="A12" t="str">
        <f t="shared" si="5"/>
        <v>ינואר.2019</v>
      </c>
      <c r="B12">
        <f>'תעריפים חצי שנתיים'!B14</f>
        <v>2019</v>
      </c>
      <c r="C12" t="str">
        <f>'תעריפים חצי שנתיים'!C14</f>
        <v>ינואר</v>
      </c>
      <c r="D12" s="94">
        <v>3.0000000000000001E-3</v>
      </c>
      <c r="E12" s="94">
        <v>1.34E-2</v>
      </c>
      <c r="F12" s="94">
        <v>0</v>
      </c>
      <c r="G12" s="94">
        <f t="shared" si="1"/>
        <v>3.8900000000000002E-3</v>
      </c>
      <c r="H12" s="98">
        <f t="shared" si="2"/>
        <v>0.94158668270462964</v>
      </c>
      <c r="K12" s="99">
        <f>VLOOKUP($A12,'תעריפים חצי שנתיים'!$A$4:$AA$27,K$22,0)*$H12</f>
        <v>1.8897644721881919</v>
      </c>
      <c r="L12" s="99">
        <f>VLOOKUP($A12,'תעריפים חצי שנתיים'!$A$4:$AA$27,L$22,0)*$H12</f>
        <v>3.1072360529252778</v>
      </c>
      <c r="M12" s="99">
        <f>VLOOKUP($A12,'תעריפים חצי שנתיים'!$A$4:$AA$27,M$22,0)*$H12</f>
        <v>5.3745767848780259</v>
      </c>
      <c r="N12" s="99">
        <f>VLOOKUP($A12,'תעריפים חצי שנתיים'!$A$4:$AA$27,N$22,0)*$H12</f>
        <v>1.0508107378983669</v>
      </c>
      <c r="O12" s="99">
        <f>VLOOKUP($A12,'תעריפים חצי שנתיים'!$A$4:$AA$27,O$22,0)*$H12</f>
        <v>1.1195465657358048</v>
      </c>
      <c r="Q12" t="s">
        <v>85</v>
      </c>
    </row>
    <row r="13" spans="1:31" x14ac:dyDescent="0.3">
      <c r="A13" t="str">
        <f t="shared" si="5"/>
        <v>יולי.2019</v>
      </c>
      <c r="B13">
        <f>'תעריפים חצי שנתיים'!B15</f>
        <v>2019</v>
      </c>
      <c r="C13" t="str">
        <f>'תעריפים חצי שנתיים'!C15</f>
        <v>יולי</v>
      </c>
      <c r="D13" s="94">
        <v>1.29E-2</v>
      </c>
      <c r="E13" s="94">
        <v>3.5392E-2</v>
      </c>
      <c r="F13" s="94">
        <v>5.5494000000000002E-2</v>
      </c>
      <c r="G13" s="94">
        <f t="shared" si="1"/>
        <v>1.72789E-2</v>
      </c>
      <c r="H13" s="98">
        <f t="shared" si="2"/>
        <v>0.95785626483641462</v>
      </c>
      <c r="K13" s="99">
        <f>VLOOKUP($A13,'תעריפים חצי שנתיים'!$A$4:$AA$27,K$22,0)*$H13</f>
        <v>1.8582411537826442</v>
      </c>
      <c r="L13" s="99">
        <f>VLOOKUP($A13,'תעריפים חצי שנתיים'!$A$4:$AA$27,L$22,0)*$H13</f>
        <v>3.1609256739601679</v>
      </c>
      <c r="M13" s="99">
        <f>VLOOKUP($A13,'תעריפים חצי שנתיים'!$A$4:$AA$27,M$22,0)*$H13</f>
        <v>5.467443559686255</v>
      </c>
      <c r="N13" s="99">
        <f>VLOOKUP($A13,'תעריפים חצי שנתיים'!$A$4:$AA$27,N$22,0)*$H13</f>
        <v>1.1973203310455183</v>
      </c>
      <c r="O13" s="99">
        <f>VLOOKUP($A13,'תעריפים חצי שנתיים'!$A$4:$AA$27,O$22,0)*$H13</f>
        <v>1.1590060804520617</v>
      </c>
      <c r="Q13" t="s">
        <v>86</v>
      </c>
    </row>
    <row r="14" spans="1:31" x14ac:dyDescent="0.3">
      <c r="A14" t="str">
        <f t="shared" si="5"/>
        <v>ינואר.2020</v>
      </c>
      <c r="B14">
        <f>'תעריפים חצי שנתיים'!B16</f>
        <v>2020</v>
      </c>
      <c r="C14" t="str">
        <f>'תעריפים חצי שנתיים'!C16</f>
        <v>ינואר</v>
      </c>
      <c r="D14" s="94">
        <v>-6.8999999999999999E-3</v>
      </c>
      <c r="E14" s="94">
        <v>3.5000000000000001E-3</v>
      </c>
      <c r="F14" s="94">
        <v>-5.2999999999999999E-2</v>
      </c>
      <c r="G14" s="94">
        <f t="shared" si="1"/>
        <v>-8.1649999999999986E-3</v>
      </c>
      <c r="H14" s="98">
        <f t="shared" si="2"/>
        <v>0.95003536843402536</v>
      </c>
      <c r="K14" s="99">
        <f>VLOOKUP($A14,'תעריפים חצי שנתיים'!$A$4:$AA$27,K$22,0)*$H14</f>
        <v>1.7490151132870406</v>
      </c>
      <c r="L14" s="99">
        <f>VLOOKUP($A14,'תעריפים חצי שנתיים'!$A$4:$AA$27,L$22,0)*$H14</f>
        <v>3.1294165036216794</v>
      </c>
      <c r="M14" s="99">
        <f>VLOOKUP($A14,'תעריפים חצי שנתיים'!$A$4:$AA$27,M$22,0)*$H14</f>
        <v>5.7857153937632146</v>
      </c>
      <c r="N14" s="99">
        <f>VLOOKUP($A14,'תעריפים חצי שנתיים'!$A$4:$AA$27,N$22,0)*$H14</f>
        <v>1.2701972875962919</v>
      </c>
      <c r="O14" s="99">
        <f>VLOOKUP($A14,'תעריפים חצי שנתיים'!$A$4:$AA$27,O$22,0)*$H14</f>
        <v>1.126741946962754</v>
      </c>
      <c r="Q14" t="s">
        <v>87</v>
      </c>
    </row>
    <row r="15" spans="1:31" x14ac:dyDescent="0.3">
      <c r="A15" t="str">
        <f t="shared" si="5"/>
        <v>יולי.2020</v>
      </c>
      <c r="B15">
        <f>'תעריפים חצי שנתיים'!B18</f>
        <v>2020</v>
      </c>
      <c r="C15" t="str">
        <f>'תעריפים חצי שנתיים'!C18</f>
        <v>יולי</v>
      </c>
      <c r="D15" s="94">
        <v>-8.8000000000000005E-3</v>
      </c>
      <c r="E15" s="94">
        <v>0.01</v>
      </c>
      <c r="F15" s="94">
        <v>0</v>
      </c>
      <c r="G15" s="94">
        <f t="shared" si="1"/>
        <v>-6.4800000000000005E-3</v>
      </c>
      <c r="H15" s="98">
        <f t="shared" si="2"/>
        <v>0.94387913924657285</v>
      </c>
      <c r="K15" s="99">
        <f>VLOOKUP($A15,'תעריפים חצי שנתיים'!$A$4:$AA$27,K$22,0)*$H15</f>
        <v>1.7518396824416393</v>
      </c>
      <c r="L15" s="99">
        <f>VLOOKUP($A15,'תעריפים חצי שנתיים'!$A$4:$AA$27,L$22,0)*$H15</f>
        <v>3.1346226214378685</v>
      </c>
      <c r="M15" s="99">
        <f>VLOOKUP($A15,'תעריפים חצי שנתיים'!$A$4:$AA$27,M$22,0)*$H15</f>
        <v>5.7302902543659435</v>
      </c>
      <c r="N15" s="99">
        <f>VLOOKUP($A15,'תעריפים חצי שנתיים'!$A$4:$AA$27,N$22,0)*$H15</f>
        <v>1.2723490797043804</v>
      </c>
      <c r="O15" s="99">
        <f>VLOOKUP($A15,'תעריפים חצי שנתיים'!$A$4:$AA$27,O$22,0)*$H15</f>
        <v>1.128879450538901</v>
      </c>
      <c r="Q15" t="s">
        <v>88</v>
      </c>
      <c r="X15">
        <v>0.8</v>
      </c>
      <c r="Y15">
        <v>0</v>
      </c>
      <c r="Z15">
        <v>0</v>
      </c>
    </row>
    <row r="16" spans="1:31" x14ac:dyDescent="0.3">
      <c r="A16" t="str">
        <f t="shared" si="5"/>
        <v>ינואר.2021</v>
      </c>
      <c r="B16">
        <f>'תעריפים חצי שנתיים'!B20</f>
        <v>2021</v>
      </c>
      <c r="C16" t="str">
        <f>'תעריפים חצי שנתיים'!C20</f>
        <v>ינואר</v>
      </c>
      <c r="D16" s="94">
        <v>1E-3</v>
      </c>
      <c r="E16" s="94">
        <v>5.3499999999999999E-2</v>
      </c>
      <c r="F16" s="94">
        <v>0</v>
      </c>
      <c r="G16" s="94">
        <f t="shared" si="1"/>
        <v>6.2000000000000006E-3</v>
      </c>
      <c r="H16" s="98">
        <f t="shared" si="2"/>
        <v>0.94973118990990157</v>
      </c>
      <c r="K16" s="99">
        <f>VLOOKUP($A16,'תעריפים חצי שנתיים'!$A$4:$AA$27,K$22,0)*$H16</f>
        <v>1.7589021637131379</v>
      </c>
      <c r="L16" s="99">
        <f>VLOOKUP($A16,'תעריפים חצי שנתיים'!$A$4:$AA$27,L$22,0)*$H16</f>
        <v>3.1474091633614139</v>
      </c>
      <c r="M16" s="99">
        <f>VLOOKUP($A16,'תעריפים חצי שנתיים'!$A$4:$AA$27,M$22,0)*$H16</f>
        <v>5.7221304192071569</v>
      </c>
      <c r="N16" s="99">
        <f>VLOOKUP($A16,'תעריפים חצי שנתיים'!$A$4:$AA$27,N$22,0)*$H16</f>
        <v>1.3448193649124205</v>
      </c>
      <c r="O16" s="99">
        <f>VLOOKUP($A16,'תעריפים חצי שנתיים'!$A$4:$AA$27,O$22,0)*$H16</f>
        <v>1.1330293095625126</v>
      </c>
      <c r="Q16" t="s">
        <v>89</v>
      </c>
      <c r="W16" t="s">
        <v>113</v>
      </c>
      <c r="X16" t="s">
        <v>110</v>
      </c>
      <c r="Y16" t="s">
        <v>5</v>
      </c>
      <c r="Z16" t="s">
        <v>6</v>
      </c>
      <c r="AB16" t="s">
        <v>111</v>
      </c>
      <c r="AC16" t="s">
        <v>112</v>
      </c>
    </row>
    <row r="17" spans="1:31" x14ac:dyDescent="0.3">
      <c r="A17" t="str">
        <f t="shared" si="5"/>
        <v>יולי.2021</v>
      </c>
      <c r="B17">
        <f>'תעריפים חצי שנתיים'!B22</f>
        <v>2021</v>
      </c>
      <c r="C17" t="str">
        <f>'תעריפים חצי שנתיים'!C22</f>
        <v>יולי</v>
      </c>
      <c r="D17" s="94">
        <v>1.4E-2</v>
      </c>
      <c r="E17" s="94">
        <v>0</v>
      </c>
      <c r="F17" s="94">
        <v>-3.7999999999999999E-2</v>
      </c>
      <c r="G17" s="94">
        <f t="shared" si="1"/>
        <v>9.9999999999999985E-3</v>
      </c>
      <c r="H17" s="98">
        <f>H18/(1+G18)</f>
        <v>0.95922850180900054</v>
      </c>
      <c r="K17" s="99">
        <f>VLOOKUP($A17,'תעריפים חצי שנתיים'!$A$4:$AA$27,K$22,0)*$H17</f>
        <v>1.7851242418665501</v>
      </c>
      <c r="L17" s="99">
        <f>VLOOKUP($A17,'תעריפים חצי שנתיים'!$A$4:$AA$27,L$22,0)*$H17</f>
        <v>3.2105377955547247</v>
      </c>
      <c r="M17" s="99">
        <f>VLOOKUP($A17,'תעריפים חצי שנתיים'!$A$4:$AA$27,M$22,0)*$H17</f>
        <v>4.7347518849292269</v>
      </c>
      <c r="N17" s="99">
        <f>VLOOKUP($A17,'תעריפים חצי שנתיים'!$A$4:$AA$27,N$22,0)*$H17</f>
        <v>1.3716967575868708</v>
      </c>
      <c r="O17" s="99">
        <f>VLOOKUP($A17,'תעריפים חצי שנתיים'!$A$4:$AA$27,O$22,0)*$H17</f>
        <v>1.1558703446798457</v>
      </c>
      <c r="Q17" t="s">
        <v>90</v>
      </c>
      <c r="W17">
        <v>2015</v>
      </c>
      <c r="X17" s="116">
        <f>X$15*K4+(1-X$15)*K5</f>
        <v>2.2143461129534607</v>
      </c>
      <c r="Y17" s="116">
        <f>Y$15*N4+(1-Y$15)*N5</f>
        <v>1.0232447637874307</v>
      </c>
      <c r="Z17" s="116">
        <f>Z$15*O4+(1-Z$15)*O5</f>
        <v>1.0139340743990102</v>
      </c>
      <c r="AB17" s="116">
        <f>$X17/Y17</f>
        <v>2.1640434344929322</v>
      </c>
      <c r="AC17" s="116">
        <f>$X17/Z17</f>
        <v>2.1839152750300572</v>
      </c>
      <c r="AE17" s="117">
        <f>(AC17/AB17)-1</f>
        <v>9.1827364554637469E-3</v>
      </c>
    </row>
    <row r="18" spans="1:31" x14ac:dyDescent="0.3">
      <c r="A18" t="str">
        <f t="shared" si="5"/>
        <v>ינואר.2022</v>
      </c>
      <c r="B18">
        <f>'תעריפים חצי שנתיים'!B24</f>
        <v>2022</v>
      </c>
      <c r="C18" t="str">
        <f>'תעריפים חצי שנתיים'!C24</f>
        <v>ינואר</v>
      </c>
      <c r="D18" s="94">
        <v>9.9000000000000008E-3</v>
      </c>
      <c r="E18" s="94">
        <v>0</v>
      </c>
      <c r="F18" s="94">
        <v>0</v>
      </c>
      <c r="G18" s="94">
        <f>D18*$D$2+E18*$E$2+F18*$F$2</f>
        <v>8.4150000000000006E-3</v>
      </c>
      <c r="H18" s="98">
        <f>H19/(1+G19)</f>
        <v>0.96730040965172337</v>
      </c>
      <c r="K18" s="99">
        <f>VLOOKUP($A18,'תעריפים חצי שנתיים'!$A$4:$AA$27,K$22,0)*$H18</f>
        <v>1.8156228689162848</v>
      </c>
      <c r="L18" s="99">
        <f>VLOOKUP($A18,'תעריפים חצי שנתיים'!$A$4:$AA$27,L$22,0)*$H18</f>
        <v>3.2646388825745665</v>
      </c>
      <c r="M18" s="99">
        <f>VLOOKUP($A18,'תעריפים חצי שנתיים'!$A$4:$AA$27,M$22,0)*$H18</f>
        <v>4.6488457687861828</v>
      </c>
      <c r="N18" s="99">
        <f>VLOOKUP($A18,'תעריפים חצי שנתיים'!$A$4:$AA$27,N$22,0)*$H18</f>
        <v>1.4393430095617643</v>
      </c>
      <c r="O18" s="99">
        <f>VLOOKUP($A18,'תעריפים חצי שנתיים'!$A$4:$AA$27,O$22,0)*$H18</f>
        <v>1.1752699977268439</v>
      </c>
      <c r="Q18" t="s">
        <v>91</v>
      </c>
      <c r="W18">
        <v>2016</v>
      </c>
      <c r="X18" s="116">
        <f>X$15*K6+(1-X$15)*K7</f>
        <v>2.3195505523654814</v>
      </c>
      <c r="Y18" s="116">
        <f>Y$15*N6+(1-Y$15)*N7</f>
        <v>1.00846348347347</v>
      </c>
      <c r="Z18" s="116">
        <f>Z$15*O6+(1-Z$15)*O7</f>
        <v>1.0445130488771961</v>
      </c>
      <c r="AB18" s="116">
        <f t="shared" ref="AB18:AB24" si="18">$X18/Y18</f>
        <v>2.3000838308752729</v>
      </c>
      <c r="AC18" s="116">
        <f t="shared" ref="AC18:AC24" si="19">$X18/Z18</f>
        <v>2.2207004066238256</v>
      </c>
      <c r="AE18" s="117">
        <f t="shared" ref="AE18:AE24" si="20">(AC18/AB18)-1</f>
        <v>-3.4513274336283151E-2</v>
      </c>
    </row>
    <row r="19" spans="1:31" x14ac:dyDescent="0.3">
      <c r="A19" t="str">
        <f t="shared" si="5"/>
        <v>יולי.2022</v>
      </c>
      <c r="B19">
        <f>'תעריפים חצי שנתיים'!B26</f>
        <v>2022</v>
      </c>
      <c r="C19" t="str">
        <f>'תעריפים חצי שנתיים'!C26</f>
        <v>יולי</v>
      </c>
      <c r="D19" s="94">
        <v>3.1300000000000001E-2</v>
      </c>
      <c r="E19" s="94">
        <v>5.3999999999999999E-2</v>
      </c>
      <c r="F19" s="94">
        <v>3.5999999999999997E-2</v>
      </c>
      <c r="G19" s="94">
        <f>D19*$D$2+E19*$E$2+F19*$F$2</f>
        <v>3.3805000000000002E-2</v>
      </c>
      <c r="H19" s="98">
        <v>1</v>
      </c>
      <c r="K19" s="99">
        <f>VLOOKUP($A19,'תעריפים חצי שנתיים'!$A$4:$AA$27,K$22,0)*$H19</f>
        <v>1.94</v>
      </c>
      <c r="L19" s="99">
        <f>VLOOKUP($A19,'תעריפים חצי שנתיים'!$A$4:$AA$27,L$22,0)*$H19</f>
        <v>3.4889999999999999</v>
      </c>
      <c r="M19" s="99">
        <f>VLOOKUP($A19,'תעריפים חצי שנתיים'!$A$4:$AA$27,M$22,0)*$H19</f>
        <v>4.8860000000000001</v>
      </c>
      <c r="N19" s="99">
        <f>VLOOKUP($A19,'תעריפים חצי שנתיים'!$A$4:$AA$27,N$22,0)*$H19</f>
        <v>1.538</v>
      </c>
      <c r="O19" s="99">
        <f>VLOOKUP($A19,'תעריפים חצי שנתיים'!$A$4:$AA$27,O$22,0)*$H19</f>
        <v>1.526</v>
      </c>
      <c r="Q19" t="s">
        <v>92</v>
      </c>
      <c r="W19">
        <v>2017</v>
      </c>
      <c r="X19" s="116">
        <f>X$15*K8+(1-X$15)*K9</f>
        <v>2.2179191274882326</v>
      </c>
      <c r="Y19" s="116">
        <f>Y$15*N8+(1-Y$15)*N9</f>
        <v>1.0274952549865186</v>
      </c>
      <c r="Z19" s="116">
        <f>Z$15*O8+(1-Z$15)*O9</f>
        <v>1.0935751128706153</v>
      </c>
      <c r="AB19" s="116">
        <f t="shared" si="18"/>
        <v>2.1585687298549452</v>
      </c>
      <c r="AC19" s="116">
        <f t="shared" si="19"/>
        <v>2.0281360661786043</v>
      </c>
      <c r="AE19" s="117">
        <f t="shared" si="20"/>
        <v>-6.0425531914893416E-2</v>
      </c>
    </row>
    <row r="20" spans="1:31" x14ac:dyDescent="0.3">
      <c r="W20">
        <v>2018</v>
      </c>
      <c r="X20" s="116">
        <f>X$15*K10+(1-X$15)*K11</f>
        <v>1.8466293898379358</v>
      </c>
      <c r="Y20" s="116">
        <f>Y$15*N10+(1-Y$15)*N11</f>
        <v>1.0429871710720779</v>
      </c>
      <c r="Z20" s="116">
        <f>Z$15*O10+(1-Z$15)*O11</f>
        <v>1.1105187145227879</v>
      </c>
      <c r="AB20" s="116">
        <f t="shared" si="18"/>
        <v>1.7705197542744466</v>
      </c>
      <c r="AC20" s="116">
        <f t="shared" si="19"/>
        <v>1.6628530124604601</v>
      </c>
      <c r="AE20" s="117">
        <f t="shared" si="20"/>
        <v>-6.0810810810810745E-2</v>
      </c>
    </row>
    <row r="21" spans="1:31" x14ac:dyDescent="0.3">
      <c r="W21">
        <v>2019</v>
      </c>
      <c r="X21" s="116">
        <f>X$15*K12+(1-X$15)*K13</f>
        <v>1.8834598085070824</v>
      </c>
      <c r="Y21" s="116">
        <f>Y$15*N12+(1-Y$15)*N13</f>
        <v>1.1973203310455183</v>
      </c>
      <c r="Z21" s="116">
        <f>Z$15*O12+(1-Z$15)*O13</f>
        <v>1.1590060804520617</v>
      </c>
      <c r="AB21" s="116">
        <f t="shared" si="18"/>
        <v>1.5730625795541422</v>
      </c>
      <c r="AC21" s="116">
        <f t="shared" si="19"/>
        <v>1.6250646482997337</v>
      </c>
      <c r="AE21" s="117">
        <f t="shared" si="20"/>
        <v>3.3057851239669533E-2</v>
      </c>
    </row>
    <row r="22" spans="1:31" x14ac:dyDescent="0.3">
      <c r="J22" t="s">
        <v>72</v>
      </c>
      <c r="K22">
        <v>4</v>
      </c>
      <c r="L22">
        <v>6</v>
      </c>
      <c r="M22">
        <v>8</v>
      </c>
      <c r="N22">
        <v>10</v>
      </c>
      <c r="O22">
        <v>22</v>
      </c>
      <c r="W22">
        <v>2020</v>
      </c>
      <c r="X22" s="116">
        <f>X$15*K14+(1-X$15)*K15</f>
        <v>1.7495800271179605</v>
      </c>
      <c r="Y22" s="116">
        <f>Y$15*N14+(1-Y$15)*N15</f>
        <v>1.2723490797043804</v>
      </c>
      <c r="Z22" s="116">
        <f>Z$15*O14+(1-Z$15)*O15</f>
        <v>1.128879450538901</v>
      </c>
      <c r="AB22" s="116">
        <f t="shared" si="18"/>
        <v>1.375078628205131</v>
      </c>
      <c r="AC22" s="116">
        <f t="shared" si="19"/>
        <v>1.5498377849669875</v>
      </c>
      <c r="AE22" s="117">
        <f t="shared" si="20"/>
        <v>0.12709030100334484</v>
      </c>
    </row>
    <row r="23" spans="1:31" x14ac:dyDescent="0.3">
      <c r="A23" s="15" t="s">
        <v>48</v>
      </c>
      <c r="B23" s="17">
        <f>J26</f>
        <v>0.3</v>
      </c>
      <c r="W23">
        <v>2021</v>
      </c>
      <c r="X23" s="116">
        <f>X$15*K16+(1-X$15)*K17</f>
        <v>1.7641465793438202</v>
      </c>
      <c r="Y23" s="116">
        <f>Y$15*N16+(1-Y$15)*N17</f>
        <v>1.3716967575868708</v>
      </c>
      <c r="Z23" s="116">
        <f>Z$15*O16+(1-Z$15)*O17</f>
        <v>1.1558703446798457</v>
      </c>
      <c r="AB23" s="116">
        <f t="shared" si="18"/>
        <v>1.2861053797687461</v>
      </c>
      <c r="AC23" s="116">
        <f t="shared" si="19"/>
        <v>1.5262495378168524</v>
      </c>
      <c r="AE23" s="117">
        <f t="shared" si="20"/>
        <v>0.18672199170124504</v>
      </c>
    </row>
    <row r="24" spans="1:31" x14ac:dyDescent="0.3">
      <c r="A24" s="16" t="s">
        <v>49</v>
      </c>
      <c r="B24" s="18">
        <f>J27</f>
        <v>0.7</v>
      </c>
      <c r="W24">
        <v>2022</v>
      </c>
      <c r="X24" s="116">
        <f>X$15*K18+(1-X$15)*K19</f>
        <v>1.8404982951330278</v>
      </c>
      <c r="Y24" s="116">
        <f>Y$15*N18+(1-Y$15)*N19</f>
        <v>1.538</v>
      </c>
      <c r="Z24" s="116">
        <f>Z$15*O18+(1-Z$15)*O19</f>
        <v>1.526</v>
      </c>
      <c r="AB24" s="116">
        <f t="shared" si="18"/>
        <v>1.1966828967054797</v>
      </c>
      <c r="AC24" s="116">
        <f t="shared" si="19"/>
        <v>1.2060932471382881</v>
      </c>
      <c r="AE24" s="117">
        <f t="shared" si="20"/>
        <v>7.8636959370903536E-3</v>
      </c>
    </row>
    <row r="25" spans="1:31" x14ac:dyDescent="0.3">
      <c r="K25" s="126" t="s">
        <v>75</v>
      </c>
      <c r="L25" s="127"/>
      <c r="M25" s="128"/>
      <c r="N25" s="124" t="s">
        <v>73</v>
      </c>
      <c r="O25" s="124" t="s">
        <v>74</v>
      </c>
    </row>
    <row r="26" spans="1:31" x14ac:dyDescent="0.3">
      <c r="A26" t="s">
        <v>93</v>
      </c>
      <c r="I26" s="15" t="s">
        <v>48</v>
      </c>
      <c r="J26" s="17">
        <v>0.3</v>
      </c>
      <c r="K26" s="129"/>
      <c r="L26" s="130"/>
      <c r="M26" s="131"/>
      <c r="N26" s="125"/>
      <c r="O26" s="125"/>
      <c r="AB26" s="115">
        <f>AVERAGE(AB17:AB24)</f>
        <v>1.7280181542163868</v>
      </c>
      <c r="AC26" s="115">
        <f>AVERAGE(AC17:AC24)</f>
        <v>1.750356247314351</v>
      </c>
    </row>
    <row r="27" spans="1:31" x14ac:dyDescent="0.3">
      <c r="A27" s="107" t="s">
        <v>94</v>
      </c>
      <c r="I27" s="16" t="s">
        <v>49</v>
      </c>
      <c r="J27" s="18">
        <v>0.7</v>
      </c>
      <c r="K27" s="100" t="s">
        <v>0</v>
      </c>
      <c r="L27" s="100" t="s">
        <v>64</v>
      </c>
      <c r="M27" s="100" t="s">
        <v>63</v>
      </c>
      <c r="N27" s="100" t="s">
        <v>0</v>
      </c>
      <c r="O27" s="100" t="s">
        <v>0</v>
      </c>
    </row>
    <row r="28" spans="1:31" x14ac:dyDescent="0.3">
      <c r="A28" s="107" t="s">
        <v>96</v>
      </c>
      <c r="J28" s="12">
        <v>2015</v>
      </c>
      <c r="K28" s="101">
        <f>K4*$B$23+K5*$B$24</f>
        <v>2.1920681154140693</v>
      </c>
      <c r="L28" s="101">
        <f t="shared" ref="L28:O29" si="21">L4*$B$23+L5*$B$24</f>
        <v>2.4111620712543611</v>
      </c>
      <c r="M28" s="101">
        <f t="shared" si="21"/>
        <v>5.6043773273621706</v>
      </c>
      <c r="N28" s="101">
        <f t="shared" si="21"/>
        <v>1.02944590524585</v>
      </c>
      <c r="O28" s="101">
        <f t="shared" si="21"/>
        <v>1.020107030146076</v>
      </c>
    </row>
    <row r="29" spans="1:31" x14ac:dyDescent="0.3">
      <c r="A29" s="107" t="s">
        <v>95</v>
      </c>
      <c r="J29" s="12">
        <v>2016</v>
      </c>
      <c r="K29" s="101">
        <f>K6*$B$23+K7*$B$24</f>
        <v>2.3141249428632671</v>
      </c>
      <c r="L29" s="101">
        <f t="shared" si="21"/>
        <v>2.5069558577667692</v>
      </c>
      <c r="M29" s="101">
        <f t="shared" si="21"/>
        <v>5.2808678035404739</v>
      </c>
      <c r="N29" s="101">
        <f t="shared" si="21"/>
        <v>1.0164601752272924</v>
      </c>
      <c r="O29" s="101">
        <f t="shared" si="21"/>
        <v>1.0389594575310144</v>
      </c>
    </row>
    <row r="30" spans="1:31" x14ac:dyDescent="0.3">
      <c r="A30" s="107" t="s">
        <v>97</v>
      </c>
      <c r="J30" s="12">
        <v>2017</v>
      </c>
      <c r="K30" s="101">
        <f>K8*$B$23+K9*$B$24</f>
        <v>1.9584510523987155</v>
      </c>
      <c r="L30" s="101">
        <f t="shared" ref="L30:O30" si="22">L8*$B$23+L9*$B$24</f>
        <v>2.5722088679735426</v>
      </c>
      <c r="M30" s="101">
        <f t="shared" si="22"/>
        <v>4.8935715573691256</v>
      </c>
      <c r="N30" s="101">
        <f t="shared" si="22"/>
        <v>1.0233105358486594</v>
      </c>
      <c r="O30" s="101">
        <f t="shared" si="22"/>
        <v>1.08930001394744</v>
      </c>
    </row>
    <row r="31" spans="1:31" x14ac:dyDescent="0.3">
      <c r="J31" s="12">
        <v>2018</v>
      </c>
      <c r="K31" s="101">
        <f>K10*$B$23+K11*$B$24</f>
        <v>1.8637362279124787</v>
      </c>
      <c r="L31" s="101">
        <f t="shared" ref="L31:O31" si="23">L10*$B$23+L11*$B$24</f>
        <v>2.609099407742983</v>
      </c>
      <c r="M31" s="101">
        <f t="shared" si="23"/>
        <v>4.9272728110070103</v>
      </c>
      <c r="N31" s="101">
        <f t="shared" si="23"/>
        <v>1.0372796399592648</v>
      </c>
      <c r="O31" s="101">
        <f t="shared" si="23"/>
        <v>1.1043433646894854</v>
      </c>
    </row>
    <row r="32" spans="1:31" x14ac:dyDescent="0.3">
      <c r="J32" s="12">
        <v>2019</v>
      </c>
      <c r="K32" s="101">
        <f>K12*$B$23+K13*$B$24</f>
        <v>1.8676981493043086</v>
      </c>
      <c r="L32" s="101">
        <f t="shared" ref="L32:O32" si="24">L12*$B$23+L13*$B$24</f>
        <v>3.1448187876497009</v>
      </c>
      <c r="M32" s="101">
        <f t="shared" si="24"/>
        <v>5.4395835272437862</v>
      </c>
      <c r="N32" s="101">
        <f t="shared" si="24"/>
        <v>1.1533674531013729</v>
      </c>
      <c r="O32" s="101">
        <f t="shared" si="24"/>
        <v>1.1471682260371845</v>
      </c>
    </row>
    <row r="33" spans="1:25" x14ac:dyDescent="0.3">
      <c r="J33" s="12">
        <v>2020</v>
      </c>
      <c r="K33" s="101">
        <f>K14*$B$23+K15*$B$24</f>
        <v>1.7509923116952595</v>
      </c>
      <c r="L33" s="101">
        <f t="shared" ref="L33:O33" si="25">L14*$B$23+L15*$B$24</f>
        <v>3.1330607860930115</v>
      </c>
      <c r="M33" s="101">
        <f t="shared" si="25"/>
        <v>5.7469177961851248</v>
      </c>
      <c r="N33" s="101">
        <f t="shared" si="25"/>
        <v>1.2717035420719538</v>
      </c>
      <c r="O33" s="101">
        <f t="shared" si="25"/>
        <v>1.1282381994660569</v>
      </c>
    </row>
    <row r="34" spans="1:25" x14ac:dyDescent="0.3">
      <c r="J34" s="12">
        <v>2021</v>
      </c>
      <c r="K34" s="101">
        <f>K16*$B$23+K17*$B$24</f>
        <v>1.7772576184205262</v>
      </c>
      <c r="L34" s="101">
        <f t="shared" ref="L34:O34" si="26">L16*$B$23+L17*$B$24</f>
        <v>3.1915992058967313</v>
      </c>
      <c r="M34" s="101">
        <f t="shared" si="26"/>
        <v>5.0309654452126056</v>
      </c>
      <c r="N34" s="101">
        <f t="shared" si="26"/>
        <v>1.3636335397845356</v>
      </c>
      <c r="O34" s="101">
        <f t="shared" si="26"/>
        <v>1.1490180341446457</v>
      </c>
    </row>
    <row r="35" spans="1:25" x14ac:dyDescent="0.3">
      <c r="J35" s="12">
        <v>2022</v>
      </c>
      <c r="K35" s="101">
        <f>K18*$B$23+K19*$B$24</f>
        <v>1.9026868606748852</v>
      </c>
      <c r="L35" s="101">
        <f t="shared" ref="L35:O35" si="27">L18*$B$23+L19*$B$24</f>
        <v>3.4216916647723696</v>
      </c>
      <c r="M35" s="101">
        <f t="shared" si="27"/>
        <v>4.8148537306358552</v>
      </c>
      <c r="N35" s="101">
        <f t="shared" si="27"/>
        <v>1.5084029028685293</v>
      </c>
      <c r="O35" s="101">
        <f t="shared" si="27"/>
        <v>1.4207809993180531</v>
      </c>
    </row>
    <row r="36" spans="1:25" x14ac:dyDescent="0.3">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row>
    <row r="37" spans="1:25" x14ac:dyDescent="0.3">
      <c r="A37" s="102"/>
      <c r="B37" s="102"/>
      <c r="C37" s="126" t="s">
        <v>75</v>
      </c>
      <c r="D37" s="127"/>
      <c r="E37" s="128"/>
      <c r="F37" s="124" t="s">
        <v>73</v>
      </c>
      <c r="G37" s="124" t="s">
        <v>74</v>
      </c>
      <c r="H37" s="102"/>
      <c r="I37" s="102"/>
      <c r="J37" s="102"/>
      <c r="K37" s="126" t="s">
        <v>75</v>
      </c>
      <c r="L37" s="127"/>
      <c r="M37" s="128"/>
      <c r="N37" s="124" t="s">
        <v>73</v>
      </c>
      <c r="O37" s="124" t="s">
        <v>74</v>
      </c>
      <c r="P37" s="102"/>
      <c r="Q37" s="102"/>
      <c r="R37" s="102"/>
      <c r="S37" s="102"/>
      <c r="T37" s="126" t="s">
        <v>75</v>
      </c>
      <c r="U37" s="127"/>
      <c r="V37" s="128"/>
      <c r="W37" s="124" t="s">
        <v>73</v>
      </c>
      <c r="X37" s="124" t="s">
        <v>74</v>
      </c>
      <c r="Y37" s="102"/>
    </row>
    <row r="38" spans="1:25" ht="14" customHeight="1" x14ac:dyDescent="0.3">
      <c r="A38" s="15" t="s">
        <v>48</v>
      </c>
      <c r="B38" s="17">
        <v>0.3</v>
      </c>
      <c r="C38" s="129"/>
      <c r="D38" s="130"/>
      <c r="E38" s="131"/>
      <c r="F38" s="125"/>
      <c r="G38" s="125"/>
      <c r="H38" s="102"/>
      <c r="I38" s="15" t="s">
        <v>48</v>
      </c>
      <c r="J38" s="17">
        <v>0.5</v>
      </c>
      <c r="K38" s="129"/>
      <c r="L38" s="130"/>
      <c r="M38" s="131"/>
      <c r="N38" s="125"/>
      <c r="O38" s="125"/>
      <c r="P38" s="102"/>
      <c r="Q38" s="102"/>
      <c r="R38" s="15" t="s">
        <v>48</v>
      </c>
      <c r="S38" s="17">
        <v>0</v>
      </c>
      <c r="T38" s="129"/>
      <c r="U38" s="130"/>
      <c r="V38" s="131"/>
      <c r="W38" s="125"/>
      <c r="X38" s="125"/>
      <c r="Y38" s="102"/>
    </row>
    <row r="39" spans="1:25" x14ac:dyDescent="0.3">
      <c r="A39" s="16" t="s">
        <v>49</v>
      </c>
      <c r="B39" s="18">
        <v>0.7</v>
      </c>
      <c r="C39" s="100" t="s">
        <v>0</v>
      </c>
      <c r="D39" s="100" t="s">
        <v>64</v>
      </c>
      <c r="E39" s="100" t="s">
        <v>63</v>
      </c>
      <c r="F39" s="100" t="s">
        <v>0</v>
      </c>
      <c r="G39" s="100" t="s">
        <v>0</v>
      </c>
      <c r="H39" s="102"/>
      <c r="I39" s="16" t="s">
        <v>49</v>
      </c>
      <c r="J39" s="18">
        <v>0.5</v>
      </c>
      <c r="K39" s="100" t="s">
        <v>0</v>
      </c>
      <c r="L39" s="100" t="s">
        <v>64</v>
      </c>
      <c r="M39" s="100" t="s">
        <v>63</v>
      </c>
      <c r="N39" s="100" t="s">
        <v>0</v>
      </c>
      <c r="O39" s="100" t="s">
        <v>0</v>
      </c>
      <c r="P39" s="102"/>
      <c r="Q39" s="102"/>
      <c r="R39" s="16" t="s">
        <v>49</v>
      </c>
      <c r="S39" s="18">
        <v>1</v>
      </c>
      <c r="T39" s="100" t="s">
        <v>0</v>
      </c>
      <c r="U39" s="100" t="s">
        <v>64</v>
      </c>
      <c r="V39" s="100" t="s">
        <v>63</v>
      </c>
      <c r="W39" s="100" t="s">
        <v>0</v>
      </c>
      <c r="X39" s="100" t="s">
        <v>0</v>
      </c>
      <c r="Y39" s="102"/>
    </row>
    <row r="40" spans="1:25" x14ac:dyDescent="0.3">
      <c r="A40" s="102"/>
      <c r="B40" s="12">
        <v>2015</v>
      </c>
      <c r="C40" s="101">
        <v>2.1920681154140693</v>
      </c>
      <c r="D40" s="101">
        <v>2.4111620712543611</v>
      </c>
      <c r="E40" s="101">
        <v>5.6043773273621706</v>
      </c>
      <c r="F40" s="101">
        <v>1.02944590524585</v>
      </c>
      <c r="G40" s="101">
        <v>1.020107030146076</v>
      </c>
      <c r="H40" s="102"/>
      <c r="I40" s="102"/>
      <c r="J40" s="12">
        <v>2015</v>
      </c>
      <c r="K40" s="101">
        <v>2.200979314429826</v>
      </c>
      <c r="L40" s="101">
        <v>2.4208891530376162</v>
      </c>
      <c r="M40" s="101">
        <v>5.626905238208896</v>
      </c>
      <c r="N40" s="101">
        <v>1.033579999551463</v>
      </c>
      <c r="O40" s="101">
        <v>1.0242223339774532</v>
      </c>
      <c r="P40" s="102"/>
      <c r="Q40" s="102"/>
      <c r="R40" s="102"/>
      <c r="S40" s="12">
        <v>2015</v>
      </c>
      <c r="T40" s="101">
        <v>2.178701316890435</v>
      </c>
      <c r="U40" s="101">
        <v>2.3965714485794782</v>
      </c>
      <c r="V40" s="101">
        <v>5.5705854610920822</v>
      </c>
      <c r="W40" s="101">
        <v>1.0232447637874307</v>
      </c>
      <c r="X40" s="101">
        <v>1.0139340743990102</v>
      </c>
      <c r="Y40" s="102"/>
    </row>
    <row r="41" spans="1:25" x14ac:dyDescent="0.3">
      <c r="A41" s="102"/>
      <c r="B41" s="12">
        <v>2016</v>
      </c>
      <c r="C41" s="101">
        <v>2.3141249428632671</v>
      </c>
      <c r="D41" s="101">
        <v>2.5069558577667692</v>
      </c>
      <c r="E41" s="101">
        <v>5.2808678035404739</v>
      </c>
      <c r="F41" s="101">
        <v>1.0164601752272924</v>
      </c>
      <c r="G41" s="101">
        <v>1.0389594575310144</v>
      </c>
      <c r="H41" s="102"/>
      <c r="I41" s="102"/>
      <c r="J41" s="12">
        <v>2016</v>
      </c>
      <c r="K41" s="101">
        <v>2.3162951866641528</v>
      </c>
      <c r="L41" s="101">
        <v>2.4754174551418293</v>
      </c>
      <c r="M41" s="101">
        <v>5.3636442771266477</v>
      </c>
      <c r="N41" s="101">
        <v>1.0183986291016176</v>
      </c>
      <c r="O41" s="101">
        <v>1.0318093480647275</v>
      </c>
      <c r="P41" s="102"/>
      <c r="Q41" s="102"/>
      <c r="R41" s="102"/>
      <c r="S41" s="12">
        <v>2016</v>
      </c>
      <c r="T41" s="101">
        <v>2.3108695771619385</v>
      </c>
      <c r="U41" s="101">
        <v>2.5542634617041799</v>
      </c>
      <c r="V41" s="101">
        <v>5.1567030931612132</v>
      </c>
      <c r="W41" s="101">
        <v>1.0135524944158045</v>
      </c>
      <c r="X41" s="101">
        <v>1.0496846217304447</v>
      </c>
      <c r="Y41" s="102"/>
    </row>
    <row r="42" spans="1:25" x14ac:dyDescent="0.3">
      <c r="A42" s="102"/>
      <c r="B42" s="12">
        <v>2017</v>
      </c>
      <c r="C42" s="101">
        <v>1.9584510523987155</v>
      </c>
      <c r="D42" s="101">
        <v>2.5722088679735426</v>
      </c>
      <c r="E42" s="101">
        <v>4.8935715573691256</v>
      </c>
      <c r="F42" s="101">
        <v>1.0233105358486594</v>
      </c>
      <c r="G42" s="101">
        <v>1.08930001394744</v>
      </c>
      <c r="H42" s="102"/>
      <c r="I42" s="102"/>
      <c r="J42" s="12">
        <v>2017</v>
      </c>
      <c r="K42" s="101">
        <v>2.0622382824345222</v>
      </c>
      <c r="L42" s="101">
        <v>2.5670770705219494</v>
      </c>
      <c r="M42" s="101">
        <v>4.9208316659656282</v>
      </c>
      <c r="N42" s="101">
        <v>1.0205207230900868</v>
      </c>
      <c r="O42" s="101">
        <v>1.0864499479986567</v>
      </c>
      <c r="P42" s="102"/>
      <c r="Q42" s="102"/>
      <c r="R42" s="102"/>
      <c r="S42" s="12">
        <v>2017</v>
      </c>
      <c r="T42" s="101">
        <v>1.8027702073450056</v>
      </c>
      <c r="U42" s="101">
        <v>2.579906564150932</v>
      </c>
      <c r="V42" s="101">
        <v>4.8526813944743727</v>
      </c>
      <c r="W42" s="101">
        <v>1.0274952549865186</v>
      </c>
      <c r="X42" s="101">
        <v>1.0935751128706153</v>
      </c>
      <c r="Y42" s="102"/>
    </row>
    <row r="43" spans="1:25" x14ac:dyDescent="0.3">
      <c r="A43" s="102"/>
      <c r="B43" s="12">
        <v>2018</v>
      </c>
      <c r="C43" s="101">
        <v>1.8637362279124787</v>
      </c>
      <c r="D43" s="101">
        <v>2.609099407742983</v>
      </c>
      <c r="E43" s="101">
        <v>4.9272728110070103</v>
      </c>
      <c r="F43" s="101">
        <v>1.0372796399592648</v>
      </c>
      <c r="G43" s="101">
        <v>1.1043433646894854</v>
      </c>
      <c r="H43" s="102"/>
      <c r="I43" s="102"/>
      <c r="J43" s="12">
        <v>2018</v>
      </c>
      <c r="K43" s="101">
        <v>1.8568934926826617</v>
      </c>
      <c r="L43" s="101">
        <v>2.5995570959453782</v>
      </c>
      <c r="M43" s="101">
        <v>4.9037010146625448</v>
      </c>
      <c r="N43" s="101">
        <v>1.0334746192173894</v>
      </c>
      <c r="O43" s="101">
        <v>1.100226464800617</v>
      </c>
      <c r="P43" s="102"/>
      <c r="Q43" s="102"/>
      <c r="R43" s="102"/>
      <c r="S43" s="12">
        <v>2018</v>
      </c>
      <c r="T43" s="101">
        <v>1.8740003307572046</v>
      </c>
      <c r="U43" s="101">
        <v>2.6234128754393904</v>
      </c>
      <c r="V43" s="101">
        <v>4.962630505523709</v>
      </c>
      <c r="W43" s="101">
        <v>1.0429871710720779</v>
      </c>
      <c r="X43" s="101">
        <v>1.1105187145227879</v>
      </c>
      <c r="Y43" s="102"/>
    </row>
    <row r="44" spans="1:25" x14ac:dyDescent="0.3">
      <c r="A44" s="102"/>
      <c r="B44" s="12">
        <v>2019</v>
      </c>
      <c r="C44" s="101">
        <v>1.8676981493043086</v>
      </c>
      <c r="D44" s="101">
        <v>3.1448187876497009</v>
      </c>
      <c r="E44" s="101">
        <v>5.4395835272437862</v>
      </c>
      <c r="F44" s="101">
        <v>1.1533674531013729</v>
      </c>
      <c r="G44" s="101">
        <v>1.1471682260371845</v>
      </c>
      <c r="H44" s="102"/>
      <c r="I44" s="102"/>
      <c r="J44" s="12">
        <v>2019</v>
      </c>
      <c r="K44" s="101">
        <v>1.874002812985418</v>
      </c>
      <c r="L44" s="101">
        <v>3.1340808634427226</v>
      </c>
      <c r="M44" s="101">
        <v>5.4210101722821404</v>
      </c>
      <c r="N44" s="101">
        <v>1.1240655344719426</v>
      </c>
      <c r="O44" s="101">
        <v>1.1392763230939331</v>
      </c>
      <c r="P44" s="102"/>
      <c r="Q44" s="102"/>
      <c r="R44" s="102"/>
      <c r="S44" s="12">
        <v>2019</v>
      </c>
      <c r="T44" s="101">
        <v>1.8582411537826442</v>
      </c>
      <c r="U44" s="101">
        <v>3.1609256739601679</v>
      </c>
      <c r="V44" s="101">
        <v>5.467443559686255</v>
      </c>
      <c r="W44" s="101">
        <v>1.1973203310455183</v>
      </c>
      <c r="X44" s="101">
        <v>1.1590060804520617</v>
      </c>
      <c r="Y44" s="102"/>
    </row>
    <row r="45" spans="1:25" x14ac:dyDescent="0.3">
      <c r="A45" s="102"/>
      <c r="B45" s="12">
        <v>2020</v>
      </c>
      <c r="C45" s="101">
        <v>1.7509923116952595</v>
      </c>
      <c r="D45" s="101">
        <v>3.1330607860930115</v>
      </c>
      <c r="E45" s="101">
        <v>5.7469177961851248</v>
      </c>
      <c r="F45" s="101">
        <v>1.2717035420719538</v>
      </c>
      <c r="G45" s="101">
        <v>1.1282381994660569</v>
      </c>
      <c r="H45" s="102"/>
      <c r="I45" s="102"/>
      <c r="J45" s="12">
        <v>2020</v>
      </c>
      <c r="K45" s="101">
        <v>1.7504273978643399</v>
      </c>
      <c r="L45" s="101">
        <v>3.132019562529774</v>
      </c>
      <c r="M45" s="101">
        <v>5.7580028240645795</v>
      </c>
      <c r="N45" s="101">
        <v>1.2712731836503361</v>
      </c>
      <c r="O45" s="101">
        <v>1.1278106987508276</v>
      </c>
      <c r="P45" s="102"/>
      <c r="Q45" s="102"/>
      <c r="R45" s="102"/>
      <c r="S45" s="12">
        <v>2020</v>
      </c>
      <c r="T45" s="101">
        <v>1.7518396824416393</v>
      </c>
      <c r="U45" s="101">
        <v>3.1346226214378685</v>
      </c>
      <c r="V45" s="101">
        <v>5.7302902543659435</v>
      </c>
      <c r="W45" s="101">
        <v>1.2723490797043804</v>
      </c>
      <c r="X45" s="101">
        <v>1.128879450538901</v>
      </c>
      <c r="Y45" s="102"/>
    </row>
    <row r="46" spans="1:25" x14ac:dyDescent="0.3">
      <c r="A46" s="102"/>
      <c r="B46" s="12">
        <v>2021</v>
      </c>
      <c r="C46" s="101">
        <v>1.7772576184205262</v>
      </c>
      <c r="D46" s="101">
        <v>3.1915992058967313</v>
      </c>
      <c r="E46" s="101">
        <v>5.0309654452126056</v>
      </c>
      <c r="F46" s="101">
        <v>1.3636335397845356</v>
      </c>
      <c r="G46" s="101">
        <v>1.1490180341446457</v>
      </c>
      <c r="H46" s="102"/>
      <c r="I46" s="102"/>
      <c r="J46" s="12">
        <v>2021</v>
      </c>
      <c r="K46" s="101">
        <v>1.7720132027898439</v>
      </c>
      <c r="L46" s="101">
        <v>3.1789734794580693</v>
      </c>
      <c r="M46" s="101">
        <v>5.2284411520681919</v>
      </c>
      <c r="N46" s="101">
        <v>1.3582580612496455</v>
      </c>
      <c r="O46" s="101">
        <v>1.1444498271211792</v>
      </c>
      <c r="P46" s="102"/>
      <c r="Q46" s="102"/>
      <c r="R46" s="102"/>
      <c r="S46" s="12">
        <v>2021</v>
      </c>
      <c r="T46" s="101">
        <v>1.7851242418665501</v>
      </c>
      <c r="U46" s="101">
        <v>3.2105377955547247</v>
      </c>
      <c r="V46" s="101">
        <v>4.7347518849292269</v>
      </c>
      <c r="W46" s="101">
        <v>1.3716967575868708</v>
      </c>
      <c r="X46" s="101">
        <v>1.1558703446798457</v>
      </c>
      <c r="Y46" s="102"/>
    </row>
    <row r="47" spans="1:25" x14ac:dyDescent="0.3">
      <c r="A47" s="102"/>
      <c r="B47" s="12">
        <v>2022</v>
      </c>
      <c r="C47" s="101">
        <v>1.9026868606748852</v>
      </c>
      <c r="D47" s="101">
        <v>3.4216916647723696</v>
      </c>
      <c r="E47" s="101">
        <v>4.8148537306358552</v>
      </c>
      <c r="F47" s="101">
        <v>1.5084029028685293</v>
      </c>
      <c r="G47" s="101">
        <v>1.4207809993180531</v>
      </c>
      <c r="H47" s="102"/>
      <c r="I47" s="102"/>
      <c r="J47" s="12">
        <v>2022</v>
      </c>
      <c r="K47" s="101">
        <v>1.8778114344581422</v>
      </c>
      <c r="L47" s="101">
        <v>3.3768194412872834</v>
      </c>
      <c r="M47" s="101">
        <v>4.7674228843930919</v>
      </c>
      <c r="N47" s="101">
        <v>1.4886715047808821</v>
      </c>
      <c r="O47" s="101">
        <v>1.3506349988634221</v>
      </c>
      <c r="P47" s="102"/>
      <c r="Q47" s="102"/>
      <c r="R47" s="102"/>
      <c r="S47" s="12">
        <v>2022</v>
      </c>
      <c r="T47" s="101">
        <v>1.94</v>
      </c>
      <c r="U47" s="101">
        <v>3.4889999999999999</v>
      </c>
      <c r="V47" s="101">
        <v>4.8860000000000001</v>
      </c>
      <c r="W47" s="101">
        <v>1.538</v>
      </c>
      <c r="X47" s="101">
        <v>1.526</v>
      </c>
      <c r="Y47" s="102"/>
    </row>
    <row r="48" spans="1:25" x14ac:dyDescent="0.3">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row>
    <row r="49" spans="1:25" x14ac:dyDescent="0.3">
      <c r="A49" s="103" t="s">
        <v>76</v>
      </c>
      <c r="B49" s="103"/>
      <c r="C49" s="102"/>
      <c r="D49" s="102"/>
      <c r="E49" s="102"/>
      <c r="F49" s="102"/>
      <c r="G49" s="102"/>
      <c r="H49" s="102"/>
      <c r="I49" s="102"/>
      <c r="J49" s="102"/>
      <c r="K49" s="102"/>
      <c r="L49" s="102"/>
      <c r="M49" s="102"/>
      <c r="N49" s="102"/>
      <c r="O49" s="102"/>
      <c r="P49" s="102"/>
      <c r="Q49" s="102"/>
      <c r="R49" s="102"/>
      <c r="S49" s="102"/>
      <c r="T49" s="102"/>
      <c r="U49" s="102"/>
      <c r="V49" s="102"/>
      <c r="W49" s="102"/>
      <c r="X49" s="102"/>
      <c r="Y49" s="102"/>
    </row>
    <row r="50" spans="1:25" ht="14" customHeight="1" x14ac:dyDescent="0.3">
      <c r="A50" s="102"/>
      <c r="B50" s="102"/>
      <c r="C50" s="126" t="s">
        <v>75</v>
      </c>
      <c r="D50" s="127"/>
      <c r="E50" s="128"/>
      <c r="F50" s="124" t="s">
        <v>73</v>
      </c>
      <c r="G50" s="124" t="s">
        <v>74</v>
      </c>
      <c r="H50" s="102"/>
      <c r="I50" s="102"/>
      <c r="J50" s="102"/>
      <c r="K50" s="126" t="s">
        <v>75</v>
      </c>
      <c r="L50" s="127"/>
      <c r="M50" s="128"/>
      <c r="N50" s="124" t="s">
        <v>73</v>
      </c>
      <c r="O50" s="124" t="s">
        <v>74</v>
      </c>
      <c r="P50" s="102"/>
      <c r="Q50" s="102"/>
      <c r="R50" s="102"/>
      <c r="S50" s="102"/>
      <c r="T50" s="126" t="s">
        <v>75</v>
      </c>
      <c r="U50" s="127"/>
      <c r="V50" s="128"/>
      <c r="W50" s="124" t="s">
        <v>73</v>
      </c>
      <c r="X50" s="124" t="s">
        <v>74</v>
      </c>
      <c r="Y50" s="102"/>
    </row>
    <row r="51" spans="1:25" x14ac:dyDescent="0.3">
      <c r="A51" s="15" t="s">
        <v>48</v>
      </c>
      <c r="B51" s="17">
        <v>0.3</v>
      </c>
      <c r="C51" s="129"/>
      <c r="D51" s="130"/>
      <c r="E51" s="131"/>
      <c r="F51" s="125"/>
      <c r="G51" s="125"/>
      <c r="H51" s="102"/>
      <c r="I51" s="15" t="s">
        <v>48</v>
      </c>
      <c r="J51" s="17">
        <v>0.5</v>
      </c>
      <c r="K51" s="129"/>
      <c r="L51" s="130"/>
      <c r="M51" s="131"/>
      <c r="N51" s="125"/>
      <c r="O51" s="125"/>
      <c r="P51" s="102"/>
      <c r="Q51" s="102"/>
      <c r="R51" s="15" t="s">
        <v>48</v>
      </c>
      <c r="S51" s="17">
        <v>0</v>
      </c>
      <c r="T51" s="129"/>
      <c r="U51" s="130"/>
      <c r="V51" s="131"/>
      <c r="W51" s="125"/>
      <c r="X51" s="125"/>
      <c r="Y51" s="102"/>
    </row>
    <row r="52" spans="1:25" x14ac:dyDescent="0.3">
      <c r="A52" s="16" t="s">
        <v>49</v>
      </c>
      <c r="B52" s="18">
        <v>0.7</v>
      </c>
      <c r="C52" s="100" t="s">
        <v>0</v>
      </c>
      <c r="D52" s="100" t="s">
        <v>64</v>
      </c>
      <c r="E52" s="100" t="s">
        <v>63</v>
      </c>
      <c r="F52" s="100" t="s">
        <v>0</v>
      </c>
      <c r="G52" s="100" t="s">
        <v>0</v>
      </c>
      <c r="H52" s="102"/>
      <c r="I52" s="16" t="s">
        <v>49</v>
      </c>
      <c r="J52" s="18">
        <v>0.5</v>
      </c>
      <c r="K52" s="100" t="s">
        <v>0</v>
      </c>
      <c r="L52" s="100" t="s">
        <v>64</v>
      </c>
      <c r="M52" s="100" t="s">
        <v>63</v>
      </c>
      <c r="N52" s="100" t="s">
        <v>0</v>
      </c>
      <c r="O52" s="100" t="s">
        <v>0</v>
      </c>
      <c r="P52" s="102"/>
      <c r="Q52" s="102"/>
      <c r="R52" s="16" t="s">
        <v>49</v>
      </c>
      <c r="S52" s="18">
        <v>1</v>
      </c>
      <c r="T52" s="100" t="s">
        <v>0</v>
      </c>
      <c r="U52" s="100" t="s">
        <v>64</v>
      </c>
      <c r="V52" s="100" t="s">
        <v>63</v>
      </c>
      <c r="W52" s="100" t="s">
        <v>0</v>
      </c>
      <c r="X52" s="100" t="s">
        <v>0</v>
      </c>
      <c r="Y52" s="102"/>
    </row>
    <row r="53" spans="1:25" x14ac:dyDescent="0.3">
      <c r="A53" s="102"/>
      <c r="B53" s="12">
        <v>2015</v>
      </c>
      <c r="C53" s="101">
        <v>2.1920681154140693</v>
      </c>
      <c r="D53" s="101">
        <v>2.4111620712543611</v>
      </c>
      <c r="E53" s="101">
        <v>5.6043773273621706</v>
      </c>
      <c r="F53" s="101">
        <v>1.02944590524585</v>
      </c>
      <c r="G53" s="101">
        <v>1.020107030146076</v>
      </c>
      <c r="H53" s="102"/>
      <c r="I53" s="102"/>
      <c r="J53" s="12">
        <v>2015</v>
      </c>
      <c r="K53" s="101">
        <v>2.200979314429826</v>
      </c>
      <c r="L53" s="101">
        <v>2.4208891530376162</v>
      </c>
      <c r="M53" s="101">
        <v>5.626905238208896</v>
      </c>
      <c r="N53" s="101">
        <v>1.033579999551463</v>
      </c>
      <c r="O53" s="101">
        <v>1.0242223339774532</v>
      </c>
      <c r="P53" s="102"/>
      <c r="Q53" s="102"/>
      <c r="R53" s="102"/>
      <c r="S53" s="12">
        <v>2015</v>
      </c>
      <c r="T53" s="101">
        <v>2.178701316890435</v>
      </c>
      <c r="U53" s="101">
        <v>2.3965714485794782</v>
      </c>
      <c r="V53" s="101">
        <v>5.5705854610920822</v>
      </c>
      <c r="W53" s="101">
        <v>1.0232447637874307</v>
      </c>
      <c r="X53" s="101">
        <v>1.0139340743990102</v>
      </c>
      <c r="Y53" s="102"/>
    </row>
    <row r="54" spans="1:25" x14ac:dyDescent="0.3">
      <c r="A54" s="102"/>
      <c r="B54" s="12">
        <v>2016</v>
      </c>
      <c r="C54" s="101">
        <v>2.3141249428632671</v>
      </c>
      <c r="D54" s="101">
        <v>2.5069558577667692</v>
      </c>
      <c r="E54" s="101">
        <v>5.2808678035404739</v>
      </c>
      <c r="F54" s="101">
        <v>1.0164601752272924</v>
      </c>
      <c r="G54" s="101">
        <v>1.0389594575310144</v>
      </c>
      <c r="H54" s="102"/>
      <c r="I54" s="102"/>
      <c r="J54" s="12">
        <v>2016</v>
      </c>
      <c r="K54" s="101">
        <v>2.3162951866641528</v>
      </c>
      <c r="L54" s="101">
        <v>2.4754174551418293</v>
      </c>
      <c r="M54" s="101">
        <v>5.3636442771266477</v>
      </c>
      <c r="N54" s="101">
        <v>1.0183986291016176</v>
      </c>
      <c r="O54" s="101">
        <v>1.0318093480647275</v>
      </c>
      <c r="P54" s="102"/>
      <c r="Q54" s="102"/>
      <c r="R54" s="102"/>
      <c r="S54" s="12">
        <v>2016</v>
      </c>
      <c r="T54" s="101">
        <v>2.3108695771619385</v>
      </c>
      <c r="U54" s="101">
        <v>2.5542634617041799</v>
      </c>
      <c r="V54" s="101">
        <v>5.1567030931612132</v>
      </c>
      <c r="W54" s="101">
        <v>1.0135524944158045</v>
      </c>
      <c r="X54" s="101">
        <v>1.0496846217304447</v>
      </c>
      <c r="Y54" s="102"/>
    </row>
    <row r="55" spans="1:25" x14ac:dyDescent="0.3">
      <c r="A55" s="102"/>
      <c r="B55" s="12">
        <v>2017</v>
      </c>
      <c r="C55" s="101">
        <v>1.9584510523987155</v>
      </c>
      <c r="D55" s="101">
        <v>2.5722088679735426</v>
      </c>
      <c r="E55" s="101">
        <v>4.8935715573691256</v>
      </c>
      <c r="F55" s="101">
        <v>1.0233105358486594</v>
      </c>
      <c r="G55" s="101">
        <v>1.08930001394744</v>
      </c>
      <c r="H55" s="102"/>
      <c r="I55" s="102"/>
      <c r="J55" s="12">
        <v>2017</v>
      </c>
      <c r="K55" s="101">
        <v>2.0622382824345222</v>
      </c>
      <c r="L55" s="101">
        <v>2.5670770705219494</v>
      </c>
      <c r="M55" s="101">
        <v>4.9208316659656282</v>
      </c>
      <c r="N55" s="101">
        <v>1.0205207230900868</v>
      </c>
      <c r="O55" s="101">
        <v>1.0864499479986567</v>
      </c>
      <c r="P55" s="102"/>
      <c r="Q55" s="102"/>
      <c r="R55" s="102"/>
      <c r="S55" s="12">
        <v>2017</v>
      </c>
      <c r="T55" s="101">
        <v>1.8027702073450056</v>
      </c>
      <c r="U55" s="101">
        <v>2.579906564150932</v>
      </c>
      <c r="V55" s="101">
        <v>4.8526813944743727</v>
      </c>
      <c r="W55" s="101">
        <v>1.0274952549865186</v>
      </c>
      <c r="X55" s="101">
        <v>1.0935751128706153</v>
      </c>
      <c r="Y55" s="102"/>
    </row>
    <row r="56" spans="1:25" x14ac:dyDescent="0.3">
      <c r="A56" s="102"/>
      <c r="B56" s="12">
        <v>2018</v>
      </c>
      <c r="C56" s="101">
        <v>1.8637362279124787</v>
      </c>
      <c r="D56" s="101">
        <v>2.609099407742983</v>
      </c>
      <c r="E56" s="101">
        <v>4.9272728110070103</v>
      </c>
      <c r="F56" s="101">
        <v>1.0372796399592648</v>
      </c>
      <c r="G56" s="101">
        <v>1.1043433646894854</v>
      </c>
      <c r="H56" s="102"/>
      <c r="I56" s="102"/>
      <c r="J56" s="12">
        <v>2018</v>
      </c>
      <c r="K56" s="101">
        <v>1.8568934926826617</v>
      </c>
      <c r="L56" s="101">
        <v>2.5995570959453782</v>
      </c>
      <c r="M56" s="101">
        <v>4.9037010146625448</v>
      </c>
      <c r="N56" s="101">
        <v>1.0334746192173894</v>
      </c>
      <c r="O56" s="101">
        <v>1.100226464800617</v>
      </c>
      <c r="P56" s="102"/>
      <c r="Q56" s="102"/>
      <c r="R56" s="102"/>
      <c r="S56" s="12">
        <v>2018</v>
      </c>
      <c r="T56" s="101">
        <v>1.8740003307572046</v>
      </c>
      <c r="U56" s="101">
        <v>2.6234128754393904</v>
      </c>
      <c r="V56" s="101">
        <v>4.962630505523709</v>
      </c>
      <c r="W56" s="101">
        <v>1.0429871710720779</v>
      </c>
      <c r="X56" s="101">
        <v>1.1105187145227879</v>
      </c>
      <c r="Y56" s="102"/>
    </row>
    <row r="57" spans="1:25" x14ac:dyDescent="0.3">
      <c r="A57" s="102"/>
      <c r="B57" s="12">
        <v>2019</v>
      </c>
      <c r="C57" s="101">
        <v>1.8676981493043086</v>
      </c>
      <c r="D57" s="101">
        <v>3.1448187876497009</v>
      </c>
      <c r="E57" s="101">
        <v>5.4395835272437862</v>
      </c>
      <c r="F57" s="101">
        <v>1.1533674531013729</v>
      </c>
      <c r="G57" s="101">
        <v>1.1471682260371845</v>
      </c>
      <c r="H57" s="102"/>
      <c r="I57" s="102"/>
      <c r="J57" s="12">
        <v>2019</v>
      </c>
      <c r="K57" s="101">
        <v>1.874002812985418</v>
      </c>
      <c r="L57" s="101">
        <v>3.1340808634427226</v>
      </c>
      <c r="M57" s="101">
        <v>5.4210101722821404</v>
      </c>
      <c r="N57" s="101">
        <v>1.1240655344719426</v>
      </c>
      <c r="O57" s="101">
        <v>1.1392763230939331</v>
      </c>
      <c r="P57" s="102"/>
      <c r="Q57" s="102"/>
      <c r="R57" s="102"/>
      <c r="S57" s="12">
        <v>2019</v>
      </c>
      <c r="T57" s="101">
        <v>1.8582411537826442</v>
      </c>
      <c r="U57" s="101">
        <v>3.1609256739601679</v>
      </c>
      <c r="V57" s="101">
        <v>5.467443559686255</v>
      </c>
      <c r="W57" s="101">
        <v>1.1973203310455183</v>
      </c>
      <c r="X57" s="101">
        <v>1.1590060804520617</v>
      </c>
      <c r="Y57" s="102"/>
    </row>
    <row r="58" spans="1:25" x14ac:dyDescent="0.3">
      <c r="A58" s="102"/>
      <c r="B58" s="12">
        <v>2020</v>
      </c>
      <c r="C58" s="104">
        <v>1.4810846946275167</v>
      </c>
      <c r="D58" s="101">
        <v>3.1330607860930115</v>
      </c>
      <c r="E58" s="101">
        <v>5.7469177961851248</v>
      </c>
      <c r="F58" s="101">
        <v>1.2717035420719538</v>
      </c>
      <c r="G58" s="101">
        <v>1.1282381994660569</v>
      </c>
      <c r="H58" s="102"/>
      <c r="I58" s="102"/>
      <c r="J58" s="12">
        <v>2020</v>
      </c>
      <c r="K58" s="104">
        <v>1.4805476586344484</v>
      </c>
      <c r="L58" s="101">
        <v>3.132019562529774</v>
      </c>
      <c r="M58" s="101">
        <v>5.7580028240645795</v>
      </c>
      <c r="N58" s="101">
        <v>1.2712731836503361</v>
      </c>
      <c r="O58" s="101">
        <v>1.1278106987508276</v>
      </c>
      <c r="P58" s="102"/>
      <c r="Q58" s="102"/>
      <c r="R58" s="102"/>
      <c r="S58" s="12">
        <v>2020</v>
      </c>
      <c r="T58" s="104">
        <v>1.4818902486171195</v>
      </c>
      <c r="U58" s="101">
        <v>3.1346226214378685</v>
      </c>
      <c r="V58" s="101">
        <v>5.7302902543659435</v>
      </c>
      <c r="W58" s="101">
        <v>1.2723490797043804</v>
      </c>
      <c r="X58" s="101">
        <v>1.128879450538901</v>
      </c>
      <c r="Y58" s="102"/>
    </row>
    <row r="59" spans="1:25" x14ac:dyDescent="0.3">
      <c r="A59" s="102"/>
      <c r="B59" s="12">
        <v>2021</v>
      </c>
      <c r="C59" s="104">
        <v>1.5080468153286655</v>
      </c>
      <c r="D59" s="101">
        <v>3.1915992058967313</v>
      </c>
      <c r="E59" s="101">
        <v>5.0309654452126056</v>
      </c>
      <c r="F59" s="101">
        <v>1.3636335397845356</v>
      </c>
      <c r="G59" s="101">
        <v>1.1490180341446457</v>
      </c>
      <c r="H59" s="102"/>
      <c r="I59" s="102"/>
      <c r="J59" s="12">
        <v>2021</v>
      </c>
      <c r="K59" s="104">
        <v>1.5023845179744226</v>
      </c>
      <c r="L59" s="101">
        <v>3.1789734794580693</v>
      </c>
      <c r="M59" s="101">
        <v>5.2284411520681919</v>
      </c>
      <c r="N59" s="101">
        <v>1.3582580612496455</v>
      </c>
      <c r="O59" s="101">
        <v>1.1444498271211792</v>
      </c>
      <c r="P59" s="102"/>
      <c r="Q59" s="102"/>
      <c r="R59" s="102"/>
      <c r="S59" s="12">
        <v>2021</v>
      </c>
      <c r="T59" s="104">
        <v>1.5165402613600298</v>
      </c>
      <c r="U59" s="101">
        <v>3.2105377955547247</v>
      </c>
      <c r="V59" s="101">
        <v>4.7347518849292269</v>
      </c>
      <c r="W59" s="101">
        <v>1.3716967575868708</v>
      </c>
      <c r="X59" s="101">
        <v>1.1558703446798457</v>
      </c>
      <c r="Y59" s="102"/>
    </row>
    <row r="60" spans="1:25" x14ac:dyDescent="0.3">
      <c r="A60" s="102"/>
      <c r="B60" s="12">
        <v>2022</v>
      </c>
      <c r="C60" s="104">
        <v>1.6154630558954541</v>
      </c>
      <c r="D60" s="101">
        <v>3.4216916647723696</v>
      </c>
      <c r="E60" s="101">
        <v>4.8148537306358552</v>
      </c>
      <c r="F60" s="101">
        <v>1.5084029028685293</v>
      </c>
      <c r="G60" s="101">
        <v>1.4207809993180531</v>
      </c>
      <c r="H60" s="102"/>
      <c r="I60" s="102"/>
      <c r="J60" s="12">
        <v>2022</v>
      </c>
      <c r="K60" s="104">
        <v>1.5944384264924236</v>
      </c>
      <c r="L60" s="101">
        <v>3.3768194412872834</v>
      </c>
      <c r="M60" s="101">
        <v>4.7674228843930919</v>
      </c>
      <c r="N60" s="101">
        <v>1.4886715047808821</v>
      </c>
      <c r="O60" s="101">
        <v>1.3506349988634221</v>
      </c>
      <c r="P60" s="102"/>
      <c r="Q60" s="102"/>
      <c r="R60" s="102"/>
      <c r="S60" s="12">
        <v>2022</v>
      </c>
      <c r="T60" s="104">
        <v>1.647</v>
      </c>
      <c r="U60" s="101">
        <v>3.4889999999999999</v>
      </c>
      <c r="V60" s="101">
        <v>4.8860000000000001</v>
      </c>
      <c r="W60" s="101">
        <v>1.538</v>
      </c>
      <c r="X60" s="101">
        <v>1.526</v>
      </c>
      <c r="Y60" s="102"/>
    </row>
    <row r="61" spans="1:25" x14ac:dyDescent="0.3">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row>
  </sheetData>
  <mergeCells count="24">
    <mergeCell ref="C50:E51"/>
    <mergeCell ref="F50:F51"/>
    <mergeCell ref="G50:G51"/>
    <mergeCell ref="T50:V51"/>
    <mergeCell ref="W50:W51"/>
    <mergeCell ref="X50:X51"/>
    <mergeCell ref="K50:M51"/>
    <mergeCell ref="N50:N51"/>
    <mergeCell ref="O50:O51"/>
    <mergeCell ref="T37:V38"/>
    <mergeCell ref="W37:W38"/>
    <mergeCell ref="X37:X38"/>
    <mergeCell ref="K37:M38"/>
    <mergeCell ref="N37:N38"/>
    <mergeCell ref="O37:O38"/>
    <mergeCell ref="O1:O2"/>
    <mergeCell ref="K25:M26"/>
    <mergeCell ref="N25:N26"/>
    <mergeCell ref="O25:O26"/>
    <mergeCell ref="C37:E38"/>
    <mergeCell ref="F37:F38"/>
    <mergeCell ref="G37:G38"/>
    <mergeCell ref="K1:M2"/>
    <mergeCell ref="N1: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BAA50-86FD-4096-8518-31F63386F025}">
  <dimension ref="C4:L85"/>
  <sheetViews>
    <sheetView rightToLeft="1" topLeftCell="A73" workbookViewId="0">
      <selection activeCell="V60" sqref="V60"/>
    </sheetView>
  </sheetViews>
  <sheetFormatPr defaultRowHeight="14" x14ac:dyDescent="0.3"/>
  <cols>
    <col min="4" max="4" width="9.08203125" bestFit="1" customWidth="1"/>
    <col min="5" max="5" width="9.83203125" bestFit="1" customWidth="1"/>
  </cols>
  <sheetData>
    <row r="4" spans="3:12" x14ac:dyDescent="0.3">
      <c r="E4" t="s">
        <v>98</v>
      </c>
    </row>
    <row r="5" spans="3:12" x14ac:dyDescent="0.3">
      <c r="C5" t="s">
        <v>48</v>
      </c>
      <c r="D5">
        <v>0</v>
      </c>
    </row>
    <row r="6" spans="3:12" x14ac:dyDescent="0.3">
      <c r="C6" t="s">
        <v>49</v>
      </c>
      <c r="D6">
        <v>1</v>
      </c>
      <c r="E6" t="s">
        <v>0</v>
      </c>
      <c r="F6" t="s">
        <v>64</v>
      </c>
      <c r="G6" t="s">
        <v>63</v>
      </c>
      <c r="J6">
        <v>2015</v>
      </c>
      <c r="K6">
        <v>1</v>
      </c>
      <c r="L6" s="108">
        <v>2.178701316890435</v>
      </c>
    </row>
    <row r="7" spans="3:12" x14ac:dyDescent="0.3">
      <c r="D7">
        <v>2015</v>
      </c>
      <c r="E7" s="108">
        <v>2.178701316890435</v>
      </c>
      <c r="F7" s="108">
        <v>2.3965714485794782</v>
      </c>
      <c r="G7" s="108">
        <v>5.5705854610920822</v>
      </c>
      <c r="J7">
        <v>2016</v>
      </c>
      <c r="K7">
        <v>1</v>
      </c>
      <c r="L7" s="108">
        <v>2.3108695771619385</v>
      </c>
    </row>
    <row r="8" spans="3:12" x14ac:dyDescent="0.3">
      <c r="D8">
        <v>2016</v>
      </c>
      <c r="E8" s="108">
        <v>2.3108695771619385</v>
      </c>
      <c r="F8" s="108">
        <v>2.5542634617041799</v>
      </c>
      <c r="G8" s="108">
        <v>5.1567030931612132</v>
      </c>
      <c r="J8">
        <v>2017</v>
      </c>
      <c r="K8">
        <v>1</v>
      </c>
      <c r="L8" s="108">
        <v>1.8027702073450056</v>
      </c>
    </row>
    <row r="9" spans="3:12" x14ac:dyDescent="0.3">
      <c r="D9">
        <v>2017</v>
      </c>
      <c r="E9" s="108">
        <v>1.8027702073450056</v>
      </c>
      <c r="F9" s="108">
        <v>2.579906564150932</v>
      </c>
      <c r="G9" s="108">
        <v>4.8526813944743727</v>
      </c>
      <c r="J9">
        <v>2018</v>
      </c>
      <c r="K9">
        <v>1</v>
      </c>
      <c r="L9" s="108">
        <v>1.8740003307572046</v>
      </c>
    </row>
    <row r="10" spans="3:12" x14ac:dyDescent="0.3">
      <c r="D10">
        <v>2018</v>
      </c>
      <c r="E10" s="108">
        <v>1.8740003307572046</v>
      </c>
      <c r="F10" s="108">
        <v>2.6234128754393904</v>
      </c>
      <c r="G10" s="108">
        <v>4.962630505523709</v>
      </c>
      <c r="J10">
        <v>2019</v>
      </c>
      <c r="K10">
        <v>1</v>
      </c>
      <c r="L10" s="108">
        <v>1.8582411537826442</v>
      </c>
    </row>
    <row r="11" spans="3:12" x14ac:dyDescent="0.3">
      <c r="D11">
        <v>2019</v>
      </c>
      <c r="E11" s="108">
        <v>1.8582411537826442</v>
      </c>
      <c r="F11" s="108">
        <v>3.1609256739601679</v>
      </c>
      <c r="G11" s="108">
        <v>5.467443559686255</v>
      </c>
      <c r="J11">
        <v>2020</v>
      </c>
      <c r="K11">
        <v>1</v>
      </c>
      <c r="L11" s="108">
        <v>1.7518396824416393</v>
      </c>
    </row>
    <row r="12" spans="3:12" x14ac:dyDescent="0.3">
      <c r="D12">
        <v>2020</v>
      </c>
      <c r="E12" s="108">
        <v>1.7518396824416393</v>
      </c>
      <c r="F12" s="108">
        <v>3.1346226214378685</v>
      </c>
      <c r="G12" s="108">
        <v>5.7302902543659435</v>
      </c>
      <c r="J12">
        <v>2021</v>
      </c>
      <c r="K12">
        <v>1</v>
      </c>
      <c r="L12" s="108">
        <v>1.7851242418665501</v>
      </c>
    </row>
    <row r="13" spans="3:12" x14ac:dyDescent="0.3">
      <c r="D13">
        <v>2021</v>
      </c>
      <c r="E13" s="108">
        <v>1.7851242418665501</v>
      </c>
      <c r="F13" s="108">
        <v>3.2105377955547247</v>
      </c>
      <c r="G13" s="108">
        <v>4.7347518849292269</v>
      </c>
      <c r="J13">
        <v>2022</v>
      </c>
      <c r="K13">
        <v>1</v>
      </c>
      <c r="L13" s="108">
        <v>1.94</v>
      </c>
    </row>
    <row r="14" spans="3:12" x14ac:dyDescent="0.3">
      <c r="D14">
        <v>2022</v>
      </c>
      <c r="E14" s="108">
        <v>1.94</v>
      </c>
      <c r="F14" s="108">
        <v>3.4889999999999999</v>
      </c>
      <c r="G14" s="108">
        <v>4.8860000000000001</v>
      </c>
      <c r="J14">
        <v>2015</v>
      </c>
      <c r="K14">
        <v>2</v>
      </c>
      <c r="L14" s="108">
        <v>2.3965714485794782</v>
      </c>
    </row>
    <row r="15" spans="3:12" x14ac:dyDescent="0.3">
      <c r="J15">
        <v>2016</v>
      </c>
      <c r="K15">
        <v>2</v>
      </c>
      <c r="L15" s="108">
        <v>2.5542634617041799</v>
      </c>
    </row>
    <row r="16" spans="3:12" x14ac:dyDescent="0.3">
      <c r="E16" t="s">
        <v>0</v>
      </c>
      <c r="F16" t="s">
        <v>64</v>
      </c>
      <c r="G16" t="s">
        <v>63</v>
      </c>
      <c r="J16">
        <v>2017</v>
      </c>
      <c r="K16">
        <v>2</v>
      </c>
      <c r="L16" s="108">
        <v>2.579906564150932</v>
      </c>
    </row>
    <row r="17" spans="4:12" x14ac:dyDescent="0.3">
      <c r="D17">
        <f>D7</f>
        <v>2015</v>
      </c>
      <c r="E17" s="109">
        <f>E7/$E7</f>
        <v>1</v>
      </c>
      <c r="F17" s="109">
        <f t="shared" ref="F17:G17" si="0">F7/$E7</f>
        <v>1.0999999999999999</v>
      </c>
      <c r="G17" s="109">
        <f t="shared" si="0"/>
        <v>2.5568376068376066</v>
      </c>
      <c r="J17">
        <v>2018</v>
      </c>
      <c r="K17">
        <v>2</v>
      </c>
      <c r="L17" s="108">
        <v>2.6234128754393904</v>
      </c>
    </row>
    <row r="18" spans="4:12" x14ac:dyDescent="0.3">
      <c r="D18">
        <f t="shared" ref="D18:D24" si="1">D8</f>
        <v>2016</v>
      </c>
      <c r="E18" s="109">
        <f t="shared" ref="E18:G18" si="2">E8/$E8</f>
        <v>1</v>
      </c>
      <c r="F18" s="109">
        <f t="shared" si="2"/>
        <v>1.105325669154017</v>
      </c>
      <c r="G18" s="109">
        <f t="shared" si="2"/>
        <v>2.2314989751582366</v>
      </c>
      <c r="J18">
        <v>2019</v>
      </c>
      <c r="K18">
        <v>2</v>
      </c>
      <c r="L18" s="108">
        <v>3.1609256739601679</v>
      </c>
    </row>
    <row r="19" spans="4:12" x14ac:dyDescent="0.3">
      <c r="D19">
        <f t="shared" si="1"/>
        <v>2017</v>
      </c>
      <c r="E19" s="109">
        <f t="shared" ref="E19:G19" si="3">E9/$E9</f>
        <v>1</v>
      </c>
      <c r="F19" s="109">
        <f t="shared" si="3"/>
        <v>1.431078988125968</v>
      </c>
      <c r="G19" s="109">
        <f t="shared" si="3"/>
        <v>2.691791430046464</v>
      </c>
      <c r="J19">
        <v>2020</v>
      </c>
      <c r="K19">
        <v>2</v>
      </c>
      <c r="L19" s="108">
        <v>3.1346226214378685</v>
      </c>
    </row>
    <row r="20" spans="4:12" x14ac:dyDescent="0.3">
      <c r="D20">
        <f t="shared" si="1"/>
        <v>2018</v>
      </c>
      <c r="E20" s="109">
        <f t="shared" ref="E20:G20" si="4">E10/$E10</f>
        <v>1</v>
      </c>
      <c r="F20" s="109">
        <f t="shared" si="4"/>
        <v>1.3998998998999002</v>
      </c>
      <c r="G20" s="109">
        <f t="shared" si="4"/>
        <v>2.6481481481481484</v>
      </c>
      <c r="J20">
        <v>2021</v>
      </c>
      <c r="K20">
        <v>2</v>
      </c>
      <c r="L20" s="108">
        <v>3.2105377955547247</v>
      </c>
    </row>
    <row r="21" spans="4:12" x14ac:dyDescent="0.3">
      <c r="D21">
        <f t="shared" si="1"/>
        <v>2019</v>
      </c>
      <c r="E21" s="109">
        <f t="shared" ref="E21:G21" si="5">E11/$E11</f>
        <v>1</v>
      </c>
      <c r="F21" s="109">
        <f t="shared" si="5"/>
        <v>1.7010309278350515</v>
      </c>
      <c r="G21" s="109">
        <f t="shared" si="5"/>
        <v>2.9422680412371136</v>
      </c>
      <c r="J21">
        <v>2022</v>
      </c>
      <c r="K21">
        <v>2</v>
      </c>
      <c r="L21" s="108">
        <v>3.4889999999999999</v>
      </c>
    </row>
    <row r="22" spans="4:12" x14ac:dyDescent="0.3">
      <c r="D22">
        <f t="shared" si="1"/>
        <v>2020</v>
      </c>
      <c r="E22" s="109">
        <f t="shared" ref="E22:G22" si="6">E12/$E12</f>
        <v>1</v>
      </c>
      <c r="F22" s="109">
        <f t="shared" si="6"/>
        <v>1.789331896551724</v>
      </c>
      <c r="G22" s="109">
        <f t="shared" si="6"/>
        <v>3.2710129310344822</v>
      </c>
      <c r="J22">
        <v>2015</v>
      </c>
      <c r="K22">
        <v>2</v>
      </c>
      <c r="L22" s="108">
        <v>5.5705854610920822</v>
      </c>
    </row>
    <row r="23" spans="4:12" x14ac:dyDescent="0.3">
      <c r="D23">
        <f t="shared" si="1"/>
        <v>2021</v>
      </c>
      <c r="E23" s="109">
        <f t="shared" ref="E23:G23" si="7">E13/$E13</f>
        <v>1</v>
      </c>
      <c r="F23" s="109">
        <f t="shared" si="7"/>
        <v>1.7984954325631379</v>
      </c>
      <c r="G23" s="109">
        <f t="shared" si="7"/>
        <v>2.6523374529822679</v>
      </c>
      <c r="J23">
        <v>2016</v>
      </c>
      <c r="K23">
        <v>3</v>
      </c>
      <c r="L23" s="108">
        <v>5.1567030931612132</v>
      </c>
    </row>
    <row r="24" spans="4:12" x14ac:dyDescent="0.3">
      <c r="D24">
        <f t="shared" si="1"/>
        <v>2022</v>
      </c>
      <c r="E24" s="109">
        <f t="shared" ref="E24:G24" si="8">E14/$E14</f>
        <v>1</v>
      </c>
      <c r="F24" s="109">
        <f t="shared" si="8"/>
        <v>1.7984536082474227</v>
      </c>
      <c r="G24" s="109">
        <f t="shared" si="8"/>
        <v>2.5185567010309278</v>
      </c>
      <c r="J24">
        <v>2017</v>
      </c>
      <c r="K24">
        <v>3</v>
      </c>
      <c r="L24" s="108">
        <v>4.8526813944743727</v>
      </c>
    </row>
    <row r="25" spans="4:12" x14ac:dyDescent="0.3">
      <c r="J25">
        <v>2018</v>
      </c>
      <c r="K25">
        <v>3</v>
      </c>
      <c r="L25" s="108">
        <v>4.962630505523709</v>
      </c>
    </row>
    <row r="26" spans="4:12" x14ac:dyDescent="0.3">
      <c r="J26">
        <v>2019</v>
      </c>
      <c r="K26">
        <v>3</v>
      </c>
      <c r="L26" s="108">
        <v>5.467443559686255</v>
      </c>
    </row>
    <row r="27" spans="4:12" x14ac:dyDescent="0.3">
      <c r="J27">
        <v>2020</v>
      </c>
      <c r="K27">
        <v>3</v>
      </c>
      <c r="L27" s="108">
        <v>5.7302902543659435</v>
      </c>
    </row>
    <row r="28" spans="4:12" x14ac:dyDescent="0.3">
      <c r="J28">
        <v>2021</v>
      </c>
      <c r="K28">
        <v>3</v>
      </c>
      <c r="L28" s="108">
        <v>4.7347518849292269</v>
      </c>
    </row>
    <row r="29" spans="4:12" x14ac:dyDescent="0.3">
      <c r="J29">
        <v>2022</v>
      </c>
      <c r="K29">
        <v>3</v>
      </c>
      <c r="L29" s="108">
        <v>4.8860000000000001</v>
      </c>
    </row>
    <row r="45" spans="5:8" x14ac:dyDescent="0.3">
      <c r="E45" s="110"/>
      <c r="F45" s="12" t="s">
        <v>17</v>
      </c>
      <c r="G45" s="12"/>
      <c r="H45" s="12"/>
    </row>
    <row r="46" spans="5:8" x14ac:dyDescent="0.3">
      <c r="E46" s="111"/>
      <c r="F46" s="3" t="s">
        <v>4</v>
      </c>
      <c r="G46" s="3" t="s">
        <v>1</v>
      </c>
      <c r="H46" s="3" t="s">
        <v>4</v>
      </c>
    </row>
    <row r="47" spans="5:8" x14ac:dyDescent="0.3">
      <c r="E47" s="112"/>
      <c r="F47" s="3" t="s">
        <v>0</v>
      </c>
      <c r="G47" s="3" t="s">
        <v>64</v>
      </c>
      <c r="H47" s="3" t="s">
        <v>101</v>
      </c>
    </row>
    <row r="48" spans="5:8" x14ac:dyDescent="0.3">
      <c r="E48" s="11">
        <v>41640</v>
      </c>
      <c r="F48" s="5">
        <v>2.15</v>
      </c>
      <c r="G48" s="5">
        <v>2.6880000000000002</v>
      </c>
      <c r="H48" s="5">
        <v>6.7460000000000004</v>
      </c>
    </row>
    <row r="49" spans="3:8" x14ac:dyDescent="0.3">
      <c r="E49" s="11">
        <v>41821</v>
      </c>
      <c r="F49" s="5">
        <v>2.1469999999999998</v>
      </c>
      <c r="G49" s="5">
        <v>2.6840000000000002</v>
      </c>
      <c r="H49" s="5">
        <v>6.7370000000000001</v>
      </c>
    </row>
    <row r="50" spans="3:8" x14ac:dyDescent="0.3">
      <c r="E50" s="11">
        <v>42005</v>
      </c>
      <c r="F50" s="5">
        <v>2.3639999999999999</v>
      </c>
      <c r="G50" s="5">
        <v>2.6</v>
      </c>
      <c r="H50" s="5">
        <v>6.0430000000000001</v>
      </c>
    </row>
    <row r="51" spans="3:8" x14ac:dyDescent="0.3">
      <c r="E51" s="11">
        <v>42186</v>
      </c>
      <c r="F51" s="5">
        <v>2.34</v>
      </c>
      <c r="G51" s="5">
        <v>2.5739999999999998</v>
      </c>
      <c r="H51" s="5">
        <v>5.9829999999999997</v>
      </c>
    </row>
    <row r="52" spans="3:8" x14ac:dyDescent="0.3">
      <c r="E52" s="11">
        <v>42370</v>
      </c>
      <c r="F52" s="5">
        <v>2.5059999999999998</v>
      </c>
      <c r="G52" s="70">
        <v>2.7570000000000001</v>
      </c>
      <c r="H52" s="70">
        <v>5.5659999999999998</v>
      </c>
    </row>
    <row r="53" spans="3:8" x14ac:dyDescent="0.3">
      <c r="E53" s="11">
        <v>42552</v>
      </c>
      <c r="F53" s="5">
        <v>2.5</v>
      </c>
      <c r="G53" s="70">
        <v>2.75</v>
      </c>
      <c r="H53" s="70">
        <v>5.5529999999999999</v>
      </c>
    </row>
    <row r="54" spans="3:8" x14ac:dyDescent="0.3">
      <c r="E54" s="11">
        <v>42736</v>
      </c>
      <c r="F54" s="5">
        <v>2.5059999999999998</v>
      </c>
      <c r="G54" s="70">
        <v>2.7570000000000001</v>
      </c>
      <c r="H54" s="70">
        <v>5.3849999999999998</v>
      </c>
    </row>
    <row r="55" spans="3:8" x14ac:dyDescent="0.3">
      <c r="E55" s="11">
        <v>42917</v>
      </c>
      <c r="F55" s="105">
        <v>1.9370000000000001</v>
      </c>
      <c r="G55" s="106">
        <v>2.7719999999999998</v>
      </c>
      <c r="H55" s="106">
        <f>H56</f>
        <v>5.2140000000000004</v>
      </c>
    </row>
    <row r="56" spans="3:8" x14ac:dyDescent="0.3">
      <c r="E56" s="11">
        <v>43101</v>
      </c>
      <c r="F56" s="5">
        <v>1.98</v>
      </c>
      <c r="G56" s="70">
        <v>2.7719999999999998</v>
      </c>
      <c r="H56" s="70">
        <v>5.2140000000000004</v>
      </c>
    </row>
    <row r="57" spans="3:8" x14ac:dyDescent="0.3">
      <c r="E57" s="11">
        <v>43282</v>
      </c>
      <c r="F57" s="5">
        <v>1.998</v>
      </c>
      <c r="G57" s="70">
        <v>2.7970000000000002</v>
      </c>
      <c r="H57" s="70">
        <v>5.2910000000000004</v>
      </c>
    </row>
    <row r="58" spans="3:8" x14ac:dyDescent="0.3">
      <c r="E58" s="11">
        <v>43466</v>
      </c>
      <c r="F58" s="5">
        <v>2.0070000000000001</v>
      </c>
      <c r="G58" s="70">
        <v>3.3</v>
      </c>
      <c r="H58" s="70">
        <v>5.7080000000000002</v>
      </c>
    </row>
    <row r="59" spans="3:8" x14ac:dyDescent="0.3">
      <c r="E59" s="11">
        <v>43647</v>
      </c>
      <c r="F59" s="5">
        <v>1.94</v>
      </c>
      <c r="G59" s="70">
        <v>3.3</v>
      </c>
      <c r="H59" s="70">
        <v>5.7080000000000002</v>
      </c>
    </row>
    <row r="60" spans="3:8" x14ac:dyDescent="0.3">
      <c r="C60" t="s">
        <v>99</v>
      </c>
      <c r="E60" s="11">
        <v>43831</v>
      </c>
      <c r="F60" s="5">
        <v>1.841</v>
      </c>
      <c r="G60" s="70">
        <v>3.294</v>
      </c>
      <c r="H60" s="70">
        <v>6.09</v>
      </c>
    </row>
    <row r="61" spans="3:8" x14ac:dyDescent="0.3">
      <c r="E61" s="11">
        <v>44013</v>
      </c>
      <c r="F61" s="5">
        <v>1.8560000000000001</v>
      </c>
      <c r="G61" s="70">
        <v>3.3210000000000002</v>
      </c>
      <c r="H61" s="70">
        <v>6.0709999999999997</v>
      </c>
    </row>
    <row r="62" spans="3:8" x14ac:dyDescent="0.3">
      <c r="E62" s="11">
        <v>44197</v>
      </c>
      <c r="F62" s="5">
        <v>1.8520000000000001</v>
      </c>
      <c r="G62" s="70">
        <v>3.3140000000000001</v>
      </c>
      <c r="H62" s="70">
        <v>6.0250000000000004</v>
      </c>
    </row>
    <row r="63" spans="3:8" x14ac:dyDescent="0.3">
      <c r="E63" s="11">
        <v>44378</v>
      </c>
      <c r="F63" s="5">
        <v>1.861</v>
      </c>
      <c r="G63" s="70">
        <v>3.347</v>
      </c>
      <c r="H63" s="70">
        <v>4.9359999999999999</v>
      </c>
    </row>
    <row r="64" spans="3:8" x14ac:dyDescent="0.3">
      <c r="E64" s="11">
        <v>44562</v>
      </c>
      <c r="F64" s="5">
        <v>1.877</v>
      </c>
      <c r="G64" s="70">
        <v>3.375</v>
      </c>
      <c r="H64" s="70">
        <v>4.806</v>
      </c>
    </row>
    <row r="65" spans="5:8" x14ac:dyDescent="0.3">
      <c r="E65" s="11">
        <v>44743</v>
      </c>
      <c r="F65" s="5">
        <v>1.94</v>
      </c>
      <c r="G65" s="70">
        <v>3.4889999999999999</v>
      </c>
      <c r="H65" s="70">
        <v>4.8860000000000001</v>
      </c>
    </row>
    <row r="67" spans="5:8" x14ac:dyDescent="0.3">
      <c r="F67" s="3" t="s">
        <v>0</v>
      </c>
      <c r="G67" s="3" t="s">
        <v>100</v>
      </c>
      <c r="H67" s="3" t="s">
        <v>101</v>
      </c>
    </row>
    <row r="68" spans="5:8" x14ac:dyDescent="0.3">
      <c r="E68" s="113">
        <f>E48</f>
        <v>41640</v>
      </c>
      <c r="F68" s="109">
        <f>F48/$F48</f>
        <v>1</v>
      </c>
      <c r="G68" s="109">
        <f t="shared" ref="G68:H68" si="9">G48/$F48</f>
        <v>1.250232558139535</v>
      </c>
      <c r="H68" s="109">
        <f t="shared" si="9"/>
        <v>3.1376744186046515</v>
      </c>
    </row>
    <row r="69" spans="5:8" x14ac:dyDescent="0.3">
      <c r="E69" s="113">
        <f t="shared" ref="E69:E85" si="10">E49</f>
        <v>41821</v>
      </c>
      <c r="F69" s="109">
        <f t="shared" ref="F69:H69" si="11">F49/$F49</f>
        <v>1</v>
      </c>
      <c r="G69" s="109">
        <f t="shared" si="11"/>
        <v>1.2501164415463439</v>
      </c>
      <c r="H69" s="109">
        <f t="shared" si="11"/>
        <v>3.1378667908709832</v>
      </c>
    </row>
    <row r="70" spans="5:8" x14ac:dyDescent="0.3">
      <c r="E70" s="113">
        <f t="shared" si="10"/>
        <v>42005</v>
      </c>
      <c r="F70" s="109">
        <f t="shared" ref="F70:H70" si="12">F50/$F50</f>
        <v>1</v>
      </c>
      <c r="G70" s="114">
        <f t="shared" si="12"/>
        <v>1.0998307952622675</v>
      </c>
      <c r="H70" s="109">
        <f t="shared" si="12"/>
        <v>2.5562605752961085</v>
      </c>
    </row>
    <row r="71" spans="5:8" x14ac:dyDescent="0.3">
      <c r="E71" s="113">
        <f t="shared" si="10"/>
        <v>42186</v>
      </c>
      <c r="F71" s="109">
        <f t="shared" ref="F71:H71" si="13">F51/$F51</f>
        <v>1</v>
      </c>
      <c r="G71" s="114">
        <f t="shared" si="13"/>
        <v>1.1000000000000001</v>
      </c>
      <c r="H71" s="109">
        <f t="shared" si="13"/>
        <v>2.5568376068376066</v>
      </c>
    </row>
    <row r="72" spans="5:8" x14ac:dyDescent="0.3">
      <c r="E72" s="113">
        <f t="shared" si="10"/>
        <v>42370</v>
      </c>
      <c r="F72" s="109">
        <f t="shared" ref="F72:H72" si="14">F52/$F52</f>
        <v>1</v>
      </c>
      <c r="G72" s="114">
        <f t="shared" si="14"/>
        <v>1.1001596169193937</v>
      </c>
      <c r="H72" s="109">
        <f t="shared" si="14"/>
        <v>2.2210694333599363</v>
      </c>
    </row>
    <row r="73" spans="5:8" x14ac:dyDescent="0.3">
      <c r="E73" s="113">
        <f t="shared" si="10"/>
        <v>42552</v>
      </c>
      <c r="F73" s="109">
        <f t="shared" ref="F73:H73" si="15">F53/$F53</f>
        <v>1</v>
      </c>
      <c r="G73" s="114">
        <f t="shared" si="15"/>
        <v>1.1000000000000001</v>
      </c>
      <c r="H73" s="109">
        <f t="shared" si="15"/>
        <v>2.2212000000000001</v>
      </c>
    </row>
    <row r="74" spans="5:8" x14ac:dyDescent="0.3">
      <c r="E74" s="113">
        <f t="shared" si="10"/>
        <v>42736</v>
      </c>
      <c r="F74" s="109">
        <f t="shared" ref="F74:H74" si="16">F54/$F54</f>
        <v>1</v>
      </c>
      <c r="G74" s="114">
        <f t="shared" si="16"/>
        <v>1.1001596169193937</v>
      </c>
      <c r="H74" s="109">
        <f t="shared" si="16"/>
        <v>2.1488427773343974</v>
      </c>
    </row>
    <row r="75" spans="5:8" x14ac:dyDescent="0.3">
      <c r="E75" s="113">
        <f t="shared" si="10"/>
        <v>42917</v>
      </c>
      <c r="F75" s="109">
        <f t="shared" ref="F75:H75" si="17">F55/$F55</f>
        <v>1</v>
      </c>
      <c r="G75" s="109">
        <f t="shared" si="17"/>
        <v>1.4310789881259678</v>
      </c>
      <c r="H75" s="109">
        <f t="shared" si="17"/>
        <v>2.6917914300464636</v>
      </c>
    </row>
    <row r="76" spans="5:8" x14ac:dyDescent="0.3">
      <c r="E76" s="113">
        <f t="shared" si="10"/>
        <v>43101</v>
      </c>
      <c r="F76" s="109">
        <f t="shared" ref="F76:H76" si="18">F56/$F56</f>
        <v>1</v>
      </c>
      <c r="G76" s="109">
        <f t="shared" si="18"/>
        <v>1.4</v>
      </c>
      <c r="H76" s="109">
        <f t="shared" si="18"/>
        <v>2.6333333333333337</v>
      </c>
    </row>
    <row r="77" spans="5:8" x14ac:dyDescent="0.3">
      <c r="E77" s="113">
        <f t="shared" si="10"/>
        <v>43282</v>
      </c>
      <c r="F77" s="109">
        <f t="shared" ref="F77:H77" si="19">F57/$F57</f>
        <v>1</v>
      </c>
      <c r="G77" s="109">
        <f t="shared" si="19"/>
        <v>1.3998998998998999</v>
      </c>
      <c r="H77" s="109">
        <f t="shared" si="19"/>
        <v>2.6481481481481484</v>
      </c>
    </row>
    <row r="78" spans="5:8" x14ac:dyDescent="0.3">
      <c r="E78" s="113">
        <f t="shared" si="10"/>
        <v>43466</v>
      </c>
      <c r="F78" s="109">
        <f t="shared" ref="F78:H78" si="20">F58/$F58</f>
        <v>1</v>
      </c>
      <c r="G78" s="109">
        <f t="shared" si="20"/>
        <v>1.6442451420029893</v>
      </c>
      <c r="H78" s="109">
        <f t="shared" si="20"/>
        <v>2.8440458395615345</v>
      </c>
    </row>
    <row r="79" spans="5:8" x14ac:dyDescent="0.3">
      <c r="E79" s="113">
        <f t="shared" si="10"/>
        <v>43647</v>
      </c>
      <c r="F79" s="109">
        <f t="shared" ref="F79:H79" si="21">F59/$F59</f>
        <v>1</v>
      </c>
      <c r="G79" s="109">
        <f t="shared" si="21"/>
        <v>1.7010309278350515</v>
      </c>
      <c r="H79" s="109">
        <f t="shared" si="21"/>
        <v>2.9422680412371136</v>
      </c>
    </row>
    <row r="80" spans="5:8" x14ac:dyDescent="0.3">
      <c r="E80" s="113">
        <f t="shared" si="10"/>
        <v>43831</v>
      </c>
      <c r="F80" s="109">
        <f t="shared" ref="F80:H80" si="22">F60/$F60</f>
        <v>1</v>
      </c>
      <c r="G80" s="114">
        <f t="shared" si="22"/>
        <v>1.7892449755567628</v>
      </c>
      <c r="H80" s="109">
        <f t="shared" si="22"/>
        <v>3.3079847908745248</v>
      </c>
    </row>
    <row r="81" spans="5:8" x14ac:dyDescent="0.3">
      <c r="E81" s="113">
        <f t="shared" si="10"/>
        <v>44013</v>
      </c>
      <c r="F81" s="109">
        <f t="shared" ref="F81:H81" si="23">F61/$F61</f>
        <v>1</v>
      </c>
      <c r="G81" s="114">
        <f t="shared" si="23"/>
        <v>1.7893318965517242</v>
      </c>
      <c r="H81" s="109">
        <f t="shared" si="23"/>
        <v>3.2710129310344827</v>
      </c>
    </row>
    <row r="82" spans="5:8" x14ac:dyDescent="0.3">
      <c r="E82" s="113">
        <f t="shared" si="10"/>
        <v>44197</v>
      </c>
      <c r="F82" s="109">
        <f t="shared" ref="F82:H82" si="24">F62/$F62</f>
        <v>1</v>
      </c>
      <c r="G82" s="114">
        <f t="shared" si="24"/>
        <v>1.7894168466522677</v>
      </c>
      <c r="H82" s="109">
        <f t="shared" si="24"/>
        <v>3.2532397408207343</v>
      </c>
    </row>
    <row r="83" spans="5:8" x14ac:dyDescent="0.3">
      <c r="E83" s="113">
        <f t="shared" si="10"/>
        <v>44378</v>
      </c>
      <c r="F83" s="109">
        <f t="shared" ref="F83:H83" si="25">F63/$F63</f>
        <v>1</v>
      </c>
      <c r="G83" s="114">
        <f t="shared" si="25"/>
        <v>1.7984954325631382</v>
      </c>
      <c r="H83" s="109">
        <f t="shared" si="25"/>
        <v>2.6523374529822674</v>
      </c>
    </row>
    <row r="84" spans="5:8" x14ac:dyDescent="0.3">
      <c r="E84" s="113">
        <f t="shared" si="10"/>
        <v>44562</v>
      </c>
      <c r="F84" s="109">
        <f t="shared" ref="F84:H85" si="26">F64/$F64</f>
        <v>1</v>
      </c>
      <c r="G84" s="114">
        <f t="shared" si="26"/>
        <v>1.7980820458177944</v>
      </c>
      <c r="H84" s="109">
        <f t="shared" si="26"/>
        <v>2.5604688332445393</v>
      </c>
    </row>
    <row r="85" spans="5:8" x14ac:dyDescent="0.3">
      <c r="E85" s="113">
        <f t="shared" si="10"/>
        <v>44743</v>
      </c>
      <c r="F85" s="109">
        <f t="shared" si="26"/>
        <v>1</v>
      </c>
      <c r="G85" s="114">
        <f t="shared" si="26"/>
        <v>1.7984536082474227</v>
      </c>
      <c r="H85" s="109">
        <f t="shared" si="26"/>
        <v>2.5185567010309278</v>
      </c>
    </row>
  </sheetData>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F0C6-B2AB-44C4-896E-ACE4A3DE48AE}">
  <dimension ref="A1:AT39"/>
  <sheetViews>
    <sheetView rightToLeft="1" topLeftCell="A19" workbookViewId="0">
      <selection activeCell="A2" sqref="A2:B3"/>
    </sheetView>
  </sheetViews>
  <sheetFormatPr defaultRowHeight="14" x14ac:dyDescent="0.3"/>
  <cols>
    <col min="1" max="1" width="11.33203125" customWidth="1"/>
    <col min="2" max="2" width="5.25" customWidth="1"/>
    <col min="3" max="14" width="15.33203125" customWidth="1"/>
    <col min="15" max="20" width="13.58203125" customWidth="1"/>
  </cols>
  <sheetData>
    <row r="1" spans="1:46" x14ac:dyDescent="0.3">
      <c r="A1" s="179" t="s">
        <v>62</v>
      </c>
      <c r="B1" s="180"/>
      <c r="C1" s="119" t="s">
        <v>17</v>
      </c>
      <c r="D1" s="119"/>
      <c r="E1" s="119"/>
      <c r="F1" s="119"/>
      <c r="G1" s="119"/>
      <c r="H1" s="119"/>
      <c r="I1" s="119" t="s">
        <v>18</v>
      </c>
      <c r="J1" s="119"/>
      <c r="K1" s="119"/>
      <c r="L1" s="119"/>
      <c r="M1" s="119"/>
      <c r="N1" s="119"/>
      <c r="O1" s="119" t="s">
        <v>5</v>
      </c>
      <c r="P1" s="119"/>
      <c r="Q1" s="119"/>
      <c r="R1" s="119"/>
      <c r="S1" s="119"/>
      <c r="T1" s="119"/>
      <c r="U1" s="119" t="s">
        <v>6</v>
      </c>
      <c r="V1" s="119"/>
      <c r="W1" s="119"/>
      <c r="X1" s="119"/>
      <c r="Y1" s="119"/>
      <c r="Z1" s="119"/>
      <c r="AA1" s="119" t="s">
        <v>9</v>
      </c>
      <c r="AB1" s="119"/>
      <c r="AC1" s="119"/>
      <c r="AD1" s="119"/>
      <c r="AE1" s="119"/>
      <c r="AF1" s="119"/>
      <c r="AG1" s="119" t="s">
        <v>10</v>
      </c>
      <c r="AH1" s="119"/>
      <c r="AI1" s="119"/>
      <c r="AJ1" s="119"/>
      <c r="AK1" s="119"/>
      <c r="AL1" s="119"/>
      <c r="AM1" s="119"/>
      <c r="AN1" s="119"/>
      <c r="AO1" s="119"/>
      <c r="AP1" s="119"/>
      <c r="AQ1" s="119"/>
      <c r="AR1" s="119"/>
      <c r="AS1" s="119"/>
      <c r="AT1" s="119"/>
    </row>
    <row r="2" spans="1:46" x14ac:dyDescent="0.3">
      <c r="A2" s="15" t="s">
        <v>48</v>
      </c>
      <c r="B2" s="17">
        <v>0.3</v>
      </c>
      <c r="C2" s="3" t="s">
        <v>4</v>
      </c>
      <c r="D2" s="3" t="s">
        <v>1</v>
      </c>
      <c r="E2" s="3" t="s">
        <v>4</v>
      </c>
      <c r="F2" s="3" t="s">
        <v>1</v>
      </c>
      <c r="G2" s="3" t="s">
        <v>4</v>
      </c>
      <c r="H2" s="3" t="s">
        <v>1</v>
      </c>
      <c r="I2" s="3" t="s">
        <v>4</v>
      </c>
      <c r="J2" s="3" t="s">
        <v>1</v>
      </c>
      <c r="K2" s="3" t="s">
        <v>4</v>
      </c>
      <c r="L2" s="3" t="s">
        <v>1</v>
      </c>
      <c r="M2" s="3" t="s">
        <v>4</v>
      </c>
      <c r="N2" s="3" t="s">
        <v>1</v>
      </c>
      <c r="O2" s="3" t="s">
        <v>4</v>
      </c>
      <c r="P2" s="3" t="s">
        <v>1</v>
      </c>
      <c r="Q2" s="3" t="s">
        <v>4</v>
      </c>
      <c r="R2" s="3" t="s">
        <v>1</v>
      </c>
      <c r="S2" s="3" t="s">
        <v>4</v>
      </c>
      <c r="T2" s="3" t="s">
        <v>1</v>
      </c>
      <c r="U2" s="3" t="s">
        <v>4</v>
      </c>
      <c r="V2" s="3" t="s">
        <v>1</v>
      </c>
      <c r="W2" s="3" t="s">
        <v>4</v>
      </c>
      <c r="X2" s="3" t="s">
        <v>1</v>
      </c>
      <c r="Y2" s="3" t="s">
        <v>4</v>
      </c>
      <c r="Z2" s="3" t="s">
        <v>1</v>
      </c>
      <c r="AA2" s="3" t="s">
        <v>4</v>
      </c>
      <c r="AB2" s="3" t="s">
        <v>1</v>
      </c>
      <c r="AC2" s="3" t="s">
        <v>4</v>
      </c>
      <c r="AD2" s="3" t="s">
        <v>1</v>
      </c>
      <c r="AE2" s="3" t="s">
        <v>4</v>
      </c>
      <c r="AF2" s="3" t="s">
        <v>1</v>
      </c>
      <c r="AG2" s="3" t="s">
        <v>4</v>
      </c>
      <c r="AH2" s="3" t="s">
        <v>1</v>
      </c>
      <c r="AI2" s="3" t="s">
        <v>4</v>
      </c>
      <c r="AJ2" s="3" t="s">
        <v>1</v>
      </c>
      <c r="AK2" s="3" t="s">
        <v>4</v>
      </c>
      <c r="AL2" s="3" t="s">
        <v>1</v>
      </c>
      <c r="AM2" s="3" t="s">
        <v>4</v>
      </c>
      <c r="AN2" s="3" t="s">
        <v>1</v>
      </c>
      <c r="AO2" s="3" t="s">
        <v>4</v>
      </c>
      <c r="AP2" s="3" t="s">
        <v>1</v>
      </c>
      <c r="AQ2" s="3" t="s">
        <v>4</v>
      </c>
      <c r="AR2" s="3" t="s">
        <v>1</v>
      </c>
      <c r="AS2" s="3" t="s">
        <v>4</v>
      </c>
      <c r="AT2" s="3" t="s">
        <v>1</v>
      </c>
    </row>
    <row r="3" spans="1:46" x14ac:dyDescent="0.3">
      <c r="A3" s="16" t="s">
        <v>49</v>
      </c>
      <c r="B3" s="18">
        <v>0.7</v>
      </c>
      <c r="C3" s="118" t="s">
        <v>0</v>
      </c>
      <c r="D3" s="118"/>
      <c r="E3" s="118" t="s">
        <v>51</v>
      </c>
      <c r="F3" s="118"/>
      <c r="G3" s="118" t="s">
        <v>52</v>
      </c>
      <c r="H3" s="118"/>
      <c r="I3" s="118" t="s">
        <v>0</v>
      </c>
      <c r="J3" s="118"/>
      <c r="K3" s="118" t="s">
        <v>51</v>
      </c>
      <c r="L3" s="118"/>
      <c r="M3" s="118" t="s">
        <v>52</v>
      </c>
      <c r="N3" s="118"/>
      <c r="O3" s="118" t="s">
        <v>0</v>
      </c>
      <c r="P3" s="118"/>
      <c r="Q3" s="118" t="s">
        <v>51</v>
      </c>
      <c r="R3" s="118"/>
      <c r="S3" s="118" t="s">
        <v>52</v>
      </c>
      <c r="T3" s="118"/>
      <c r="U3" s="118" t="s">
        <v>0</v>
      </c>
      <c r="V3" s="118"/>
      <c r="W3" s="118" t="s">
        <v>7</v>
      </c>
      <c r="X3" s="118"/>
      <c r="Y3" s="118" t="s">
        <v>8</v>
      </c>
      <c r="Z3" s="118"/>
      <c r="AA3" s="118" t="s">
        <v>0</v>
      </c>
      <c r="AB3" s="118"/>
      <c r="AC3" s="118" t="s">
        <v>7</v>
      </c>
      <c r="AD3" s="118"/>
      <c r="AE3" s="118" t="s">
        <v>8</v>
      </c>
      <c r="AF3" s="118"/>
      <c r="AG3" s="118" t="s">
        <v>10</v>
      </c>
      <c r="AH3" s="118"/>
      <c r="AI3" s="118" t="s">
        <v>11</v>
      </c>
      <c r="AJ3" s="118"/>
      <c r="AK3" s="118" t="s">
        <v>12</v>
      </c>
      <c r="AL3" s="118"/>
      <c r="AM3" s="118" t="s">
        <v>13</v>
      </c>
      <c r="AN3" s="118"/>
      <c r="AO3" s="118" t="s">
        <v>14</v>
      </c>
      <c r="AP3" s="118"/>
      <c r="AQ3" s="118" t="s">
        <v>16</v>
      </c>
      <c r="AR3" s="118"/>
      <c r="AS3" s="118" t="s">
        <v>15</v>
      </c>
      <c r="AT3" s="118"/>
    </row>
    <row r="4" spans="1:46" x14ac:dyDescent="0.3">
      <c r="A4">
        <v>2014</v>
      </c>
      <c r="C4">
        <f>($B$2*'תעריפים חצי שנתיים'!D4)+($B$3*'תעריפים חצי שנתיים'!D5)</f>
        <v>2.1478999999999995</v>
      </c>
      <c r="D4">
        <f>($B$2*'תעריפים חצי שנתיים'!E4)+($B$3*'תעריפים חצי שנתיים'!E5)</f>
        <v>2.5341999999999998</v>
      </c>
      <c r="E4">
        <f>($B$2*'תעריפים חצי שנתיים'!F4)+($B$3*'תעריפים חצי שנתיים'!F5)</f>
        <v>2.6852</v>
      </c>
      <c r="F4">
        <f>($B$2*'תעריפים חצי שנתיים'!G4)+($B$3*'תעריפים חצי שנתיים'!G5)</f>
        <v>3.1684999999999999</v>
      </c>
      <c r="G4">
        <f>($B$2*'תעריפים חצי שנתיים'!H4)+($B$3*'תעריפים חצי שנתיים'!H5)</f>
        <v>6.7396999999999991</v>
      </c>
      <c r="H4">
        <f>($B$2*'תעריפים חצי שנתיים'!I4)+($B$3*'תעריפים חצי שנתיים'!I5)</f>
        <v>7.9529999999999994</v>
      </c>
      <c r="I4">
        <f>($B$2*'תעריפים חצי שנתיים'!P4)+($B$3*'תעריפים חצי שנתיים'!P5)</f>
        <v>2.4298999999999995</v>
      </c>
      <c r="J4">
        <f>($B$2*'תעריפים חצי שנתיים'!Q4)+($B$3*'תעריפים חצי שנתיים'!Q5)</f>
        <v>2.8671999999999995</v>
      </c>
      <c r="K4">
        <f>($B$2*'תעריפים חצי שנתיים'!R4)+($B$3*'תעריפים חצי שנתיים'!R5)</f>
        <v>2.9672000000000001</v>
      </c>
      <c r="L4">
        <f>($B$2*'תעריפים חצי שנתיים'!S4)+($B$3*'תעריפים חצי שנתיים'!S5)</f>
        <v>3.5014999999999996</v>
      </c>
      <c r="M4">
        <f>($B$2*'תעריפים חצי שנתיים'!T4)+($B$3*'תעריפים חצי שנתיים'!T5)</f>
        <v>7.0216999999999992</v>
      </c>
      <c r="N4">
        <f>($B$2*'תעריפים חצי שנתיים'!U4)+($B$3*'תעריפים חצי שנתיים'!U5)</f>
        <v>8.2859999999999978</v>
      </c>
      <c r="O4">
        <f>($B$2*'תעריפים חצי שנתיים'!J4)+($B$3*'תעריפים חצי שנתיים'!J5)</f>
        <v>1.0755999999999999</v>
      </c>
      <c r="P4">
        <f>($B$2*'תעריפים חצי שנתיים'!K4)+($B$3*'תעריפים חצי שנתיים'!K5)</f>
        <v>1.2695999999999998</v>
      </c>
      <c r="Q4">
        <f>($B$2*'תעריפים חצי שנתיים'!L4)+($B$3*'תעריפים חצי שנתיים'!L5)</f>
        <v>1.4356</v>
      </c>
      <c r="R4">
        <f>($B$2*'תעריפים חצי שנתיים'!M4)+($B$3*'תעריפים חצי שנתיים'!M5)</f>
        <v>1.6939</v>
      </c>
      <c r="S4">
        <f>($B$2*'תעריפים חצי שנתיים'!N4)+($B$3*'תעריפים חצי שנתיים'!N5)</f>
        <v>2.0356000000000001</v>
      </c>
      <c r="T4">
        <f>($B$2*'תעריפים חצי שנתיים'!O4)+($B$3*'תעריפים חצי שנתיים'!O5)</f>
        <v>2.4018999999999999</v>
      </c>
      <c r="U4">
        <f>($B$2*'תעריפים חצי שנתיים'!V4)+($B$3*'תעריפים חצי שנתיים'!V5)</f>
        <v>1.0303</v>
      </c>
      <c r="V4">
        <f>($B$2*'תעריפים חצי שנתיים'!W4)+($B$3*'תעריפים חצי שנתיים'!W5)</f>
        <v>1.2156</v>
      </c>
      <c r="W4">
        <f>($B$2*'תעריפים חצי שנתיים'!X4)+($B$3*'תעריפים חצי שנתיים'!X5)</f>
        <v>1.2883</v>
      </c>
      <c r="X4">
        <f>($B$2*'תעריפים חצי שנתיים'!Y4)+($B$3*'תעריפים חצי שנתיים'!Y5)</f>
        <v>1.5202999999999998</v>
      </c>
      <c r="Y4">
        <f>($B$2*'תעריפים חצי שנתיים'!Z4)+($B$3*'תעריפים חצי שנתיים'!Z5)</f>
        <v>1.5455999999999999</v>
      </c>
      <c r="Z4">
        <f>($B$2*'תעריפים חצי שנתיים'!AA4)+($B$3*'תעריפים חצי שנתיים'!AA5)</f>
        <v>1.8235999999999999</v>
      </c>
      <c r="AA4">
        <f>($B$2*'תעריפים חצי שנתיים'!AB4)+($B$3*'תעריפים חצי שנתיים'!AB5)</f>
        <v>0.88629999999999998</v>
      </c>
      <c r="AB4">
        <f>($B$2*'תעריפים חצי שנתיים'!AC4)+($B$3*'תעריפים חצי שנתיים'!AC5)</f>
        <v>1.0455999999999999</v>
      </c>
      <c r="AC4">
        <f>($B$2*'תעריפים חצי שנתיים'!AD4)+($B$3*'תעריפים חצי שנתיים'!AD5)</f>
        <v>1.1083000000000001</v>
      </c>
      <c r="AD4">
        <f>($B$2*'תעריפים חצי שנתיים'!AE4)+($B$3*'תעריפים חצי שנתיים'!AE5)</f>
        <v>1.3075999999999999</v>
      </c>
      <c r="AE4">
        <f>($B$2*'תעריפים חצי שנתיים'!AF4)+($B$3*'תעריפים חצי שנתיים'!AF5)</f>
        <v>1.3292999999999999</v>
      </c>
      <c r="AF4">
        <f>($B$2*'תעריפים חצי שנתיים'!AG4)+($B$3*'תעריפים חצי שנתיים'!AG5)</f>
        <v>1.5682999999999998</v>
      </c>
      <c r="AG4">
        <f>($B$2*'תעריפים חצי שנתיים'!AH4)+($B$3*'תעריפים חצי שנתיים'!AH5)</f>
        <v>1.3246</v>
      </c>
      <c r="AH4">
        <f>($B$2*'תעריפים חצי שנתיים'!AI4)+($B$3*'תעריפים חצי שנתיים'!AI5)</f>
        <v>1.5629</v>
      </c>
      <c r="AI4">
        <f>($B$2*'תעריפים חצי שנתיים'!AJ4)+($B$3*'תעריפים חצי שנתיים'!AJ5)</f>
        <v>1.1922999999999999</v>
      </c>
      <c r="AJ4">
        <f>($B$2*'תעריפים חצי שנתיים'!AK4)+($B$3*'תעריפים חצי שנתיים'!AK5)</f>
        <v>1.4073</v>
      </c>
      <c r="AK4">
        <f>($B$2*'תעריפים חצי שנתיים'!AL4)+($B$3*'תעריפים חצי שנתיים'!AL5)</f>
        <v>1.1126</v>
      </c>
      <c r="AL4">
        <f>($B$2*'תעריפים חצי שנתיים'!AM4)+($B$3*'תעריפים חצי שנתיים'!AM5)</f>
        <v>1.3129</v>
      </c>
      <c r="AM4">
        <f>($B$2*'תעריפים חצי שנתיים'!AN4)+($B$3*'תעריפים חצי שנתיים'!AN5)</f>
        <v>1.0065999999999999</v>
      </c>
      <c r="AN4">
        <f>($B$2*'תעריפים חצי שנתיים'!AO4)+($B$3*'תעריפים חצי שנתיים'!AO5)</f>
        <v>1.1876</v>
      </c>
      <c r="AO4">
        <f>($B$2*'תעריפים חצי שנתיים'!AP4)+($B$3*'תעריפים חצי שנתיים'!AP5)</f>
        <v>0.92730000000000001</v>
      </c>
      <c r="AP4">
        <f>($B$2*'תעריפים חצי שנתיים'!AQ4)+($B$3*'תעריפים חצי שנתיים'!AQ5)</f>
        <v>1.0943000000000001</v>
      </c>
      <c r="AQ4">
        <f>($B$2*'תעריפים חצי שנתיים'!AR4)+($B$3*'תעריפים חצי שנתיים'!AR5)</f>
        <v>0.87430000000000008</v>
      </c>
      <c r="AR4">
        <f>($B$2*'תעריפים חצי שנתיים'!AS4)+($B$3*'תעריפים חצי שנתיים'!AS5)</f>
        <v>1.0315999999999999</v>
      </c>
      <c r="AS4">
        <f>($B$2*'תעריפים חצי שנתיים'!AT4)+($B$3*'תעריפים חצי שנתיים'!AT5)</f>
        <v>0.79459999999999997</v>
      </c>
      <c r="AT4">
        <f>($B$2*'תעריפים חצי שנתיים'!AU4)+($B$3*'תעריפים חצי שנתיים'!AU5)</f>
        <v>0.93759999999999999</v>
      </c>
    </row>
    <row r="5" spans="1:46" x14ac:dyDescent="0.3">
      <c r="A5">
        <v>2015</v>
      </c>
      <c r="C5">
        <f>($B$2*'תעריפים חצי שנתיים'!D6)+($B$3*'תעריפים חצי שנתיים'!D7)</f>
        <v>2.3472</v>
      </c>
      <c r="D5">
        <f>($B$2*'תעריפים חצי שנתיים'!E6)+($B$3*'תעריפים חצי שנתיים'!E7)</f>
        <v>2.7696999999999998</v>
      </c>
      <c r="E5">
        <f>($B$2*'תעריפים חצי שנתיים'!F6)+($B$3*'תעריפים חצי שנתיים'!F7)</f>
        <v>2.5817999999999999</v>
      </c>
      <c r="F5">
        <f>($B$2*'תעריפים חצי שנתיים'!G6)+($B$3*'תעריפים חצי שנתיים'!G7)</f>
        <v>3.0462999999999996</v>
      </c>
      <c r="G5">
        <f>($B$2*'תעריפים חצי שנתיים'!H6)+($B$3*'תעריפים חצי שנתיים'!H7)</f>
        <v>6.0009999999999994</v>
      </c>
      <c r="H5">
        <f>($B$2*'תעריפים חצי שנתיים'!I6)+($B$3*'תעריפים חצי שנתיים'!I7)</f>
        <v>7.0812999999999988</v>
      </c>
      <c r="I5">
        <f>($B$2*'תעריפים חצי שנתיים'!P6)+($B$3*'תעריפים חצי שנתיים'!P7)</f>
        <v>2.6287999999999996</v>
      </c>
      <c r="J5">
        <f>($B$2*'תעריפים חצי שנתיים'!Q6)+($B$3*'תעריפים חצי שנתיים'!Q7)</f>
        <v>3.1016000000000004</v>
      </c>
      <c r="K5">
        <f>($B$2*'תעריפים חצי שנתיים'!R6)+($B$3*'תעריפים חצי שנתיים'!R7)</f>
        <v>2.8633999999999999</v>
      </c>
      <c r="L5">
        <f>($B$2*'תעריפים חצי שנתיים'!S6)+($B$3*'תעריפים חצי שנתיים'!S7)</f>
        <v>3.3781999999999996</v>
      </c>
      <c r="M5">
        <f>($B$2*'תעריפים חצי שנתיים'!T6)+($B$3*'תעריפים חצי שנתיים'!T7)</f>
        <v>6.2818999999999985</v>
      </c>
      <c r="N5">
        <f>($B$2*'תעריפים חצי שנתיים'!U6)+($B$3*'תעריפים חצי שנתיים'!U7)</f>
        <v>7.4131999999999998</v>
      </c>
      <c r="O5">
        <f>($B$2*'תעריפים חצי שנתיים'!J6)+($B$3*'תעריפים חצי שנתיים'!J7)</f>
        <v>1.1023000000000001</v>
      </c>
      <c r="P5">
        <f>($B$2*'תעריפים חצי שנתיים'!K6)+($B$3*'תעריפים חצי שנתיים'!K7)</f>
        <v>1.3008999999999999</v>
      </c>
      <c r="Q5">
        <f>($B$2*'תעריפים חצי שנתיים'!L6)+($B$3*'תעריפים חצי שנתיים'!L7)</f>
        <v>1.4623000000000002</v>
      </c>
      <c r="R5">
        <f>($B$2*'תעריפים חצי שנתיים'!M6)+($B$3*'תעריפים חצי שנתיים'!M7)</f>
        <v>1.7258999999999998</v>
      </c>
      <c r="S5">
        <f>($B$2*'תעריפים חצי שנתיים'!N6)+($B$3*'תעריפים חצי שנתיים'!N7)</f>
        <v>2.0623</v>
      </c>
      <c r="T5">
        <f>($B$2*'תעריפים חצי שנתיים'!O6)+($B$3*'תעריפים חצי שנתיים'!O7)</f>
        <v>2.4339</v>
      </c>
      <c r="U5">
        <f>($B$2*'תעריפים חצי שנתיים'!V6)+($B$3*'תעריפים חצי שנתיים'!V7)</f>
        <v>1.0923</v>
      </c>
      <c r="V5">
        <f>($B$2*'תעריפים חצי שנתיים'!W6)+($B$3*'תעריפים חצי שנתיים'!W7)</f>
        <v>1.2888999999999999</v>
      </c>
      <c r="W5">
        <f>($B$2*'תעריפים חצי שנתיים'!X6)+($B$3*'תעריפים חצי שנתיים'!X7)</f>
        <v>1.3651999999999997</v>
      </c>
      <c r="X5">
        <f>($B$2*'תעריפים חצי שנתיים'!Y6)+($B$3*'תעריפים חצי שנתיים'!Y7)</f>
        <v>1.6111</v>
      </c>
      <c r="Y5">
        <f>($B$2*'תעריפים חצי שנתיים'!Z6)+($B$3*'תעריפים חצי שנתיים'!Z7)</f>
        <v>1.6387999999999998</v>
      </c>
      <c r="Z5">
        <f>($B$2*'תעריפים חצי שנתיים'!AA6)+($B$3*'תעריפים חצי שנתיים'!AA7)</f>
        <v>1.9337</v>
      </c>
      <c r="AA5">
        <f>($B$2*'תעריפים חצי שנתיים'!AB6)+($B$3*'תעריפים חצי שנתיים'!AB7)</f>
        <v>0.93969999999999998</v>
      </c>
      <c r="AB5">
        <f>($B$2*'תעריפים חצי שנתיים'!AC6)+($B$3*'תעריפים חצי שנתיים'!AC7)</f>
        <v>1.109</v>
      </c>
      <c r="AC5">
        <f>($B$2*'תעריפים חצי שנתיים'!AD6)+($B$3*'תעריפים חצי שנתיים'!AD7)</f>
        <v>1.1738999999999999</v>
      </c>
      <c r="AD5">
        <f>($B$2*'תעריפים חצי שנתיים'!AE6)+($B$3*'תעריפים חצי שנתיים'!AE7)</f>
        <v>1.3855</v>
      </c>
      <c r="AE5">
        <f>($B$2*'תעריפים חצי שנתיים'!AF6)+($B$3*'תעריפים חצי שנתיים'!AF7)</f>
        <v>1.4092</v>
      </c>
      <c r="AF5">
        <f>($B$2*'תעריפים חצי שנתיים'!AG6)+($B$3*'תעריפים חצי שנתיים'!AG7)</f>
        <v>1.6627999999999998</v>
      </c>
      <c r="AG5">
        <f>($B$2*'תעריפים חצי שנתיים'!AH6)+($B$3*'תעריפים חצי שנתיים'!AH7)</f>
        <v>1.4072</v>
      </c>
      <c r="AH5">
        <f>($B$2*'תעריפים חצי שנתיים'!AI6)+($B$3*'תעריפים חצי שנתיים'!AI7)</f>
        <v>1.6607999999999996</v>
      </c>
      <c r="AI5">
        <f>($B$2*'תעריפים חצי שנתיים'!AJ6)+($B$3*'תעריפים חצי שנתיים'!AJ7)</f>
        <v>1.2665999999999999</v>
      </c>
      <c r="AJ5">
        <f>($B$2*'תעריפים חצי שנתיים'!AK6)+($B$3*'תעריפים חצי שנתיים'!AK7)</f>
        <v>1.4944999999999999</v>
      </c>
      <c r="AK5">
        <f>($B$2*'תעריפים חצי שנתיים'!AL6)+($B$3*'תעריפים חצי שנתיים'!AL7)</f>
        <v>1.1823000000000001</v>
      </c>
      <c r="AL5">
        <f>($B$2*'תעריפים חצי שנתיים'!AM6)+($B$3*'תעריפים חצי שנתיים'!AM7)</f>
        <v>1.3948999999999998</v>
      </c>
      <c r="AM5">
        <f>($B$2*'תעריפים חצי שנתיים'!AN6)+($B$3*'תעריפים חצי שנתיים'!AN7)</f>
        <v>1.0692999999999999</v>
      </c>
      <c r="AN5">
        <f>($B$2*'תעריפים חצי שנתיים'!AO6)+($B$3*'תעריפים חצי שנתיים'!AO7)</f>
        <v>1.2618999999999998</v>
      </c>
      <c r="AO5">
        <f>($B$2*'תעריפים חצי שנתיים'!AP6)+($B$3*'תעריפים חצי שנתיים'!AP7)</f>
        <v>0.98499999999999988</v>
      </c>
      <c r="AP5">
        <f>($B$2*'תעריפים חצי שנתיים'!AQ6)+($B$3*'תעריפים חצי שנתיים'!AQ7)</f>
        <v>1.1626000000000001</v>
      </c>
      <c r="AQ5">
        <f>($B$2*'תעריפים חצי שנתיים'!AR6)+($B$3*'תעריפים חצי שנתיים'!AR7)</f>
        <v>0.92870000000000008</v>
      </c>
      <c r="AR5">
        <f>($B$2*'תעריפים חצי שנתיים'!AS6)+($B$3*'תעריפים חצי שנתיים'!AS7)</f>
        <v>1.0959999999999999</v>
      </c>
      <c r="AS5">
        <f>($B$2*'תעריפים חצי שנתיים'!AT6)+($B$3*'תעריפים חצי שנתיים'!AT7)</f>
        <v>0.84439999999999993</v>
      </c>
      <c r="AT5">
        <f>($B$2*'תעריפים חצי שנתיים'!AU6)+($B$3*'תעריפים חצי שנתיים'!AU7)</f>
        <v>0.99669999999999992</v>
      </c>
    </row>
    <row r="6" spans="1:46" x14ac:dyDescent="0.3">
      <c r="A6">
        <v>2016</v>
      </c>
      <c r="C6">
        <f>($B$2*'תעריפים חצי שנתיים'!D8)+($B$3*'תעריפים חצי שנתיים'!D9)</f>
        <v>2.5017999999999998</v>
      </c>
      <c r="D6">
        <f>($B$2*'תעריפים חצי שנתיים'!E8)+($B$3*'תעריפים חצי שנתיים'!E9)</f>
        <v>2.9270999999999998</v>
      </c>
      <c r="E6">
        <f>($B$2*'תעריפים חצי שנתיים'!F8)+($B$3*'תעריפים חצי שנתיים'!F9)</f>
        <v>2.7521</v>
      </c>
      <c r="F6">
        <f>($B$2*'תעריפים חצי שנתיים'!G8)+($B$3*'תעריפים חצי שנתיים'!G9)</f>
        <v>3.2203999999999997</v>
      </c>
      <c r="G6">
        <f>($B$2*'תעריפים חצי שנתיים'!H8)+($B$3*'תעריפים חצי שנתיים'!H9)</f>
        <v>5.5568999999999997</v>
      </c>
      <c r="H6">
        <f>($B$2*'תעריפים חצי שנתיים'!I8)+($B$3*'תעריפים חצי שנתיים'!I9)</f>
        <v>6.5014999999999992</v>
      </c>
      <c r="I6">
        <f>($B$2*'תעריפים חצי שנתיים'!P8)+($B$3*'תעריפים חצי שנתיים'!P9)</f>
        <v>2.7830999999999997</v>
      </c>
      <c r="J6">
        <f>($B$2*'תעריפים חצי שנתיים'!Q8)+($B$3*'תעריפים חצי שנתיים'!Q9)</f>
        <v>3.2564000000000002</v>
      </c>
      <c r="K6">
        <f>($B$2*'תעריפים חצי שנתיים'!R8)+($B$3*'תעריפים חצי שנתיים'!R9)</f>
        <v>3.0334000000000003</v>
      </c>
      <c r="L6">
        <f>($B$2*'תעריפים חצי שנתיים'!S8)+($B$3*'תעריפים חצי שנתיים'!S9)</f>
        <v>3.5496999999999996</v>
      </c>
      <c r="M6">
        <f>($B$2*'תעריפים חצי שנתיים'!T8)+($B$3*'תעריפים חצי שנתיים'!T9)</f>
        <v>5.8381999999999987</v>
      </c>
      <c r="N6">
        <f>($B$2*'תעריפים חצי שנתיים'!U8)+($B$3*'תעריפים חצי שנתיים'!U9)</f>
        <v>6.8307999999999991</v>
      </c>
      <c r="O6">
        <f>($B$2*'תעריפים חצי שנתיים'!J8)+($B$3*'תעריפים חצי שנתיים'!J9)</f>
        <v>1.0918999999999999</v>
      </c>
      <c r="P6">
        <f>($B$2*'תעריפים חצי שנתיים'!K8)+($B$3*'תעריפים חצי שנתיים'!K9)</f>
        <v>1.2772000000000001</v>
      </c>
      <c r="Q6">
        <f>($B$2*'תעריפים חצי שנתיים'!L8)+($B$3*'תעריפים חצי שנתיים'!L9)</f>
        <v>2.7521</v>
      </c>
      <c r="R6">
        <f>($B$2*'תעריפים חצי שנתיים'!M8)+($B$3*'תעריפים חצי שנתיים'!M9)</f>
        <v>3.2203999999999997</v>
      </c>
      <c r="S6">
        <f>($B$2*'תעריפים חצי שנתיים'!N8)+($B$3*'תעריפים חצי שנתיים'!N9)</f>
        <v>5.5568999999999997</v>
      </c>
      <c r="T6">
        <f>($B$2*'תעריפים חצי שנתיים'!O8)+($B$3*'תעריפים חצי שנתיים'!O9)</f>
        <v>6.5014999999999992</v>
      </c>
      <c r="U6">
        <f>($B$2*'תעריפים חצי שנתיים'!V8)+($B$3*'תעריפים חצי שנתיים'!V9)</f>
        <v>1.1309</v>
      </c>
      <c r="V6">
        <f>($B$2*'תעריפים חצי שנתיים'!W8)+($B$3*'תעריפים חצי שנתיים'!W9)</f>
        <v>1.3238999999999999</v>
      </c>
      <c r="W6">
        <f>($B$2*'תעריפים חצי שנתיים'!X8)+($B$3*'תעריפים חצי שנתיים'!X9)</f>
        <v>1.4138999999999999</v>
      </c>
      <c r="X6">
        <f>($B$2*'תעריפים חצי שנתיים'!Y8)+($B$3*'תעריפים חצי שנתיים'!Y9)</f>
        <v>1.6541999999999999</v>
      </c>
      <c r="Y6">
        <f>($B$2*'תעריפים חצי שנתיים'!Z8)+($B$3*'תעריפים חצי שנתיים'!Z9)</f>
        <v>1.6971999999999998</v>
      </c>
      <c r="Z6">
        <f>($B$2*'תעריפים חצי שנתיים'!AA8)+($B$3*'תעריפים חצי שנתיים'!AA9)</f>
        <v>1.9854999999999998</v>
      </c>
      <c r="AA6">
        <f>($B$2*'תעריפים חצי שנתיים'!AB8)+($B$3*'תעריפים חצי שנתיים'!AB9)</f>
        <v>0.97259999999999991</v>
      </c>
      <c r="AB6">
        <f>($B$2*'תעריפים חצי שנתיים'!AC8)+($B$3*'תעריפים חצי שנתיים'!AC9)</f>
        <v>1.1378999999999999</v>
      </c>
      <c r="AC6">
        <f>($B$2*'תעריפים חצי שנתיים'!AD8)+($B$3*'תעריפים חצי שנתיים'!AD9)</f>
        <v>1.2159</v>
      </c>
      <c r="AD6">
        <f>($B$2*'תעריפים חצי שנתיים'!AE8)+($B$3*'תעריפים חצי שנתיים'!AE9)</f>
        <v>1.4228999999999998</v>
      </c>
      <c r="AE6">
        <f>($B$2*'תעריפים חצי שנתיים'!AF8)+($B$3*'תעריפים חצי שנתיים'!AF9)</f>
        <v>1.4592000000000001</v>
      </c>
      <c r="AF6">
        <f>($B$2*'תעריפים חצי שנתיים'!AG8)+($B$3*'תעריפים חצי שנתיים'!AG9)</f>
        <v>1.7075</v>
      </c>
      <c r="AG6">
        <f>($B$2*'תעריפים חצי שנתיים'!AH8)+($B$3*'תעריפים חצי שנתיים'!AH9)</f>
        <v>1.4859</v>
      </c>
      <c r="AH6">
        <f>($B$2*'תעריפים חצי שנתיים'!AI8)+($B$3*'תעריפים חצי שנתיים'!AI9)</f>
        <v>1.7382</v>
      </c>
      <c r="AI6">
        <f>($B$2*'תעריפים חצי שנתיים'!AJ8)+($B$3*'תעריפים חצי שנתיים'!AJ9)</f>
        <v>1.3375999999999999</v>
      </c>
      <c r="AJ6">
        <f>($B$2*'תעריפים חצי שנתיים'!AK8)+($B$3*'תעריפים חצי שנתיים'!AK9)</f>
        <v>1.5649</v>
      </c>
      <c r="AK6">
        <f>($B$2*'תעריפים חצי שנתיים'!AL8)+($B$3*'תעריפים חצי שנתיים'!AL9)</f>
        <v>1.2479</v>
      </c>
      <c r="AL6">
        <f>($B$2*'תעריפים חצי שנתיים'!AM8)+($B$3*'תעריפים חצי שנתיים'!AM9)</f>
        <v>1.4602000000000002</v>
      </c>
      <c r="AM6">
        <f>($B$2*'תעריפים חצי שנתיים'!AN8)+($B$3*'תעריפים חצי שנתיים'!AN9)</f>
        <v>1.1295999999999999</v>
      </c>
      <c r="AN6">
        <f>($B$2*'תעריפים חצי שנתיים'!AO8)+($B$3*'תעריפים חצי שנתיים'!AO9)</f>
        <v>1.3215999999999999</v>
      </c>
      <c r="AO6">
        <f>($B$2*'תעריפים חצי שנתיים'!AP8)+($B$3*'תעריפים חצי שנתיים'!AP9)</f>
        <v>1.0406</v>
      </c>
      <c r="AP6">
        <f>($B$2*'תעריפים חצי שנתיים'!AQ8)+($B$3*'תעריפים חצי שנתיים'!AQ9)</f>
        <v>1.2176</v>
      </c>
      <c r="AQ6">
        <f>($B$2*'תעריפים חצי שנתיים'!AR8)+($B$3*'תעריפים חצי שנתיים'!AR9)</f>
        <v>0.98059999999999992</v>
      </c>
      <c r="AR6">
        <f>($B$2*'תעריפים חצי שנתיים'!AS8)+($B$3*'תעריפים חצי שנתיים'!AS9)</f>
        <v>1.1476</v>
      </c>
      <c r="AS6">
        <f>($B$2*'תעריפים חצי שנתיים'!AT8)+($B$3*'תעריפים חצי שנתיים'!AT9)</f>
        <v>0.89159999999999995</v>
      </c>
      <c r="AT6">
        <f>($B$2*'תעריפים חצי שנתיים'!AU8)+($B$3*'תעריפים חצי שנתיים'!AU9)</f>
        <v>1.0428999999999999</v>
      </c>
    </row>
    <row r="7" spans="1:46" x14ac:dyDescent="0.3">
      <c r="A7">
        <v>2017</v>
      </c>
      <c r="C7">
        <f>($B$2*'תעריפים חצי שנתיים'!D10)+($B$3*'תעריפים חצי שנתיים'!D11)</f>
        <v>2.1076999999999999</v>
      </c>
      <c r="D7">
        <f>($B$2*'תעריפים חצי שנתיים'!E10)+($B$3*'תעריפים חצי שנתיים'!E11)</f>
        <v>2.5015000000000001</v>
      </c>
      <c r="E7">
        <f>($B$2*'תעריפים חצי שנתיים'!F10)+($B$3*'תעריפים חצי שנתיים'!F11)</f>
        <v>2.7674999999999996</v>
      </c>
      <c r="F7">
        <f>($B$2*'תעריפים חצי שנתיים'!G10)+($B$3*'תעריפים חצי שנתיים'!G11)</f>
        <v>3.2378999999999998</v>
      </c>
      <c r="G7">
        <f>($B$2*'תעריפים חצי שנתיים'!H10)+($B$3*'תעריפים חצי שנתיים'!H11)</f>
        <v>5.2652999999999999</v>
      </c>
      <c r="H7">
        <f>($B$2*'תעריפים חצי שנתיים'!I10)+($B$3*'תעריפים חצי שנתיים'!I11)</f>
        <v>6.1599999999999993</v>
      </c>
      <c r="I7">
        <f>($B$2*'תעריפים חצי שנתיים'!P10)+($B$3*'תעריפים חצי שנתיים'!P11)</f>
        <v>2.4218999999999999</v>
      </c>
      <c r="J7">
        <f>($B$2*'תעריפים חצי שנתיים'!Q10)+($B$3*'תעריפים חצי שנתיים'!Q11)</f>
        <v>2.8335999999999997</v>
      </c>
      <c r="K7">
        <f>($B$2*'תעריפים חצי שנתיים'!R10)+($B$3*'תעריפים חצי שנתיים'!R11)</f>
        <v>3.0515999999999996</v>
      </c>
      <c r="L7">
        <f>($B$2*'תעריפים חצי שנתיים'!S10)+($B$3*'תעריפים חצי שנתיים'!S11)</f>
        <v>3.5697000000000001</v>
      </c>
      <c r="M7">
        <f>($B$2*'תעריפים חצי שנתיים'!T10)+($B$3*'תעריפים חצי שנתיים'!T11)</f>
        <v>5.6691000000000003</v>
      </c>
      <c r="N7">
        <f>($B$2*'תעריפים חצי שנתיים'!U10)+($B$3*'תעריפים חצי שנתיים'!U11)</f>
        <v>6.6320999999999994</v>
      </c>
      <c r="O7">
        <f>($B$2*'תעריפים חצי שנתיים'!J10)+($B$3*'תעריפים חצי שנתיים'!J11)</f>
        <v>1.101</v>
      </c>
      <c r="P7">
        <f>($B$2*'תעריפים חצי שנתיים'!K10)+($B$3*'תעריפים חצי שנתיים'!K11)</f>
        <v>1.2884</v>
      </c>
      <c r="Q7">
        <f>($B$2*'תעריפים חצי שנתיים'!L10)+($B$3*'תעריפים חצי שנתיים'!L11)</f>
        <v>2.7674999999999996</v>
      </c>
      <c r="R7">
        <f>($B$2*'תעריפים חצי שנתיים'!M10)+($B$3*'תעריפים חצי שנתיים'!M11)</f>
        <v>3.2378999999999998</v>
      </c>
      <c r="S7">
        <f>($B$2*'תעריפים חצי שנתיים'!N10)+($B$3*'תעריפים חצי שנתיים'!N11)</f>
        <v>5.2652999999999999</v>
      </c>
      <c r="T7">
        <f>($B$2*'תעריפים חצי שנתיים'!O10)+($B$3*'תעריפים חצי שנתיים'!O11)</f>
        <v>6.1599999999999993</v>
      </c>
      <c r="U7">
        <f>($B$2*'תעריפים חצי שנתיים'!V10)+($B$3*'תעריפים חצי שנתיים'!V11)</f>
        <v>1.1719999999999999</v>
      </c>
      <c r="V7">
        <f>($B$2*'תעריפים חצי שנתיים'!W10)+($B$3*'תעריפים חצי שנתיים'!W11)</f>
        <v>1.3714</v>
      </c>
      <c r="W7">
        <f>($B$2*'תעריפים חצי שנתיים'!X10)+($B$3*'תעריפים חצי שנתיים'!X11)</f>
        <v>1.4651000000000001</v>
      </c>
      <c r="X7">
        <f>($B$2*'תעריפים חצי שנתיים'!Y10)+($B$3*'תעריפים חצי שנתיים'!Y11)</f>
        <v>1.7145000000000001</v>
      </c>
      <c r="Y7">
        <f>($B$2*'תעריפים חצי שנתיים'!Z10)+($B$3*'תעריפים חצי שנתיים'!Z11)</f>
        <v>1.7584999999999997</v>
      </c>
      <c r="Z7">
        <f>($B$2*'תעריפים חצי שנתיים'!AA10)+($B$3*'תעריפים חצי שנתיים'!AA11)</f>
        <v>2.0575999999999999</v>
      </c>
      <c r="AA7">
        <f>($B$2*'תעריפים חצי שנתיים'!AB10)+($B$3*'תעריפים חצי שנתיים'!AB11)</f>
        <v>1.0082999999999998</v>
      </c>
      <c r="AB7">
        <f>($B$2*'תעריפים חצי שנתיים'!AC10)+($B$3*'תעריפים חצי שנתיים'!AC11)</f>
        <v>1.1797</v>
      </c>
      <c r="AC7">
        <f>($B$2*'תעריפים חצי שנתיים'!AD10)+($B$3*'תעריפים חצי שנתיים'!AD11)</f>
        <v>1.2606999999999999</v>
      </c>
      <c r="AD7">
        <f>($B$2*'תעריפים חצי שנתיים'!AE10)+($B$3*'תעריפים חצי שנתיים'!AE11)</f>
        <v>1.4751000000000001</v>
      </c>
      <c r="AE7">
        <f>($B$2*'תעריפים חצי שנתיים'!AF10)+($B$3*'תעריפים חצי שנתיים'!AF11)</f>
        <v>1.5127999999999999</v>
      </c>
      <c r="AF7">
        <f>($B$2*'תעריפים חצי שנתיים'!AG10)+($B$3*'תעריפים חצי שנתיים'!AG11)</f>
        <v>1.7702</v>
      </c>
      <c r="AG7">
        <f>($B$2*'תעריפים חצי שנתיים'!AH10)+($B$3*'תעריפים חצי שנתיים'!AH11)</f>
        <v>1.4879999999999998</v>
      </c>
      <c r="AH7">
        <f>($B$2*'תעריפים חצי שנתיים'!AI10)+($B$3*'תעריפים חצי שנתיים'!AI11)</f>
        <v>1.7409999999999999</v>
      </c>
      <c r="AI7">
        <f>($B$2*'תעריפים חצי שנתיים'!AJ10)+($B$3*'תעריפים חצי שנתיים'!AJ11)</f>
        <v>1.339</v>
      </c>
      <c r="AJ7">
        <f>($B$2*'תעריפים חצי שנתיים'!AK10)+($B$3*'תעריפים חצי שנתיים'!AK11)</f>
        <v>1.5939999999999999</v>
      </c>
      <c r="AK7">
        <f>($B$2*'תעריפים חצי שנתיים'!AL10)+($B$3*'תעריפים חצי שנתיים'!AL11)</f>
        <v>1.25</v>
      </c>
      <c r="AL7">
        <f>($B$2*'תעריפים חצי שנתיים'!AM10)+($B$3*'תעריפים חצי שנתיים'!AM11)</f>
        <v>1.4630000000000001</v>
      </c>
      <c r="AM7">
        <f>($B$2*'תעריפים חצי שנתיים'!AN10)+($B$3*'תעריפים חצי שנתיים'!AN11)</f>
        <v>1.131</v>
      </c>
      <c r="AN7">
        <f>($B$2*'תעריפים חצי שנתיים'!AO10)+($B$3*'תעריפים חצי שנתיים'!AO11)</f>
        <v>1.323</v>
      </c>
      <c r="AO7">
        <f>($B$2*'תעריפים חצי שנתיים'!AP10)+($B$3*'תעריפים חצי שנתיים'!AP11)</f>
        <v>1.0419999999999998</v>
      </c>
      <c r="AP7">
        <f>($B$2*'תעריפים חצי שנתיים'!AQ10)+($B$3*'תעריפים חצי שנתיים'!AQ11)</f>
        <v>1.2190000000000001</v>
      </c>
      <c r="AQ7">
        <f>($B$2*'תעריפים חצי שנתיים'!AR10)+($B$3*'תעריפים חצי שנתיים'!AR11)</f>
        <v>0.98199999999999987</v>
      </c>
      <c r="AR7">
        <f>($B$2*'תעריפים חצי שנתיים'!AS10)+($B$3*'תעריפים חצי שנתיים'!AS11)</f>
        <v>1.149</v>
      </c>
      <c r="AS7">
        <f>($B$2*'תעריפים חצי שנתיים'!AT10)+($B$3*'תעריפים חצי שנתיים'!AT11)</f>
        <v>0.89300000000000002</v>
      </c>
      <c r="AT7">
        <f>($B$2*'תעריפים חצי שנתיים'!AU10)+($B$3*'תעריפים חצי שנתיים'!AU11)</f>
        <v>1.0449999999999999</v>
      </c>
    </row>
    <row r="8" spans="1:46" x14ac:dyDescent="0.3">
      <c r="A8">
        <v>2018</v>
      </c>
      <c r="C8">
        <f>($B$2*'תעריפים חצי שנתיים'!D12)+($B$3*'תעריפים חצי שנתיים'!D13)</f>
        <v>1.9925999999999999</v>
      </c>
      <c r="D8">
        <f>($B$2*'תעריפים חצי שנתיים'!E12)+($B$3*'תעריפים חצי שנתיים'!E13)</f>
        <v>2.3317000000000001</v>
      </c>
      <c r="E8">
        <f>($B$2*'תעריפים חצי שנתיים'!F12)+($B$3*'תעריפים חצי שנתיים'!F13)</f>
        <v>2.7894999999999999</v>
      </c>
      <c r="F8">
        <f>($B$2*'תעריפים חצי שנתיים'!G12)+($B$3*'תעריפים חצי שנתיים'!G13)</f>
        <v>3.2640000000000002</v>
      </c>
      <c r="G8">
        <f>($B$2*'תעריפים חצי שנתיים'!H12)+($B$3*'תעריפים חצי שנתיים'!H13)</f>
        <v>5.2679</v>
      </c>
      <c r="H8">
        <f>($B$2*'תעריפים חצי שנתיים'!I12)+($B$3*'תעריפים חצי שנתיים'!I13)</f>
        <v>6.1630000000000003</v>
      </c>
      <c r="I8">
        <f>($B$2*'תעריפים חצי שנתיים'!P12)+($B$3*'תעריפים חצי שנתיים'!P13)</f>
        <v>2.2782999999999998</v>
      </c>
      <c r="J8">
        <f>($B$2*'תעריפים חצי שנתיים'!Q12)+($B$3*'תעריפים חצי שנתיים'!Q13)</f>
        <v>2.6661000000000001</v>
      </c>
      <c r="K8">
        <f>($B$2*'תעריפים חצי שנתיים'!R12)+($B$3*'תעריפים חצי שנתיים'!R13)</f>
        <v>3.0758999999999999</v>
      </c>
      <c r="L8">
        <f>($B$2*'תעריפים חצי שנתיים'!S12)+($B$3*'תעריפים חצי שנתיים'!S13)</f>
        <v>3.5992999999999999</v>
      </c>
      <c r="M8">
        <f>($B$2*'תעריפים חצי שנתיים'!T12)+($B$3*'תעריפים חצי שנתיים'!T13)</f>
        <v>5.5533000000000001</v>
      </c>
      <c r="N8">
        <f>($B$2*'תעריפים חצי שנתיים'!U12)+($B$3*'תעריפים חצי שנתיים'!U13)</f>
        <v>6.4973999999999998</v>
      </c>
      <c r="O8">
        <f>($B$2*'תעריפים חצי שנתיים'!J12)+($B$3*'תעריפים חצי שנתיים'!J13)</f>
        <v>1.109</v>
      </c>
      <c r="P8">
        <f>($B$2*'תעריפים חצי שנתיים'!K12)+($B$3*'תעריפים חצי שנתיים'!K13)</f>
        <v>1.2973999999999999</v>
      </c>
      <c r="Q8">
        <f>($B$2*'תעריפים חצי שנתיים'!L12)+($B$3*'תעריפים חצי שנתיים'!L13)</f>
        <v>2.7894999999999999</v>
      </c>
      <c r="R8">
        <f>($B$2*'תעריפים חצי שנתיים'!M12)+($B$3*'תעריפים חצי שנתיים'!M13)</f>
        <v>3.2640000000000002</v>
      </c>
      <c r="S8">
        <f>($B$2*'תעריפים חצי שנתיים'!N12)+($B$3*'תעריפים חצי שנתיים'!N13)</f>
        <v>5.2679</v>
      </c>
      <c r="T8">
        <f>($B$2*'תעריפים חצי שנתיים'!O12)+($B$3*'תעריפים חצי שנתיים'!O13)</f>
        <v>6.1630000000000003</v>
      </c>
      <c r="U8">
        <f>($B$2*'תעריפים חצי שנתיים'!V12)+($B$3*'תעריפים חצי שנתיים'!V13)</f>
        <v>1.1806999999999999</v>
      </c>
      <c r="V8">
        <f>($B$2*'תעריפים חצי שנתיים'!W12)+($B$3*'תעריפים חצי שנתיים'!W13)</f>
        <v>1.3811</v>
      </c>
      <c r="W8">
        <f>($B$2*'תעריפים חצי שנתיים'!X12)+($B$3*'תעריפים חצי שנתיים'!X13)</f>
        <v>1.4770000000000001</v>
      </c>
      <c r="X8">
        <f>($B$2*'תעריפים חצי שנתיים'!Y12)+($B$3*'תעריפים חצי שנתיים'!Y13)</f>
        <v>1.7271999999999998</v>
      </c>
      <c r="Y8">
        <f>($B$2*'תעריפים חצי שנתיים'!Z12)+($B$3*'תעריפים חצי שנתיים'!Z13)</f>
        <v>1.7711999999999999</v>
      </c>
      <c r="Z8">
        <f>($B$2*'תעריפים חצי שנתיים'!AA12)+($B$3*'תעריפים חצי שנתיים'!AA13)</f>
        <v>2.0722999999999998</v>
      </c>
      <c r="AA8">
        <f>($B$2*'תעריפים חצי שנתיים'!AB12)+($B$3*'תעריפים חצי שנתיים'!AB13)</f>
        <v>1.0152999999999999</v>
      </c>
      <c r="AB8">
        <f>($B$2*'תעריפים חצי שנתיים'!AC12)+($B$3*'תעריפים חצי שנתיים'!AC13)</f>
        <v>1.1877</v>
      </c>
      <c r="AC8">
        <f>($B$2*'תעריפים חצי שנתיים'!AD12)+($B$3*'תעריפים חצי שנתיים'!AD13)</f>
        <v>1.2693999999999999</v>
      </c>
      <c r="AD8">
        <f>($B$2*'תעריפים חצי שנתיים'!AE12)+($B$3*'תעריפים חצי שנתיים'!AE13)</f>
        <v>1.4847999999999999</v>
      </c>
      <c r="AE8">
        <f>($B$2*'תעריפים חצי שנתיים'!AF12)+($B$3*'תעריפים חצי שנתיים'!AF13)</f>
        <v>1.5227999999999999</v>
      </c>
      <c r="AF8">
        <f>($B$2*'תעריפים חצי שנתיים'!AG12)+($B$3*'תעריפים חצי שנתיים'!AG13)</f>
        <v>1.7818999999999998</v>
      </c>
      <c r="AG8">
        <f>($B$2*'תעריפים חצי שנתיים'!AH12)+($B$3*'תעריפים חצי שנתיים'!AH13)</f>
        <v>1.4977999999999998</v>
      </c>
      <c r="AH8">
        <f>($B$2*'תעריפים חצי שנתיים'!AI12)+($B$3*'תעריפים חצי שנתיים'!AI13)</f>
        <v>1.7521999999999998</v>
      </c>
      <c r="AI8">
        <f>($B$2*'תעריפים חצי שנתיים'!AJ12)+($B$3*'תעריפים חצי שנתיים'!AJ13)</f>
        <v>1.3481000000000001</v>
      </c>
      <c r="AJ8">
        <f>($B$2*'תעריפים חצי שנתיים'!AK12)+($B$3*'תעריפים חצי שנתיים'!AK13)</f>
        <v>1.5774999999999999</v>
      </c>
      <c r="AK8">
        <f>($B$2*'תעריפים חצי שנתיים'!AL12)+($B$3*'תעריפים חצי שנתיים'!AL13)</f>
        <v>1.2584</v>
      </c>
      <c r="AL8">
        <f>($B$2*'תעריפים חצי שנתיים'!AM12)+($B$3*'תעריפים חצי שנתיים'!AM13)</f>
        <v>1.4718</v>
      </c>
      <c r="AM8">
        <f>($B$2*'תעריפים חצי שנתיים'!AN12)+($B$3*'תעריפים חצי שנתיים'!AN13)</f>
        <v>1.1386999999999998</v>
      </c>
      <c r="AN8">
        <f>($B$2*'תעריפים חצי שנתיים'!AO12)+($B$3*'תעריפים חצי שנתיים'!AO13)</f>
        <v>1.3321000000000001</v>
      </c>
      <c r="AO8">
        <f>($B$2*'תעריפים חצי שנתיים'!AP12)+($B$3*'תעריפים חצי שנתיים'!AP13)</f>
        <v>1.0482999999999998</v>
      </c>
      <c r="AP8">
        <f>($B$2*'תעריפים חצי שנתיים'!AQ12)+($B$3*'תעריפים חצי שנתיים'!AQ13)</f>
        <v>1.2267000000000001</v>
      </c>
      <c r="AQ8">
        <f>($B$2*'תעריפים חצי שנתיים'!AR12)+($B$3*'תעריפים חצי שנתיים'!AR13)</f>
        <v>0.98829999999999996</v>
      </c>
      <c r="AR8">
        <f>($B$2*'תעריפים חצי שנתיים'!AS12)+($B$3*'תעריפים חצי שנתיים'!AS13)</f>
        <v>1.1566999999999998</v>
      </c>
      <c r="AS8">
        <f>($B$2*'תעריפים חצי שנתיים'!AT12)+($B$3*'תעריפים חצי שנתיים'!AT13)</f>
        <v>0.89859999999999984</v>
      </c>
      <c r="AT8">
        <f>($B$2*'תעריפים חצי שנתיים'!AU12)+($B$3*'תעריפים חצי שנתיים'!AU13)</f>
        <v>1.0512999999999999</v>
      </c>
    </row>
    <row r="9" spans="1:46" x14ac:dyDescent="0.3">
      <c r="A9">
        <v>2019</v>
      </c>
      <c r="C9">
        <f>($B$2*'תעריפים חצי שנתיים'!D14)+($B$3*'תעריפים חצי שנתיים'!D15)</f>
        <v>1.9600999999999997</v>
      </c>
      <c r="D9">
        <f>($B$2*'תעריפים חצי שנתיים'!E14)+($B$3*'תעריפים חצי שנתיים'!E15)</f>
        <v>0.70439999999999992</v>
      </c>
      <c r="E9">
        <f>($B$2*'תעריפים חצי שנתיים'!F14)+($B$3*'תעריפים חצי שנתיים'!F15)</f>
        <v>3.2999999999999994</v>
      </c>
      <c r="F9">
        <f>($B$2*'תעריפים חצי שנתיים'!G14)+($B$3*'תעריפים חצי שנתיים'!G15)</f>
        <v>1.1583000000000001</v>
      </c>
      <c r="G9">
        <f>($B$2*'תעריפים חצי שנתיים'!H14)+($B$3*'תעריפים חצי שנתיים'!H15)</f>
        <v>5.7080000000000002</v>
      </c>
      <c r="H9">
        <f>($B$2*'תעריפים חצי שנתיים'!I14)+($B$3*'תעריפים חצי שנתיים'!I15)</f>
        <v>2.0034000000000001</v>
      </c>
      <c r="I9">
        <f>($B$2*'תעריפים חצי שנתיים'!P14)+($B$3*'תעריפים חצי שנתיים'!P15)</f>
        <v>0.68790000000000007</v>
      </c>
      <c r="J9">
        <f>($B$2*'תעריפים חצי שנתיים'!Q14)+($B$3*'תעריפים חצי שנתיים'!Q15)</f>
        <v>0.80489999999999995</v>
      </c>
      <c r="K9">
        <f>($B$2*'תעריפים חצי שנתיים'!R14)+($B$3*'תעריפים חצי שנתיים'!R15)</f>
        <v>1.0757999999999999</v>
      </c>
      <c r="L9">
        <f>($B$2*'תעריפים חצי שנתיים'!S14)+($B$3*'תעריפים חצי שנתיים'!S15)</f>
        <v>1.2587999999999999</v>
      </c>
      <c r="M9">
        <f>($B$2*'תעריפים חצי שנתיים'!T14)+($B$3*'תעריפים חצי שנתיים'!T15)</f>
        <v>1.7981999999999998</v>
      </c>
      <c r="N9">
        <f>($B$2*'תעריפים חצי שנתיים'!U14)+($B$3*'תעריפים חצי שנתיים'!U15)</f>
        <v>2.1038999999999999</v>
      </c>
      <c r="O9">
        <f>($B$2*'תעריפים חצי שנתיים'!J14)+($B$3*'תעריפים חצי שנתיים'!J15)</f>
        <v>1.2098</v>
      </c>
      <c r="P9">
        <f>($B$2*'תעריפים חצי שנתיים'!K14)+($B$3*'תעריפים חצי שנתיים'!K15)</f>
        <v>0.39179999999999998</v>
      </c>
      <c r="Q9">
        <f>($B$2*'תעריפים חצי שנתיים'!L14)+($B$3*'תעריפים חצי שנתיים'!L15)</f>
        <v>3.2999999999999994</v>
      </c>
      <c r="R9">
        <f>($B$2*'תעריפים חצי שנתיים'!M14)+($B$3*'תעריפים חצי שנתיים'!M15)</f>
        <v>1.1583000000000001</v>
      </c>
      <c r="S9">
        <f>($B$2*'תעריפים חצי שנתיים'!N14)+($B$3*'תעריפים חצי שנתיים'!N15)</f>
        <v>5.7080000000000002</v>
      </c>
      <c r="T9">
        <f>($B$2*'תעריפים חצי שנתיים'!O14)+($B$3*'תעריפים חצי שנתיים'!O15)</f>
        <v>2.0034000000000001</v>
      </c>
      <c r="U9">
        <f>($B$2*'תעריפים חצי שנתיים'!V14)+($B$3*'תעריפים חצי שנתיים'!V15)</f>
        <v>1.2037</v>
      </c>
      <c r="V9">
        <f>($B$2*'תעריפים חצי שנתיים'!W14)+($B$3*'תעריפים חצי שנתיים'!W15)</f>
        <v>0.4173</v>
      </c>
      <c r="W9">
        <f>($B$2*'תעריפים חצי שנתיים'!X14)+($B$3*'תעריפים חצי שנתיים'!X15)</f>
        <v>0.44579999999999997</v>
      </c>
      <c r="X9">
        <f>($B$2*'תעריפים חצי שנתיים'!Y14)+($B$3*'תעריפים חצי שנתיים'!Y15)</f>
        <v>0.52170000000000005</v>
      </c>
      <c r="Y9">
        <f>($B$2*'תעריפים חצי שנתיים'!Z14)+($B$3*'תעריפים חצי שנתיים'!Z15)</f>
        <v>0.53520000000000001</v>
      </c>
      <c r="Z9">
        <f>($B$2*'תעריפים חצי שנתיים'!AA14)+($B$3*'תעריפים חצי שנתיים'!AA15)</f>
        <v>0.62609999999999999</v>
      </c>
      <c r="AA9">
        <f>($B$2*'תעריפים חצי שנתיים'!AB14)+($B$3*'תעריפים חצי שנתיים'!AB15)</f>
        <v>0.30689999999999995</v>
      </c>
      <c r="AB9">
        <f>($B$2*'תעריפים חצי שנתיים'!AC14)+($B$3*'תעריפים חצי שנתיים'!AC15)</f>
        <v>0.35879999999999995</v>
      </c>
      <c r="AC9">
        <f>($B$2*'תעריפים חצי שנתיים'!AD14)+($B$3*'תעריפים חצי שנתיים'!AD15)</f>
        <v>0.38340000000000002</v>
      </c>
      <c r="AD9">
        <f>($B$2*'תעריפים חצי שנתיים'!AE14)+($B$3*'תעריפים חצי שנתיים'!AE15)</f>
        <v>0.44850000000000001</v>
      </c>
      <c r="AE9">
        <f>($B$2*'תעריפים חצי שנתיים'!AF14)+($B$3*'תעריפים חצי שנתיים'!AF15)</f>
        <v>0.4602</v>
      </c>
      <c r="AF9">
        <f>($B$2*'תעריפים חצי שנתיים'!AG14)+($B$3*'תעריפים חצי שנתיים'!AG15)</f>
        <v>0.53849999999999998</v>
      </c>
      <c r="AG9">
        <f>($B$2*'תעריפים חצי שנתיים'!AH14)+($B$3*'תעריפים חצי שנתיים'!AH15)</f>
        <v>0.45239999999999997</v>
      </c>
      <c r="AH9">
        <f>($B$2*'תעריפים חצי שנתיים'!AI14)+($B$3*'תעריפים חצי שנתיים'!AI15)</f>
        <v>0.5292</v>
      </c>
      <c r="AI9">
        <f>($B$2*'תעריפים חצי שנתיים'!AJ14)+($B$3*'תעריפים חצי שנתיים'!AJ15)</f>
        <v>0.40709999999999996</v>
      </c>
      <c r="AJ9">
        <f>($B$2*'תעריפים חצי שנתיים'!AK14)+($B$3*'תעריפים חצי שנתיים'!AK15)</f>
        <v>0.47639999999999999</v>
      </c>
      <c r="AK9">
        <f>($B$2*'תעריפים חצי שנתיים'!AL14)+($B$3*'תעריפים חצי שנתיים'!AL15)</f>
        <v>0.38009999999999994</v>
      </c>
      <c r="AL9">
        <f>($B$2*'תעריפים חצי שנתיים'!AM14)+($B$3*'תעריפים חצי שנתיים'!AM15)</f>
        <v>0.4446</v>
      </c>
      <c r="AM9">
        <f>($B$2*'תעריפים חצי שנתיים'!AN14)+($B$3*'תעריפים חצי שנתיים'!AN15)</f>
        <v>0.34379999999999994</v>
      </c>
      <c r="AN9">
        <f>($B$2*'תעריפים חצי שנתיים'!AO14)+($B$3*'תעריפים חצי שנתיים'!AO15)</f>
        <v>0.40229999999999999</v>
      </c>
      <c r="AO9">
        <f>($B$2*'תעריפים חצי שנתיים'!AP14)+($B$3*'תעריפים חצי שנתיים'!AP15)</f>
        <v>0.31680000000000003</v>
      </c>
      <c r="AP9">
        <f>($B$2*'תעריפים חצי שנתיים'!AQ14)+($B$3*'תעריפים חצי שנתיים'!AQ15)</f>
        <v>0.3705</v>
      </c>
      <c r="AQ9">
        <f>($B$2*'תעריפים חצי שנתיים'!AR14)+($B$3*'תעריפים חצי שנתיים'!AR15)</f>
        <v>0.29849999999999999</v>
      </c>
      <c r="AR9">
        <f>($B$2*'תעריפים חצי שנתיים'!AS14)+($B$3*'תעריפים חצי שנתיים'!AS15)</f>
        <v>0.34919999999999995</v>
      </c>
      <c r="AS9">
        <f>($B$2*'תעריפים חצי שנתיים'!AT14)+($B$3*'תעריפים חצי שנתיים'!AT15)</f>
        <v>0.27150000000000002</v>
      </c>
      <c r="AT9">
        <f>($B$2*'תעריפים חצי שנתיים'!AU14)+($B$3*'תעריפים חצי שנתיים'!AU15)</f>
        <v>0.31769999999999998</v>
      </c>
    </row>
    <row r="10" spans="1:46" x14ac:dyDescent="0.3">
      <c r="A10">
        <v>2020</v>
      </c>
      <c r="C10">
        <f>($B$2*'תעריפים חצי שנתיים'!D16)+($B$3*'תעריפים חצי שנתיים'!D18)</f>
        <v>1.8514999999999999</v>
      </c>
      <c r="D10">
        <f>($B$2*'תעריפים חצי שנתיים'!E16)+($B$3*'תעריפים חצי שנתיים'!E18)</f>
        <v>2.1665999999999999</v>
      </c>
      <c r="E10">
        <f>($B$2*'תעריפים חצי שנתיים'!F16)+($B$3*'תעריפים חצי שנתיים'!F18)</f>
        <v>3.3129</v>
      </c>
      <c r="F10">
        <f>($B$2*'תעריפים חצי שנתיים'!G16)+($B$3*'תעריפים חצי שנתיים'!G18)</f>
        <v>3.8763999999999994</v>
      </c>
      <c r="G10">
        <f>($B$2*'תעריפים חצי שנתיים'!H16)+($B$3*'תעריפים חצי שנתיים'!H18)</f>
        <v>6.0766999999999998</v>
      </c>
      <c r="H10">
        <f>($B$2*'תעריפים חצי שנתיים'!I16)+($B$3*'תעריפים חצי שנתיים'!I18)</f>
        <v>7.1095999999999986</v>
      </c>
      <c r="I10">
        <f>($B$2*'תעריפים חצי שנתיים'!P16)+($B$3*'תעריפים חצי שנתיים'!P18)</f>
        <v>2.1385999999999998</v>
      </c>
      <c r="J10">
        <f>($B$2*'תעריפים חצי שנתיים'!Q16)+($B$3*'תעריפים חצי שנתיים'!Q18)</f>
        <v>2.5019999999999998</v>
      </c>
      <c r="K10">
        <f>($B$2*'תעריפים חצי שנתיים'!R16)+($B$3*'תעריפים חצי שנתיים'!R18)</f>
        <v>3.5992999999999999</v>
      </c>
      <c r="L10">
        <f>($B$2*'תעריפים חצי שנתיים'!S16)+($B$3*'תעריפים חצי שנתיים'!S18)</f>
        <v>4.2118000000000002</v>
      </c>
      <c r="M10">
        <f>($B$2*'תעריפים חצי שנתיים'!T16)+($B$3*'תעריפים חצי שנתיים'!T18)</f>
        <v>6.3630999999999993</v>
      </c>
      <c r="N10">
        <f>($B$2*'תעריפים חצי שנתיים'!U16)+($B$3*'תעריפים חצי שנתיים'!U18)</f>
        <v>7.4450000000000003</v>
      </c>
      <c r="O10">
        <f>($B$2*'תעריפים חצי שנתיים'!J16)+($B$3*'תעריפים חצי שנתיים'!J18)</f>
        <v>1.3447</v>
      </c>
      <c r="P10">
        <f>($B$2*'תעריפים חצי שנתיים'!K16)+($B$3*'תעריפים חצי שנתיים'!K18)</f>
        <v>1.5730999999999999</v>
      </c>
      <c r="Q10">
        <f>($B$2*'תעריפים חצי שנתיים'!L16)+($B$3*'תעריפים חצי שנתיים'!L18)</f>
        <v>3.3129</v>
      </c>
      <c r="R10">
        <f>($B$2*'תעריפים חצי שנתיים'!M16)+($B$3*'תעריפים חצי שנתיים'!M18)</f>
        <v>3.8763999999999994</v>
      </c>
      <c r="S10">
        <f>($B$2*'תעריפים חצי שנתיים'!N16)+($B$3*'תעריפים חצי שנתיים'!N18)</f>
        <v>6.0766999999999998</v>
      </c>
      <c r="T10">
        <f>($B$2*'תעריפים חצי שנתיים'!O16)+($B$3*'תעריפים חצי שנתיים'!O18)</f>
        <v>7.1095999999999986</v>
      </c>
      <c r="U10">
        <f>($B$2*'תעריפים חצי שנתיים'!V16)+($B$3*'תעריפים חצי שנתיים'!V18)</f>
        <v>1.1929999999999998</v>
      </c>
      <c r="V10">
        <f>($B$2*'תעריפים חצי שנתיים'!W16)+($B$3*'תעריפים חצי שנתיים'!W18)</f>
        <v>1.3956999999999999</v>
      </c>
      <c r="W10">
        <f>($B$2*'תעריפים חצי שנתיים'!X16)+($B$3*'תעריפים חצי שנתיים'!X18)</f>
        <v>1.4914000000000001</v>
      </c>
      <c r="X10">
        <f>($B$2*'תעריפים חצי שנתיים'!Y16)+($B$3*'תעריפים חצי שנתיים'!Y18)</f>
        <v>1.7447999999999999</v>
      </c>
      <c r="Y10">
        <f>($B$2*'תעריפים חצי שנתיים'!Z16)+($B$3*'תעריפים חצי שנתיים'!Z18)</f>
        <v>1.7894999999999999</v>
      </c>
      <c r="Z10">
        <f>($B$2*'תעריפים חצי שנתיים'!AA16)+($B$3*'תעריפים חצי שנתיים'!AA18)</f>
        <v>2.0935999999999999</v>
      </c>
      <c r="AA10">
        <f>($B$2*'תעריפים חצי שנתיים'!AB16)+($B$3*'תעריפים חצי שנתיים'!AB18)</f>
        <v>1.0263</v>
      </c>
      <c r="AB10">
        <f>($B$2*'תעריפים חצי שנתיים'!AC16)+($B$3*'תעריפים חצי שנתיים'!AC18)</f>
        <v>1.2</v>
      </c>
      <c r="AC10">
        <f>($B$2*'תעריפים חצי שנתיים'!AD16)+($B$3*'תעריפים חצי שנתיים'!AD18)</f>
        <v>1.2827</v>
      </c>
      <c r="AD10">
        <f>($B$2*'תעריפים חצי שנתיים'!AE16)+($B$3*'תעריפים חצי שנתיים'!AE18)</f>
        <v>1.5004</v>
      </c>
      <c r="AE10">
        <f>($B$2*'תעריפים חצי שנתיים'!AF16)+($B$3*'תעריפים חצי שנתיים'!AF18)</f>
        <v>1.5390999999999999</v>
      </c>
      <c r="AF10">
        <f>($B$2*'תעריפים חצי שנתיים'!AG16)+($B$3*'תעריפים חצי שנתיים'!AG18)</f>
        <v>1.8005</v>
      </c>
      <c r="AG10">
        <f>($B$2*'תעריפים חצי שנתיים'!AH16)+($B$3*'תעריפים חצי שנתיים'!AH18)</f>
        <v>1.3816999999999999</v>
      </c>
      <c r="AH10">
        <f>($B$2*'תעריפים חצי שנתיים'!AI16)+($B$3*'תעריפים חצי שנתיים'!AI18)</f>
        <v>1.6163999999999998</v>
      </c>
      <c r="AI10">
        <f>($B$2*'תעריפים חצי שנתיים'!AJ16)+($B$3*'תעריפים חצי שנתיים'!AJ18)</f>
        <v>1.244</v>
      </c>
      <c r="AJ10">
        <f>($B$2*'תעריפים חצי שנתיים'!AK16)+($B$3*'תעריפים חצי שנתיים'!AK18)</f>
        <v>1.4546999999999999</v>
      </c>
      <c r="AK10">
        <f>($B$2*'תעריפים חצי שנתיים'!AL16)+($B$3*'תעריפים חצי שנתיים'!AL18)</f>
        <v>1.1602999999999999</v>
      </c>
      <c r="AL10">
        <f>($B$2*'תעריפים חצי שנתיים'!AM16)+($B$3*'תעריפים חצי שנתיים'!AM18)</f>
        <v>1.3576999999999999</v>
      </c>
      <c r="AM10">
        <f>($B$2*'תעריפים חצי שנתיים'!AN16)+($B$3*'תעריפים חצי שנתיים'!AN18)</f>
        <v>1.0502999999999998</v>
      </c>
      <c r="AN10">
        <f>($B$2*'תעריפים חצי שנתיים'!AO16)+($B$3*'תעריפים חצי שנתיים'!AO18)</f>
        <v>1.2289999999999999</v>
      </c>
      <c r="AO10">
        <f>($B$2*'תעריפים חצי שנתיים'!AP16)+($B$3*'תעריפים חצי שנתיים'!AP18)</f>
        <v>0.9675999999999999</v>
      </c>
      <c r="AP10">
        <f>($B$2*'תעריפים חצי שנתיים'!AQ16)+($B$3*'תעריפים חצי שנתיים'!AQ18)</f>
        <v>1.1312999999999998</v>
      </c>
      <c r="AQ10">
        <f>($B$2*'תעריפים חצי שנתיים'!AR16)+($B$3*'תעריפים חצי שנתיים'!AR18)</f>
        <v>0.91190000000000004</v>
      </c>
      <c r="AR10">
        <f>($B$2*'תעריפים חצי שנתיים'!AS16)+($B$3*'תעריפים חצי שנתיים'!AS18)</f>
        <v>1.0666</v>
      </c>
      <c r="AS10">
        <f>($B$2*'תעריפים חצי שנתיים'!AT16)+($B$3*'תעריפים חצי שנתיים'!AT18)</f>
        <v>0.82889999999999986</v>
      </c>
      <c r="AT10">
        <f>($B$2*'תעריפים חצי שנתיים'!AU16)+($B$3*'תעריפים חצי שנתיים'!AU18)</f>
        <v>0.96989999999999987</v>
      </c>
    </row>
    <row r="11" spans="1:46" x14ac:dyDescent="0.3">
      <c r="A11">
        <v>2021</v>
      </c>
      <c r="C11">
        <f>($B$2*'תעריפים חצי שנתיים'!D20)+($B$3*'תעריפים חצי שנתיים'!D22)</f>
        <v>1.8582999999999998</v>
      </c>
      <c r="D11">
        <f>($B$2*'תעריפים חצי שנתיים'!E20)+($B$3*'תעריפים חצי שנתיים'!E22)</f>
        <v>2.1739999999999999</v>
      </c>
      <c r="E11">
        <f>($B$2*'תעריפים חצי שנתיים'!F20)+($B$3*'תעריפים חצי שנתיים'!F22)</f>
        <v>3.3370999999999995</v>
      </c>
      <c r="F11">
        <f>($B$2*'תעריפים חצי שנתיים'!G20)+($B$3*'תעריפים חצי שנתיים'!G22)</f>
        <v>3.9042999999999992</v>
      </c>
      <c r="G11">
        <f>($B$2*'תעריפים חצי שנתיים'!H20)+($B$3*'תעריפים חצי שנתיים'!H22)</f>
        <v>5.2626999999999997</v>
      </c>
      <c r="H11">
        <f>($B$2*'תעריפים חצי שנתיים'!I20)+($B$3*'תעריפים חצי שנתיים'!I22)</f>
        <v>6.1572000000000005</v>
      </c>
      <c r="I11">
        <f>($B$2*'תעריפים חצי שנתיים'!P20)+($B$3*'תעריפים חצי שנתיים'!P22)</f>
        <v>2.1467000000000001</v>
      </c>
      <c r="J11">
        <f>($B$2*'תעריפים חצי שנתיים'!Q20)+($B$3*'תעריפים חצי שנתיים'!Q22)</f>
        <v>2.5120999999999998</v>
      </c>
      <c r="K11">
        <f>($B$2*'תעריפים חצי שנתיים'!R20)+($B$3*'תעריפים חצי שנתיים'!R22)</f>
        <v>3.6261999999999999</v>
      </c>
      <c r="L11">
        <f>($B$2*'תעריפים חצי שנתיים'!S20)+($B$3*'תעריפים חצי שנתיים'!S22)</f>
        <v>4.2423999999999999</v>
      </c>
      <c r="M11">
        <f>($B$2*'תעריפים חצי שנתיים'!T20)+($B$3*'תעריפים חצי שנתיים'!T22)</f>
        <v>5.5518000000000001</v>
      </c>
      <c r="N11">
        <f>($B$2*'תעריפים חצי שנתיים'!U20)+($B$3*'תעריפים חצי שנתיים'!U22)</f>
        <v>6.4953000000000003</v>
      </c>
      <c r="O11">
        <f>($B$2*'תעריפים חצי שנתיים'!J20)+($B$3*'תעריפים חצי שנתיים'!J22)</f>
        <v>1.4257999999999997</v>
      </c>
      <c r="P11">
        <f>($B$2*'תעריפים חצי שנתיים'!K20)+($B$3*'תעריפים חצי שנתיים'!K22)</f>
        <v>1.6421000000000001</v>
      </c>
      <c r="Q11">
        <f>($B$2*'תעריפים חצי שנתיים'!L20)+($B$3*'תעריפים חצי שנתיים'!L22)</f>
        <v>3.3370999999999995</v>
      </c>
      <c r="R11">
        <f>($B$2*'תעריפים חצי שנתיים'!M20)+($B$3*'תעריפים חצי שנתיים'!M22)</f>
        <v>3.9042999999999992</v>
      </c>
      <c r="S11">
        <f>($B$2*'תעריפים חצי שנתיים'!N20)+($B$3*'תעריפים חצי שנתיים'!N22)</f>
        <v>5.2626999999999997</v>
      </c>
      <c r="T11">
        <f>($B$2*'תעריפים חצי שנתיים'!O20)+($B$3*'תעריפים חצי שנתיים'!O22)</f>
        <v>6.1572000000000005</v>
      </c>
      <c r="U11">
        <f>($B$2*'תעריפים חצי שנתיים'!V20)+($B$3*'תעריפים חצי שנתיים'!V22)</f>
        <v>1.2014</v>
      </c>
      <c r="V11">
        <f>($B$2*'תעריפים חצי שנתיים'!W20)+($B$3*'תעריפים חצי שנתיים'!W22)</f>
        <v>1.4057999999999997</v>
      </c>
      <c r="W11">
        <f>($B$2*'תעריפים חצי שנתיים'!X20)+($B$3*'תעריפים חצי שנתיים'!X22)</f>
        <v>1.5015000000000001</v>
      </c>
      <c r="X11">
        <f>($B$2*'תעריפים חצי שנתיים'!Y20)+($B$3*'תעריפים חצי שנתיים'!Y22)</f>
        <v>1.7568999999999999</v>
      </c>
      <c r="Y11">
        <f>($B$2*'תעריפים חצי שנתיים'!Z20)+($B$3*'תעריפים חצי שנתיים'!Z22)</f>
        <v>1.8026</v>
      </c>
      <c r="Z11">
        <f>($B$2*'תעריפים חצי שנתיים'!AA20)+($B$3*'תעריפים חצי שנתיים'!AA22)</f>
        <v>2.1087000000000002</v>
      </c>
      <c r="AA11">
        <f>($B$2*'תעריפים חצי שנתיים'!AB20)+($B$3*'תעריפים חצי שנתיים'!AB22)</f>
        <v>1.0329999999999999</v>
      </c>
      <c r="AB11">
        <f>($B$2*'תעריפים חצי שנתיים'!AC20)+($B$3*'תעריפים חצי שנתיים'!AC22)</f>
        <v>1.2083999999999999</v>
      </c>
      <c r="AC11">
        <f>($B$2*'תעריפים חצי שנתיים'!AD20)+($B$3*'תעריפים חצי שנתיים'!AD22)</f>
        <v>1.2910999999999999</v>
      </c>
      <c r="AD11">
        <f>($B$2*'תעריפים חצי שנתיים'!AE20)+($B$3*'תעריפים חצי שנתיים'!AE22)</f>
        <v>1.5111999999999999</v>
      </c>
      <c r="AE11">
        <f>($B$2*'תעריפים חצי שנתיים'!AF20)+($B$3*'תעריפים חצי שנתיים'!AF22)</f>
        <v>1.5494999999999999</v>
      </c>
      <c r="AF11">
        <f>($B$2*'תעריפים חצי שנתיים'!AG20)+($B$3*'תעריפים חצי שנתיים'!AG22)</f>
        <v>1.8159999999999998</v>
      </c>
      <c r="AG11">
        <f>($B$2*'תעריפים חצי שנתיים'!AH20)+($B$3*'תעריפים חצי שנתיים'!AH22)</f>
        <v>1.3928</v>
      </c>
      <c r="AH11">
        <f>($B$2*'תעריפים חצי שנתיים'!AI20)+($B$3*'תעריפים חצי שנתיים'!AI22)</f>
        <v>1.6292</v>
      </c>
      <c r="AI11">
        <f>($B$2*'תעריפים חצי שנתיים'!AJ20)+($B$3*'תעריפים חצי שנתיים'!AJ22)</f>
        <v>1.2533999999999998</v>
      </c>
      <c r="AJ11">
        <f>($B$2*'תעריפים חצי שנתיים'!AK20)+($B$3*'תעריפים חצי שנתיים'!AK22)</f>
        <v>1.4664999999999999</v>
      </c>
      <c r="AK11">
        <f>($B$2*'תעריפים חצי שנתיים'!AL20)+($B$3*'תעריפים חצי שנתיים'!AL22)</f>
        <v>1.1697</v>
      </c>
      <c r="AL11">
        <f>($B$2*'תעריפים חצי שנתיים'!AM20)+($B$3*'תעריפים חצי שנתיים'!AM22)</f>
        <v>1.3688</v>
      </c>
      <c r="AM11">
        <f>($B$2*'תעריפים חצי שנתיים'!AN20)+($B$3*'תעריפים חצי שנתיים'!AN22)</f>
        <v>1.0587</v>
      </c>
      <c r="AN11">
        <f>($B$2*'תעריפים חצי שנתיים'!AO20)+($B$3*'תעריפים חצי שנתיים'!AO22)</f>
        <v>1.2383999999999999</v>
      </c>
      <c r="AO11">
        <f>($B$2*'תעריפים חצי שנתיים'!AP20)+($B$3*'תעריפים חצי שנתיים'!AP22)</f>
        <v>0.97499999999999998</v>
      </c>
      <c r="AP11">
        <f>($B$2*'תעריפים חצי שנתיים'!AQ20)+($B$3*'תעריפים חצי שנתיים'!AQ22)</f>
        <v>1.1406999999999998</v>
      </c>
      <c r="AQ11">
        <f>($B$2*'תעריפים חצי שנתיים'!AR20)+($B$3*'תעריפים חצי שנתיים'!AR22)</f>
        <v>0.91930000000000001</v>
      </c>
      <c r="AR11">
        <f>($B$2*'תעריפים חצי שנתיים'!AS20)+($B$3*'תעריפים חצי שנתיים'!AS22)</f>
        <v>1.0756999999999999</v>
      </c>
      <c r="AS11">
        <f>($B$2*'תעריפים חצי שנתיים'!AT20)+($B$3*'תעריפים חצי שנתיים'!AT22)</f>
        <v>0.8355999999999999</v>
      </c>
      <c r="AT11">
        <f>($B$2*'תעריפים חצי שנתיים'!AU20)+($B$3*'תעריפים חצי שנתיים'!AU22)</f>
        <v>0.97799999999999998</v>
      </c>
    </row>
    <row r="12" spans="1:46" x14ac:dyDescent="0.3">
      <c r="A12">
        <v>2022</v>
      </c>
      <c r="C12">
        <f>($B$2*'תעריפים חצי שנתיים'!D24)+($B$3*'תעריפים חצי שנתיים'!D26)</f>
        <v>1.9210999999999998</v>
      </c>
      <c r="D12">
        <f>($B$2*'תעריפים חצי שנתיים'!E24)+($B$3*'תעריפים חצי שנתיים'!E26)</f>
        <v>2.2477999999999998</v>
      </c>
      <c r="E12">
        <f>($B$2*'תעריפים חצי שנתיים'!F24)+($B$3*'תעריפים חצי שנתיים'!F26)</f>
        <v>3.4547999999999996</v>
      </c>
      <c r="F12">
        <f>($B$2*'תעריפים חצי שנתיים'!G24)+($B$3*'תעריפים חצי שנתיים'!G26)</f>
        <v>4.0420999999999996</v>
      </c>
      <c r="G12">
        <f>($B$2*'תעריפים חצי שנתיים'!H24)+($B$3*'תעריפים חצי שנתיים'!H26)</f>
        <v>4.8620000000000001</v>
      </c>
      <c r="H12">
        <f>($B$2*'תעריפים חצי שנתיים'!I24)+($B$3*'תעריפים חצי שנתיים'!I26)</f>
        <v>5.6887999999999987</v>
      </c>
      <c r="I12">
        <f>($B$2*'תעריפים חצי שנתיים'!P24)+($B$3*'תעריפים חצי שנתיים'!P26)</f>
        <v>2.2201</v>
      </c>
      <c r="J12">
        <f>($B$2*'תעריפים חצי שנתיים'!Q24)+($B$3*'תעריפים חצי שנתיים'!Q26)</f>
        <v>2.5975000000000001</v>
      </c>
      <c r="K12">
        <f>($B$2*'תעריפים חצי שנתיים'!R24)+($B$3*'תעריפים חצי שנתיים'!R26)</f>
        <v>3.7537999999999996</v>
      </c>
      <c r="L12">
        <f>($B$2*'תעריפים חצי שנתיים'!S24)+($B$3*'תעריפים חצי שנתיים'!S26)</f>
        <v>4.3917999999999999</v>
      </c>
      <c r="M12">
        <f>($B$2*'תעריפים חצי שנתיים'!T24)+($B$3*'תעריפים חצי שנתיים'!T26)</f>
        <v>5.1609999999999996</v>
      </c>
      <c r="N12">
        <f>($B$2*'תעריפים חצי שנתיים'!U24)+($B$3*'תעריפים חצי שנתיים'!U26)</f>
        <v>6.0384999999999991</v>
      </c>
      <c r="O12">
        <f>($B$2*'תעריפים חצי שנתיים'!J24)+($B$3*'תעריפים חצי שנתיים'!J26)</f>
        <v>1.5229999999999999</v>
      </c>
      <c r="P12">
        <f>($B$2*'תעריפים חצי שנתיים'!K24)+($B$3*'תעריפים חצי שנתיים'!K26)</f>
        <v>1.7815999999999999</v>
      </c>
      <c r="Q12">
        <f>($B$2*'תעריפים חצי שנתיים'!L24)+($B$3*'תעריפים חצי שנתיים'!L26)</f>
        <v>3.4547999999999996</v>
      </c>
      <c r="R12">
        <f>($B$2*'תעריפים חצי שנתיים'!M24)+($B$3*'תעריפים חצי שנתיים'!M26)</f>
        <v>4.0420999999999996</v>
      </c>
      <c r="S12">
        <f>($B$2*'תעריפים חצי שנתיים'!N24)+($B$3*'תעריפים חצי שנתיים'!N26)</f>
        <v>4.8620000000000001</v>
      </c>
      <c r="T12">
        <f>($B$2*'תעריפים חצי שנתיים'!O24)+($B$3*'תעריפים חצי שנתיים'!O26)</f>
        <v>5.6887999999999987</v>
      </c>
      <c r="U12">
        <f>($B$2*'תעריפים חצי שנתיים'!V24)+($B$3*'תעריפים חצי שנתיים'!V26)</f>
        <v>1.4327000000000001</v>
      </c>
      <c r="V12">
        <f>($B$2*'תעריפים חצי שנתיים'!W24)+($B$3*'תעריפים חצי שנתיים'!W26)</f>
        <v>1.6446000000000001</v>
      </c>
      <c r="W12">
        <f>($B$2*'תעריפים חצי שנתיים'!X24)+($B$3*'תעריפים חצי שנתיים'!X26)</f>
        <v>1.5547</v>
      </c>
      <c r="X12">
        <f>($B$2*'תעריפים חצי שנתיים'!Y24)+($B$3*'תעריפים חצי שנתיים'!Y26)</f>
        <v>1.8189999999999997</v>
      </c>
      <c r="Y12">
        <f>($B$2*'תעריפים חצי שנתיים'!Z24)+($B$3*'תעריפים חצי שנתיים'!Z26)</f>
        <v>1.8656999999999997</v>
      </c>
      <c r="Z12">
        <f>($B$2*'תעריפים חצי שנתיים'!AA24)+($B$3*'תעריפים חצי שנתיים'!AA26)</f>
        <v>2.1823999999999999</v>
      </c>
      <c r="AA12">
        <f>($B$2*'תעריפים חצי שנתיים'!AB24)+($B$3*'תעריפים חצי שנתיים'!AB26)</f>
        <v>1.0694999999999999</v>
      </c>
      <c r="AB12">
        <f>($B$2*'תעריפים חצי שנתיים'!AC24)+($B$3*'תעריפים חצי שנתיים'!AC26)</f>
        <v>1.2517</v>
      </c>
      <c r="AC12">
        <f>($B$2*'תעריפים חצי שנתיים'!AD24)+($B$3*'תעריפים חצי שנתיים'!AD26)</f>
        <v>1.3368</v>
      </c>
      <c r="AD12">
        <f>($B$2*'תעריפים חצי שנתיים'!AE24)+($B$3*'תעריפים חצי שנתיים'!AE26)</f>
        <v>1.5643999999999998</v>
      </c>
      <c r="AE12">
        <f>($B$2*'תעריפים חצי שנתיים'!AF24)+($B$3*'תעריפים חצי שנתיים'!AF26)</f>
        <v>1.6040999999999999</v>
      </c>
      <c r="AF12">
        <f>($B$2*'תעריפים חצי שנתיים'!AG24)+($B$3*'תעריפים חצי שנתיים'!AG26)</f>
        <v>1.8774</v>
      </c>
    </row>
    <row r="14" spans="1:46" ht="14.5" thickBot="1" x14ac:dyDescent="0.35"/>
    <row r="15" spans="1:46" x14ac:dyDescent="0.3">
      <c r="A15" s="165" t="s">
        <v>50</v>
      </c>
      <c r="B15" s="166"/>
      <c r="C15" s="167" t="s">
        <v>17</v>
      </c>
      <c r="D15" s="168"/>
      <c r="E15" s="168"/>
      <c r="F15" s="168"/>
      <c r="G15" s="168"/>
      <c r="H15" s="169"/>
      <c r="I15" s="170" t="s">
        <v>18</v>
      </c>
      <c r="J15" s="171"/>
      <c r="K15" s="171"/>
      <c r="L15" s="171"/>
      <c r="M15" s="171"/>
      <c r="N15" s="172"/>
      <c r="O15" s="173" t="s">
        <v>5</v>
      </c>
      <c r="P15" s="174"/>
      <c r="Q15" s="174"/>
      <c r="R15" s="174"/>
      <c r="S15" s="174"/>
      <c r="T15" s="175"/>
      <c r="U15" s="176" t="s">
        <v>6</v>
      </c>
      <c r="V15" s="177"/>
      <c r="W15" s="177"/>
      <c r="X15" s="177"/>
      <c r="Y15" s="177"/>
      <c r="Z15" s="178"/>
      <c r="AA15" s="147" t="s">
        <v>9</v>
      </c>
      <c r="AB15" s="148"/>
      <c r="AC15" s="148"/>
      <c r="AD15" s="148"/>
      <c r="AE15" s="148"/>
      <c r="AF15" s="149"/>
    </row>
    <row r="16" spans="1:46" x14ac:dyDescent="0.3">
      <c r="A16" s="15" t="s">
        <v>48</v>
      </c>
      <c r="B16" s="17">
        <v>0.5</v>
      </c>
      <c r="C16" s="24" t="s">
        <v>4</v>
      </c>
      <c r="D16" s="25" t="s">
        <v>1</v>
      </c>
      <c r="E16" s="25" t="s">
        <v>4</v>
      </c>
      <c r="F16" s="25" t="s">
        <v>1</v>
      </c>
      <c r="G16" s="25" t="s">
        <v>4</v>
      </c>
      <c r="H16" s="31" t="s">
        <v>1</v>
      </c>
      <c r="I16" s="32" t="s">
        <v>4</v>
      </c>
      <c r="J16" s="33" t="s">
        <v>1</v>
      </c>
      <c r="K16" s="33" t="s">
        <v>4</v>
      </c>
      <c r="L16" s="33" t="s">
        <v>1</v>
      </c>
      <c r="M16" s="33" t="s">
        <v>4</v>
      </c>
      <c r="N16" s="34" t="s">
        <v>1</v>
      </c>
      <c r="O16" s="51" t="s">
        <v>4</v>
      </c>
      <c r="P16" s="50" t="s">
        <v>1</v>
      </c>
      <c r="Q16" s="50" t="s">
        <v>4</v>
      </c>
      <c r="R16" s="50" t="s">
        <v>1</v>
      </c>
      <c r="S16" s="50" t="s">
        <v>4</v>
      </c>
      <c r="T16" s="52" t="s">
        <v>1</v>
      </c>
      <c r="U16" s="69" t="s">
        <v>4</v>
      </c>
      <c r="V16" s="67" t="s">
        <v>1</v>
      </c>
      <c r="W16" s="67" t="s">
        <v>4</v>
      </c>
      <c r="X16" s="67" t="s">
        <v>1</v>
      </c>
      <c r="Y16" s="67" t="s">
        <v>4</v>
      </c>
      <c r="Z16" s="68" t="s">
        <v>1</v>
      </c>
      <c r="AA16" s="19" t="s">
        <v>4</v>
      </c>
      <c r="AB16" s="3" t="s">
        <v>1</v>
      </c>
      <c r="AC16" s="3" t="s">
        <v>4</v>
      </c>
      <c r="AD16" s="3" t="s">
        <v>1</v>
      </c>
      <c r="AE16" s="3" t="s">
        <v>4</v>
      </c>
      <c r="AF16" s="80" t="s">
        <v>1</v>
      </c>
    </row>
    <row r="17" spans="1:32" x14ac:dyDescent="0.3">
      <c r="A17" s="16" t="s">
        <v>49</v>
      </c>
      <c r="B17" s="18">
        <v>0.5</v>
      </c>
      <c r="C17" s="150" t="s">
        <v>0</v>
      </c>
      <c r="D17" s="151"/>
      <c r="E17" s="151" t="s">
        <v>51</v>
      </c>
      <c r="F17" s="151"/>
      <c r="G17" s="151" t="s">
        <v>52</v>
      </c>
      <c r="H17" s="152"/>
      <c r="I17" s="153" t="s">
        <v>0</v>
      </c>
      <c r="J17" s="154"/>
      <c r="K17" s="155" t="s">
        <v>51</v>
      </c>
      <c r="L17" s="156"/>
      <c r="M17" s="155" t="s">
        <v>52</v>
      </c>
      <c r="N17" s="157"/>
      <c r="O17" s="158" t="s">
        <v>0</v>
      </c>
      <c r="P17" s="159"/>
      <c r="Q17" s="159" t="s">
        <v>51</v>
      </c>
      <c r="R17" s="159"/>
      <c r="S17" s="159" t="s">
        <v>52</v>
      </c>
      <c r="T17" s="160"/>
      <c r="U17" s="161" t="s">
        <v>0</v>
      </c>
      <c r="V17" s="162"/>
      <c r="W17" s="162" t="s">
        <v>7</v>
      </c>
      <c r="X17" s="162"/>
      <c r="Y17" s="162" t="s">
        <v>8</v>
      </c>
      <c r="Z17" s="163"/>
      <c r="AA17" s="164" t="s">
        <v>0</v>
      </c>
      <c r="AB17" s="118"/>
      <c r="AC17" s="118" t="s">
        <v>7</v>
      </c>
      <c r="AD17" s="118"/>
      <c r="AE17" s="118" t="s">
        <v>8</v>
      </c>
      <c r="AF17" s="134"/>
    </row>
    <row r="18" spans="1:32" x14ac:dyDescent="0.3">
      <c r="A18">
        <v>2014</v>
      </c>
      <c r="C18" s="26">
        <v>2.1484999999999999</v>
      </c>
      <c r="D18" s="76">
        <v>2.5350000000000001</v>
      </c>
      <c r="E18" s="76">
        <v>2.6859999999999999</v>
      </c>
      <c r="F18" s="76">
        <v>3.1695000000000002</v>
      </c>
      <c r="G18" s="76">
        <v>6.7415000000000003</v>
      </c>
      <c r="H18" s="76">
        <v>7.9550000000000001</v>
      </c>
      <c r="I18" s="35">
        <v>2.4304999999999999</v>
      </c>
      <c r="J18" s="77">
        <v>2.8680000000000003</v>
      </c>
      <c r="K18" s="77">
        <v>2.968</v>
      </c>
      <c r="L18" s="77">
        <v>3.5024999999999999</v>
      </c>
      <c r="M18" s="77">
        <v>7.0235000000000003</v>
      </c>
      <c r="N18" s="36">
        <v>8.2880000000000003</v>
      </c>
      <c r="O18" s="53">
        <v>1.0760000000000001</v>
      </c>
      <c r="P18" s="78">
        <v>1.27</v>
      </c>
      <c r="Q18" s="78">
        <v>1.4359999999999999</v>
      </c>
      <c r="R18" s="78">
        <v>1.6945000000000001</v>
      </c>
      <c r="S18" s="78">
        <v>2.036</v>
      </c>
      <c r="T18" s="54">
        <v>2.4024999999999999</v>
      </c>
      <c r="U18" s="62">
        <v>1.0305</v>
      </c>
      <c r="V18" s="79">
        <v>1.2160000000000002</v>
      </c>
      <c r="W18" s="79">
        <v>1.2885</v>
      </c>
      <c r="X18" s="79">
        <v>1.5205</v>
      </c>
      <c r="Y18" s="79">
        <v>1.5459999999999998</v>
      </c>
      <c r="Z18" s="63">
        <v>1.8239999999999998</v>
      </c>
      <c r="AA18">
        <v>0.88650000000000007</v>
      </c>
      <c r="AB18">
        <v>1.0459999999999998</v>
      </c>
      <c r="AC18">
        <v>1.1085</v>
      </c>
      <c r="AD18">
        <v>1.3079999999999998</v>
      </c>
      <c r="AE18">
        <v>1.3294999999999999</v>
      </c>
      <c r="AF18" s="81">
        <v>1.5685</v>
      </c>
    </row>
    <row r="19" spans="1:32" x14ac:dyDescent="0.3">
      <c r="A19">
        <v>2015</v>
      </c>
      <c r="C19" s="26">
        <v>2.3519999999999999</v>
      </c>
      <c r="D19" s="76">
        <v>2.7755000000000001</v>
      </c>
      <c r="E19" s="76">
        <v>2.5869999999999997</v>
      </c>
      <c r="F19" s="76">
        <v>3.0525000000000002</v>
      </c>
      <c r="G19" s="76">
        <v>6.0129999999999999</v>
      </c>
      <c r="H19" s="76">
        <v>7.0954999999999995</v>
      </c>
      <c r="I19" s="35">
        <v>2.6339999999999999</v>
      </c>
      <c r="J19" s="77">
        <v>3.1080000000000001</v>
      </c>
      <c r="K19" s="77">
        <v>2.8689999999999998</v>
      </c>
      <c r="L19" s="77">
        <v>3.3849999999999998</v>
      </c>
      <c r="M19" s="77">
        <v>6.2944999999999993</v>
      </c>
      <c r="N19" s="36">
        <v>7.4279999999999999</v>
      </c>
      <c r="O19" s="53">
        <v>1.1045</v>
      </c>
      <c r="P19" s="78">
        <v>1.3035000000000001</v>
      </c>
      <c r="Q19" s="78">
        <v>1.4645000000000001</v>
      </c>
      <c r="R19" s="78">
        <v>1.7284999999999999</v>
      </c>
      <c r="S19" s="78">
        <v>2.0644999999999998</v>
      </c>
      <c r="T19" s="54">
        <v>2.4365000000000001</v>
      </c>
      <c r="U19" s="62">
        <v>1.0945</v>
      </c>
      <c r="V19" s="79">
        <v>1.2915000000000001</v>
      </c>
      <c r="W19" s="79">
        <v>1.3679999999999999</v>
      </c>
      <c r="X19" s="79">
        <v>1.6145</v>
      </c>
      <c r="Y19" s="79">
        <v>1.6419999999999999</v>
      </c>
      <c r="Z19" s="63">
        <v>1.9375</v>
      </c>
      <c r="AA19">
        <v>0.9415</v>
      </c>
      <c r="AB19">
        <v>1.1110000000000002</v>
      </c>
      <c r="AC19">
        <v>1.1764999999999999</v>
      </c>
      <c r="AD19">
        <v>1.3885000000000001</v>
      </c>
      <c r="AE19">
        <v>1.4119999999999999</v>
      </c>
      <c r="AF19" s="81">
        <v>1.6659999999999999</v>
      </c>
    </row>
    <row r="20" spans="1:32" x14ac:dyDescent="0.3">
      <c r="A20">
        <v>2016</v>
      </c>
      <c r="C20" s="26">
        <v>2.5030000000000001</v>
      </c>
      <c r="D20" s="76">
        <v>2.9284999999999997</v>
      </c>
      <c r="E20" s="76">
        <v>2.7534999999999998</v>
      </c>
      <c r="F20" s="76">
        <v>3.222</v>
      </c>
      <c r="G20" s="76">
        <v>5.5594999999999999</v>
      </c>
      <c r="H20" s="76">
        <v>6.5045000000000002</v>
      </c>
      <c r="I20" s="35">
        <v>2.7845</v>
      </c>
      <c r="J20" s="77">
        <v>3.258</v>
      </c>
      <c r="K20" s="77">
        <v>3.0350000000000001</v>
      </c>
      <c r="L20" s="77">
        <v>3.5514999999999999</v>
      </c>
      <c r="M20" s="77">
        <v>5.8409999999999993</v>
      </c>
      <c r="N20" s="36">
        <v>6.8339999999999996</v>
      </c>
      <c r="O20" s="53">
        <v>1.0925</v>
      </c>
      <c r="P20" s="78">
        <v>1.278</v>
      </c>
      <c r="Q20" s="78">
        <v>2.7534999999999998</v>
      </c>
      <c r="R20" s="78">
        <v>3.222</v>
      </c>
      <c r="S20" s="78">
        <v>5.5594999999999999</v>
      </c>
      <c r="T20" s="54">
        <v>6.5045000000000002</v>
      </c>
      <c r="U20" s="62">
        <v>1.1315</v>
      </c>
      <c r="V20" s="79">
        <v>1.3245</v>
      </c>
      <c r="W20" s="79">
        <v>1.4144999999999999</v>
      </c>
      <c r="X20" s="79">
        <v>1.655</v>
      </c>
      <c r="Y20" s="79">
        <v>1.698</v>
      </c>
      <c r="Z20" s="63">
        <v>1.9864999999999999</v>
      </c>
      <c r="AA20">
        <v>0.97299999999999998</v>
      </c>
      <c r="AB20">
        <v>1.1385000000000001</v>
      </c>
      <c r="AC20">
        <v>1.2164999999999999</v>
      </c>
      <c r="AD20">
        <v>1.4235</v>
      </c>
      <c r="AE20">
        <v>1.46</v>
      </c>
      <c r="AF20" s="81">
        <v>1.7084999999999999</v>
      </c>
    </row>
    <row r="21" spans="1:32" x14ac:dyDescent="0.3">
      <c r="A21">
        <v>2017</v>
      </c>
      <c r="C21" s="26">
        <v>2.2429999999999999</v>
      </c>
      <c r="D21" s="76">
        <v>2.6245000000000003</v>
      </c>
      <c r="E21" s="76">
        <v>2.7645</v>
      </c>
      <c r="F21" s="76">
        <v>3.2344999999999997</v>
      </c>
      <c r="G21" s="76">
        <v>5.3849999999999998</v>
      </c>
      <c r="H21" s="76">
        <v>6.3</v>
      </c>
      <c r="I21" s="35">
        <v>2.5265</v>
      </c>
      <c r="J21" s="77">
        <v>2.956</v>
      </c>
      <c r="K21" s="77">
        <v>3.048</v>
      </c>
      <c r="L21" s="77">
        <v>3.5655000000000001</v>
      </c>
      <c r="M21" s="77">
        <v>5.6684999999999999</v>
      </c>
      <c r="N21" s="36">
        <v>6.6315</v>
      </c>
      <c r="O21" s="53">
        <v>1.0990000000000002</v>
      </c>
      <c r="P21" s="78">
        <v>1.286</v>
      </c>
      <c r="Q21" s="78">
        <v>2.7645</v>
      </c>
      <c r="R21" s="78">
        <v>3.2344999999999997</v>
      </c>
      <c r="S21" s="78">
        <v>5.3849999999999998</v>
      </c>
      <c r="T21" s="54">
        <v>6.3</v>
      </c>
      <c r="U21" s="62">
        <v>1.17</v>
      </c>
      <c r="V21" s="79">
        <v>1.369</v>
      </c>
      <c r="W21" s="79">
        <v>1.4624999999999999</v>
      </c>
      <c r="X21" s="79">
        <v>1.7115</v>
      </c>
      <c r="Y21" s="79">
        <v>1.7555000000000001</v>
      </c>
      <c r="Z21" s="63">
        <v>2.0540000000000003</v>
      </c>
      <c r="AA21">
        <v>1.0065</v>
      </c>
      <c r="AB21">
        <v>1.1775</v>
      </c>
      <c r="AC21">
        <v>1.2585</v>
      </c>
      <c r="AD21">
        <v>1.4725000000000001</v>
      </c>
      <c r="AE21">
        <v>1.5099999999999998</v>
      </c>
      <c r="AF21" s="81">
        <v>1.7669999999999999</v>
      </c>
    </row>
    <row r="22" spans="1:32" x14ac:dyDescent="0.3">
      <c r="A22">
        <v>2018</v>
      </c>
      <c r="C22" s="26">
        <v>1.9889999999999999</v>
      </c>
      <c r="D22" s="76">
        <v>2.3275000000000001</v>
      </c>
      <c r="E22" s="76">
        <v>2.7845</v>
      </c>
      <c r="F22" s="76">
        <v>3.258</v>
      </c>
      <c r="G22" s="76">
        <v>5.2525000000000004</v>
      </c>
      <c r="H22" s="76">
        <v>6.1449999999999996</v>
      </c>
      <c r="I22" s="35">
        <v>2.2744999999999997</v>
      </c>
      <c r="J22" s="77">
        <v>2.6615000000000002</v>
      </c>
      <c r="K22" s="77">
        <v>3.0705</v>
      </c>
      <c r="L22" s="77">
        <v>3.5935000000000001</v>
      </c>
      <c r="M22" s="77">
        <v>5.5374999999999996</v>
      </c>
      <c r="N22" s="36">
        <v>6.4790000000000001</v>
      </c>
      <c r="O22" s="53">
        <v>1.1070000000000002</v>
      </c>
      <c r="P22" s="78">
        <v>1.2949999999999999</v>
      </c>
      <c r="Q22" s="78">
        <v>2.7845</v>
      </c>
      <c r="R22" s="78">
        <v>3.258</v>
      </c>
      <c r="S22" s="78">
        <v>5.2525000000000004</v>
      </c>
      <c r="T22" s="54">
        <v>6.1449999999999996</v>
      </c>
      <c r="U22" s="62">
        <v>1.1785000000000001</v>
      </c>
      <c r="V22" s="79">
        <v>1.3785000000000001</v>
      </c>
      <c r="W22" s="79">
        <v>1.4750000000000001</v>
      </c>
      <c r="X22" s="79">
        <v>1.724</v>
      </c>
      <c r="Y22" s="79">
        <v>1.768</v>
      </c>
      <c r="Z22" s="63">
        <v>2.0685000000000002</v>
      </c>
      <c r="AA22">
        <v>1.0135000000000001</v>
      </c>
      <c r="AB22">
        <v>1.1855</v>
      </c>
      <c r="AC22">
        <v>1.2669999999999999</v>
      </c>
      <c r="AD22">
        <v>1.4820000000000002</v>
      </c>
      <c r="AE22">
        <v>1.52</v>
      </c>
      <c r="AF22" s="81">
        <v>1.7785</v>
      </c>
    </row>
    <row r="23" spans="1:32" x14ac:dyDescent="0.3">
      <c r="A23">
        <v>2019</v>
      </c>
      <c r="C23" s="26">
        <v>2.0070000000000001</v>
      </c>
      <c r="D23" s="76">
        <v>2.3479999999999999</v>
      </c>
      <c r="E23" s="76">
        <v>3.3</v>
      </c>
      <c r="F23" s="76">
        <v>3.8610000000000002</v>
      </c>
      <c r="G23" s="76">
        <v>5.7080000000000002</v>
      </c>
      <c r="H23" s="76">
        <v>6.6779999999999999</v>
      </c>
      <c r="I23" s="35">
        <v>2.2930000000000001</v>
      </c>
      <c r="J23" s="77">
        <v>2.6829999999999998</v>
      </c>
      <c r="K23" s="77">
        <v>3.5859999999999999</v>
      </c>
      <c r="L23" s="77">
        <v>4.1959999999999997</v>
      </c>
      <c r="M23" s="77">
        <v>5.9939999999999998</v>
      </c>
      <c r="N23" s="36">
        <v>7.0129999999999999</v>
      </c>
      <c r="O23" s="53">
        <v>1.1830000000000001</v>
      </c>
      <c r="P23" s="78">
        <v>1.3845000000000001</v>
      </c>
      <c r="Q23" s="78">
        <v>3.3</v>
      </c>
      <c r="R23" s="78">
        <v>3.8610000000000002</v>
      </c>
      <c r="S23" s="78">
        <v>5.7080000000000002</v>
      </c>
      <c r="T23" s="54">
        <v>6.6779999999999999</v>
      </c>
      <c r="U23" s="62">
        <v>1.1890000000000001</v>
      </c>
      <c r="V23" s="79">
        <v>1.391</v>
      </c>
      <c r="W23" s="79">
        <v>1.486</v>
      </c>
      <c r="X23" s="79">
        <v>1.7390000000000001</v>
      </c>
      <c r="Y23" s="79">
        <v>1.784</v>
      </c>
      <c r="Z23" s="63">
        <v>2.0870000000000002</v>
      </c>
      <c r="AA23">
        <v>1.0229999999999999</v>
      </c>
      <c r="AB23">
        <v>1.196</v>
      </c>
      <c r="AC23">
        <v>1.278</v>
      </c>
      <c r="AD23">
        <v>1.4950000000000001</v>
      </c>
      <c r="AE23">
        <v>1.534</v>
      </c>
      <c r="AF23" s="81">
        <v>1.7949999999999999</v>
      </c>
    </row>
    <row r="24" spans="1:32" x14ac:dyDescent="0.3">
      <c r="A24">
        <v>2020</v>
      </c>
      <c r="C24" s="26">
        <v>1.8485</v>
      </c>
      <c r="D24" s="76">
        <v>2.1630000000000003</v>
      </c>
      <c r="E24" s="76">
        <v>3.3075000000000001</v>
      </c>
      <c r="F24" s="76">
        <v>3.87</v>
      </c>
      <c r="G24" s="76">
        <v>6.0804999999999998</v>
      </c>
      <c r="H24" s="76">
        <v>7.1139999999999999</v>
      </c>
      <c r="I24" s="35">
        <v>2.1349999999999998</v>
      </c>
      <c r="J24" s="77">
        <v>2.4980000000000002</v>
      </c>
      <c r="K24" s="77">
        <v>3.5935000000000001</v>
      </c>
      <c r="L24" s="77">
        <v>4.2050000000000001</v>
      </c>
      <c r="M24" s="77">
        <v>6.3665000000000003</v>
      </c>
      <c r="N24" s="36">
        <v>7.4489999999999998</v>
      </c>
      <c r="O24" s="53">
        <v>1.3425</v>
      </c>
      <c r="P24" s="78">
        <v>1.5705</v>
      </c>
      <c r="Q24" s="78">
        <v>3.3075000000000001</v>
      </c>
      <c r="R24" s="78">
        <v>3.87</v>
      </c>
      <c r="S24" s="78">
        <v>6.0804999999999998</v>
      </c>
      <c r="T24" s="54">
        <v>7.1139999999999999</v>
      </c>
      <c r="U24" s="62">
        <v>1.1909999999999998</v>
      </c>
      <c r="V24" s="79">
        <v>1.3935</v>
      </c>
      <c r="W24" s="79">
        <v>1.4890000000000001</v>
      </c>
      <c r="X24" s="79">
        <v>1.742</v>
      </c>
      <c r="Y24" s="79">
        <v>1.7865</v>
      </c>
      <c r="Z24" s="63">
        <v>2.09</v>
      </c>
      <c r="AA24">
        <v>1.0245</v>
      </c>
      <c r="AB24">
        <v>1.198</v>
      </c>
      <c r="AC24">
        <v>1.2805</v>
      </c>
      <c r="AD24">
        <v>1.498</v>
      </c>
      <c r="AE24">
        <v>1.5365</v>
      </c>
      <c r="AF24" s="81">
        <v>1.7974999999999999</v>
      </c>
    </row>
    <row r="25" spans="1:32" x14ac:dyDescent="0.3">
      <c r="A25">
        <v>2021</v>
      </c>
      <c r="C25" s="26">
        <v>1.8565</v>
      </c>
      <c r="D25" s="76">
        <v>2.1719999999999997</v>
      </c>
      <c r="E25" s="76">
        <v>3.3304999999999998</v>
      </c>
      <c r="F25" s="76">
        <v>3.8964999999999996</v>
      </c>
      <c r="G25" s="76">
        <v>5.4805000000000001</v>
      </c>
      <c r="H25" s="76">
        <v>6.4120000000000008</v>
      </c>
      <c r="I25" s="35">
        <v>2.1444999999999999</v>
      </c>
      <c r="J25" s="77">
        <v>2.5095000000000001</v>
      </c>
      <c r="K25" s="77">
        <v>3.6189999999999998</v>
      </c>
      <c r="L25" s="77">
        <v>4.234</v>
      </c>
      <c r="M25" s="77">
        <v>5.7690000000000001</v>
      </c>
      <c r="N25" s="36">
        <v>6.7494999999999994</v>
      </c>
      <c r="O25" s="53">
        <v>1.423</v>
      </c>
      <c r="P25" s="78">
        <v>1.6215000000000002</v>
      </c>
      <c r="Q25" s="78">
        <v>3.3304999999999998</v>
      </c>
      <c r="R25" s="78">
        <v>3.8964999999999996</v>
      </c>
      <c r="S25" s="78">
        <v>5.4805000000000001</v>
      </c>
      <c r="T25" s="54">
        <v>6.4120000000000008</v>
      </c>
      <c r="U25" s="62">
        <v>1.1990000000000001</v>
      </c>
      <c r="V25" s="79">
        <v>1.403</v>
      </c>
      <c r="W25" s="79">
        <v>1.4984999999999999</v>
      </c>
      <c r="X25" s="79">
        <v>1.7535000000000001</v>
      </c>
      <c r="Y25" s="79">
        <v>1.7989999999999999</v>
      </c>
      <c r="Z25" s="63">
        <v>2.1044999999999998</v>
      </c>
      <c r="AA25">
        <v>1.0310000000000001</v>
      </c>
      <c r="AB25">
        <v>1.206</v>
      </c>
      <c r="AC25">
        <v>1.2885</v>
      </c>
      <c r="AD25">
        <v>1.508</v>
      </c>
      <c r="AE25">
        <v>1.5465</v>
      </c>
      <c r="AF25" s="81">
        <v>1.8140000000000001</v>
      </c>
    </row>
    <row r="26" spans="1:32" ht="14.5" thickBot="1" x14ac:dyDescent="0.35">
      <c r="A26">
        <v>2022</v>
      </c>
      <c r="C26" s="28">
        <v>1.9085000000000001</v>
      </c>
      <c r="D26" s="29">
        <v>2.2330000000000001</v>
      </c>
      <c r="E26" s="29">
        <v>3.4319999999999999</v>
      </c>
      <c r="F26" s="29">
        <v>4.0154999999999994</v>
      </c>
      <c r="G26" s="29">
        <v>4.8460000000000001</v>
      </c>
      <c r="H26" s="29">
        <v>5.67</v>
      </c>
      <c r="I26" s="38">
        <v>2.2054999999999998</v>
      </c>
      <c r="J26" s="38">
        <v>2.5804999999999998</v>
      </c>
      <c r="K26" s="38">
        <v>3.7290000000000001</v>
      </c>
      <c r="L26" s="38">
        <v>4.3629999999999995</v>
      </c>
      <c r="M26" s="38">
        <v>5.1429999999999998</v>
      </c>
      <c r="N26" s="38">
        <v>6.0175000000000001</v>
      </c>
      <c r="O26" s="56">
        <v>1.5129999999999999</v>
      </c>
      <c r="P26" s="56">
        <v>1.77</v>
      </c>
      <c r="Q26" s="56">
        <v>3.4319999999999999</v>
      </c>
      <c r="R26" s="56">
        <v>4.0154999999999994</v>
      </c>
      <c r="S26" s="56">
        <v>4.8460000000000001</v>
      </c>
      <c r="T26" s="56">
        <v>5.67</v>
      </c>
      <c r="U26" s="65">
        <v>1.3705000000000001</v>
      </c>
      <c r="V26" s="65">
        <v>1.581</v>
      </c>
      <c r="W26" s="65">
        <v>1.5445</v>
      </c>
      <c r="X26" s="65">
        <v>1.8069999999999999</v>
      </c>
      <c r="Y26" s="65">
        <v>1.8534999999999999</v>
      </c>
      <c r="Z26" s="65">
        <v>2.1680000000000001</v>
      </c>
      <c r="AA26" s="82">
        <v>1.0625</v>
      </c>
      <c r="AB26" s="82">
        <v>1.2435</v>
      </c>
      <c r="AC26" s="82">
        <v>1.3280000000000001</v>
      </c>
      <c r="AD26" s="82">
        <v>1.554</v>
      </c>
      <c r="AE26" s="82">
        <v>1.5935000000000001</v>
      </c>
      <c r="AF26" s="83">
        <v>1.865</v>
      </c>
    </row>
    <row r="27" spans="1:32" ht="14.5" thickBot="1" x14ac:dyDescent="0.35"/>
    <row r="28" spans="1:32" x14ac:dyDescent="0.3">
      <c r="A28" s="132" t="s">
        <v>50</v>
      </c>
      <c r="B28" s="133"/>
      <c r="C28" s="135" t="s">
        <v>17</v>
      </c>
      <c r="D28" s="136"/>
      <c r="E28" s="136"/>
      <c r="F28" s="136"/>
      <c r="G28" s="136"/>
      <c r="H28" s="137"/>
      <c r="I28" s="138" t="s">
        <v>18</v>
      </c>
      <c r="J28" s="139"/>
      <c r="K28" s="139"/>
      <c r="L28" s="139"/>
      <c r="M28" s="139"/>
      <c r="N28" s="139"/>
      <c r="O28" s="140" t="s">
        <v>5</v>
      </c>
      <c r="P28" s="141"/>
      <c r="Q28" s="141"/>
      <c r="R28" s="141"/>
      <c r="S28" s="141"/>
      <c r="T28" s="142"/>
      <c r="U28" s="143" t="s">
        <v>6</v>
      </c>
      <c r="V28" s="144"/>
      <c r="W28" s="144"/>
      <c r="X28" s="144"/>
      <c r="Y28" s="144"/>
      <c r="Z28" s="145"/>
      <c r="AA28" s="146" t="s">
        <v>9</v>
      </c>
      <c r="AB28" s="146"/>
      <c r="AC28" s="146"/>
      <c r="AD28" s="146"/>
      <c r="AE28" s="146"/>
      <c r="AF28" s="133"/>
    </row>
    <row r="29" spans="1:32" x14ac:dyDescent="0.3">
      <c r="A29" s="84" t="s">
        <v>48</v>
      </c>
      <c r="B29" s="43">
        <v>0.3</v>
      </c>
      <c r="C29" s="45" t="s">
        <v>4</v>
      </c>
      <c r="D29" s="23" t="s">
        <v>1</v>
      </c>
      <c r="E29" s="23" t="s">
        <v>4</v>
      </c>
      <c r="F29" s="23" t="s">
        <v>1</v>
      </c>
      <c r="G29" s="23" t="s">
        <v>4</v>
      </c>
      <c r="H29" s="46" t="s">
        <v>1</v>
      </c>
      <c r="I29" s="39" t="s">
        <v>4</v>
      </c>
      <c r="J29" s="40" t="s">
        <v>1</v>
      </c>
      <c r="K29" s="40" t="s">
        <v>4</v>
      </c>
      <c r="L29" s="40" t="s">
        <v>1</v>
      </c>
      <c r="M29" s="40" t="s">
        <v>4</v>
      </c>
      <c r="N29" s="48" t="s">
        <v>1</v>
      </c>
      <c r="O29" s="58" t="s">
        <v>4</v>
      </c>
      <c r="P29" s="49" t="s">
        <v>1</v>
      </c>
      <c r="Q29" s="49" t="s">
        <v>4</v>
      </c>
      <c r="R29" s="49" t="s">
        <v>1</v>
      </c>
      <c r="S29" s="49" t="s">
        <v>4</v>
      </c>
      <c r="T29" s="59" t="s">
        <v>1</v>
      </c>
      <c r="U29" s="60" t="s">
        <v>4</v>
      </c>
      <c r="V29" s="47" t="s">
        <v>1</v>
      </c>
      <c r="W29" s="47" t="s">
        <v>4</v>
      </c>
      <c r="X29" s="47" t="s">
        <v>1</v>
      </c>
      <c r="Y29" s="47" t="s">
        <v>4</v>
      </c>
      <c r="Z29" s="61" t="s">
        <v>1</v>
      </c>
      <c r="AA29" s="42" t="s">
        <v>4</v>
      </c>
      <c r="AB29" s="12" t="s">
        <v>1</v>
      </c>
      <c r="AC29" s="12" t="s">
        <v>4</v>
      </c>
      <c r="AD29" s="12" t="s">
        <v>1</v>
      </c>
      <c r="AE29" s="12" t="s">
        <v>4</v>
      </c>
      <c r="AF29" s="85" t="s">
        <v>1</v>
      </c>
    </row>
    <row r="30" spans="1:32" x14ac:dyDescent="0.3">
      <c r="A30" s="86" t="s">
        <v>49</v>
      </c>
      <c r="B30" s="44">
        <v>0.7</v>
      </c>
      <c r="C30" s="150" t="s">
        <v>0</v>
      </c>
      <c r="D30" s="151"/>
      <c r="E30" s="151" t="s">
        <v>51</v>
      </c>
      <c r="F30" s="151"/>
      <c r="G30" s="151" t="s">
        <v>52</v>
      </c>
      <c r="H30" s="152"/>
      <c r="I30" s="153" t="s">
        <v>0</v>
      </c>
      <c r="J30" s="154"/>
      <c r="K30" s="154" t="s">
        <v>51</v>
      </c>
      <c r="L30" s="154"/>
      <c r="M30" s="154" t="s">
        <v>52</v>
      </c>
      <c r="N30" s="155"/>
      <c r="O30" s="158" t="s">
        <v>0</v>
      </c>
      <c r="P30" s="159"/>
      <c r="Q30" s="159" t="s">
        <v>51</v>
      </c>
      <c r="R30" s="159"/>
      <c r="S30" s="159" t="s">
        <v>52</v>
      </c>
      <c r="T30" s="160"/>
      <c r="U30" s="181" t="s">
        <v>0</v>
      </c>
      <c r="V30" s="182"/>
      <c r="W30" s="182" t="s">
        <v>7</v>
      </c>
      <c r="X30" s="182"/>
      <c r="Y30" s="182" t="s">
        <v>8</v>
      </c>
      <c r="Z30" s="183"/>
      <c r="AA30" s="184" t="s">
        <v>0</v>
      </c>
      <c r="AB30" s="185"/>
      <c r="AC30" s="186" t="s">
        <v>7</v>
      </c>
      <c r="AD30" s="185"/>
      <c r="AE30" s="186" t="s">
        <v>8</v>
      </c>
      <c r="AF30" s="187"/>
    </row>
    <row r="31" spans="1:32" x14ac:dyDescent="0.3">
      <c r="A31" s="87">
        <v>2014</v>
      </c>
      <c r="B31" s="41"/>
      <c r="C31" s="26">
        <v>2.1478999999999995</v>
      </c>
      <c r="D31" s="76">
        <v>2.5341999999999998</v>
      </c>
      <c r="E31" s="76">
        <v>2.6852</v>
      </c>
      <c r="F31" s="76">
        <v>3.1684999999999999</v>
      </c>
      <c r="G31" s="76">
        <v>6.7396999999999991</v>
      </c>
      <c r="H31" s="27">
        <v>7.9529999999999994</v>
      </c>
      <c r="I31" s="35">
        <v>2.4298999999999995</v>
      </c>
      <c r="J31" s="77">
        <v>2.8671999999999995</v>
      </c>
      <c r="K31" s="77">
        <v>2.9672000000000001</v>
      </c>
      <c r="L31" s="77">
        <v>3.5014999999999996</v>
      </c>
      <c r="M31" s="77">
        <v>7.0216999999999992</v>
      </c>
      <c r="N31" s="77">
        <v>8.2859999999999978</v>
      </c>
      <c r="O31" s="53">
        <v>1.0755999999999999</v>
      </c>
      <c r="P31" s="78">
        <v>1.2695999999999998</v>
      </c>
      <c r="Q31" s="78">
        <v>1.4356</v>
      </c>
      <c r="R31" s="78">
        <v>1.6939</v>
      </c>
      <c r="S31" s="78">
        <v>2.0356000000000001</v>
      </c>
      <c r="T31" s="54">
        <v>2.4018999999999999</v>
      </c>
      <c r="U31" s="62">
        <v>1.0303</v>
      </c>
      <c r="V31" s="79">
        <v>1.2156</v>
      </c>
      <c r="W31" s="79">
        <v>1.2883</v>
      </c>
      <c r="X31" s="79">
        <v>1.5202999999999998</v>
      </c>
      <c r="Y31" s="79">
        <v>1.5455999999999999</v>
      </c>
      <c r="Z31" s="63">
        <v>1.8235999999999999</v>
      </c>
      <c r="AA31" s="42">
        <v>0.88629999999999998</v>
      </c>
      <c r="AB31" s="12">
        <v>1.0455999999999999</v>
      </c>
      <c r="AC31" s="12">
        <v>1.1083000000000001</v>
      </c>
      <c r="AD31" s="12">
        <v>1.3075999999999999</v>
      </c>
      <c r="AE31" s="12">
        <v>1.3292999999999999</v>
      </c>
      <c r="AF31" s="85">
        <v>1.5682999999999998</v>
      </c>
    </row>
    <row r="32" spans="1:32" x14ac:dyDescent="0.3">
      <c r="A32" s="87">
        <v>2015</v>
      </c>
      <c r="B32" s="41"/>
      <c r="C32" s="26">
        <v>2.3472</v>
      </c>
      <c r="D32" s="76">
        <v>2.7696999999999998</v>
      </c>
      <c r="E32" s="76">
        <v>2.5817999999999999</v>
      </c>
      <c r="F32" s="76">
        <v>3.0462999999999996</v>
      </c>
      <c r="G32" s="76">
        <v>6.0009999999999994</v>
      </c>
      <c r="H32" s="27">
        <v>7.0812999999999988</v>
      </c>
      <c r="I32" s="35">
        <v>2.6287999999999996</v>
      </c>
      <c r="J32" s="77">
        <v>3.1016000000000004</v>
      </c>
      <c r="K32" s="77">
        <v>2.8633999999999999</v>
      </c>
      <c r="L32" s="77">
        <v>3.3781999999999996</v>
      </c>
      <c r="M32" s="77">
        <v>6.2818999999999985</v>
      </c>
      <c r="N32" s="77">
        <v>7.4131999999999998</v>
      </c>
      <c r="O32" s="53">
        <v>1.1023000000000001</v>
      </c>
      <c r="P32" s="78">
        <v>1.3008999999999999</v>
      </c>
      <c r="Q32" s="78">
        <v>1.4623000000000002</v>
      </c>
      <c r="R32" s="78">
        <v>1.7258999999999998</v>
      </c>
      <c r="S32" s="78">
        <v>2.0623</v>
      </c>
      <c r="T32" s="54">
        <v>2.4339</v>
      </c>
      <c r="U32" s="62">
        <v>1.0923</v>
      </c>
      <c r="V32" s="79">
        <v>1.2888999999999999</v>
      </c>
      <c r="W32" s="79">
        <v>1.3651999999999997</v>
      </c>
      <c r="X32" s="79">
        <v>1.6111</v>
      </c>
      <c r="Y32" s="79">
        <v>1.6387999999999998</v>
      </c>
      <c r="Z32" s="63">
        <v>1.9337</v>
      </c>
      <c r="AA32" s="42">
        <v>0.93969999999999998</v>
      </c>
      <c r="AB32" s="12">
        <v>1.109</v>
      </c>
      <c r="AC32" s="12">
        <v>1.1738999999999999</v>
      </c>
      <c r="AD32" s="12">
        <v>1.3855</v>
      </c>
      <c r="AE32" s="12">
        <v>1.4092</v>
      </c>
      <c r="AF32" s="85">
        <v>1.6627999999999998</v>
      </c>
    </row>
    <row r="33" spans="1:32" x14ac:dyDescent="0.3">
      <c r="A33" s="87">
        <v>2016</v>
      </c>
      <c r="B33" s="41"/>
      <c r="C33" s="26">
        <v>2.5017999999999998</v>
      </c>
      <c r="D33" s="76">
        <v>2.9270999999999998</v>
      </c>
      <c r="E33" s="76">
        <v>2.7521</v>
      </c>
      <c r="F33" s="76">
        <v>3.2203999999999997</v>
      </c>
      <c r="G33" s="76">
        <v>5.5568999999999997</v>
      </c>
      <c r="H33" s="27">
        <v>6.5014999999999992</v>
      </c>
      <c r="I33" s="35">
        <v>2.7830999999999997</v>
      </c>
      <c r="J33" s="77">
        <v>3.2564000000000002</v>
      </c>
      <c r="K33" s="77">
        <v>3.0334000000000003</v>
      </c>
      <c r="L33" s="77">
        <v>3.5496999999999996</v>
      </c>
      <c r="M33" s="77">
        <v>5.8381999999999987</v>
      </c>
      <c r="N33" s="77">
        <v>6.8307999999999991</v>
      </c>
      <c r="O33" s="53">
        <v>1.0918999999999999</v>
      </c>
      <c r="P33" s="78">
        <v>1.2772000000000001</v>
      </c>
      <c r="Q33" s="78">
        <v>2.7521</v>
      </c>
      <c r="R33" s="78">
        <v>3.2203999999999997</v>
      </c>
      <c r="S33" s="78">
        <v>5.5568999999999997</v>
      </c>
      <c r="T33" s="54">
        <v>6.5014999999999992</v>
      </c>
      <c r="U33" s="62">
        <v>1.1309</v>
      </c>
      <c r="V33" s="79">
        <v>1.3238999999999999</v>
      </c>
      <c r="W33" s="79">
        <v>1.4138999999999999</v>
      </c>
      <c r="X33" s="79">
        <v>1.6541999999999999</v>
      </c>
      <c r="Y33" s="79">
        <v>1.6971999999999998</v>
      </c>
      <c r="Z33" s="63">
        <v>1.9854999999999998</v>
      </c>
      <c r="AA33" s="42">
        <v>0.97259999999999991</v>
      </c>
      <c r="AB33" s="12">
        <v>1.1378999999999999</v>
      </c>
      <c r="AC33" s="12">
        <v>1.2159</v>
      </c>
      <c r="AD33" s="12">
        <v>1.4228999999999998</v>
      </c>
      <c r="AE33" s="12">
        <v>1.4592000000000001</v>
      </c>
      <c r="AF33" s="85">
        <v>1.7075</v>
      </c>
    </row>
    <row r="34" spans="1:32" x14ac:dyDescent="0.3">
      <c r="A34" s="87">
        <v>2017</v>
      </c>
      <c r="B34" s="41"/>
      <c r="C34" s="26">
        <v>2.1377999999999999</v>
      </c>
      <c r="D34" s="76">
        <v>2.5015000000000001</v>
      </c>
      <c r="E34" s="76">
        <v>2.7674999999999996</v>
      </c>
      <c r="F34" s="76">
        <v>3.2378999999999998</v>
      </c>
      <c r="G34" s="76">
        <v>5.3849999999999998</v>
      </c>
      <c r="H34" s="27">
        <v>6.2999999999999989</v>
      </c>
      <c r="I34" s="35">
        <v>2.4218999999999999</v>
      </c>
      <c r="J34" s="77">
        <v>2.8335999999999997</v>
      </c>
      <c r="K34" s="77">
        <v>3.0515999999999996</v>
      </c>
      <c r="L34" s="77">
        <v>3.5697000000000001</v>
      </c>
      <c r="M34" s="77">
        <v>5.6691000000000003</v>
      </c>
      <c r="N34" s="77">
        <v>6.6320999999999994</v>
      </c>
      <c r="O34" s="53">
        <v>1.101</v>
      </c>
      <c r="P34" s="78">
        <v>1.2884</v>
      </c>
      <c r="Q34" s="78">
        <v>2.7674999999999996</v>
      </c>
      <c r="R34" s="78">
        <v>3.2378999999999998</v>
      </c>
      <c r="S34" s="78">
        <v>5.3849999999999998</v>
      </c>
      <c r="T34" s="54">
        <v>6.2999999999999989</v>
      </c>
      <c r="U34" s="62">
        <v>1.1719999999999999</v>
      </c>
      <c r="V34" s="79">
        <v>1.3714</v>
      </c>
      <c r="W34" s="79">
        <v>1.4651000000000001</v>
      </c>
      <c r="X34" s="79">
        <v>1.7145000000000001</v>
      </c>
      <c r="Y34" s="79">
        <v>1.7584999999999997</v>
      </c>
      <c r="Z34" s="63">
        <v>2.0575999999999999</v>
      </c>
      <c r="AA34" s="42">
        <v>1.0082999999999998</v>
      </c>
      <c r="AB34" s="12">
        <v>1.1797</v>
      </c>
      <c r="AC34" s="12">
        <v>1.2606999999999999</v>
      </c>
      <c r="AD34" s="12">
        <v>1.4751000000000001</v>
      </c>
      <c r="AE34" s="12">
        <v>1.5127999999999999</v>
      </c>
      <c r="AF34" s="85">
        <v>1.7702</v>
      </c>
    </row>
    <row r="35" spans="1:32" x14ac:dyDescent="0.3">
      <c r="A35" s="87">
        <v>2018</v>
      </c>
      <c r="B35" s="41"/>
      <c r="C35" s="26">
        <v>1.9925999999999999</v>
      </c>
      <c r="D35" s="76">
        <v>2.3317000000000001</v>
      </c>
      <c r="E35" s="76">
        <v>2.7894999999999999</v>
      </c>
      <c r="F35" s="76">
        <v>3.2640000000000002</v>
      </c>
      <c r="G35" s="76">
        <v>5.2679</v>
      </c>
      <c r="H35" s="27">
        <v>6.1630000000000003</v>
      </c>
      <c r="I35" s="35">
        <v>2.2782999999999998</v>
      </c>
      <c r="J35" s="77">
        <v>2.6661000000000001</v>
      </c>
      <c r="K35" s="77">
        <v>3.0758999999999999</v>
      </c>
      <c r="L35" s="77">
        <v>3.5992999999999999</v>
      </c>
      <c r="M35" s="77">
        <v>5.5533000000000001</v>
      </c>
      <c r="N35" s="77">
        <v>6.4973999999999998</v>
      </c>
      <c r="O35" s="53">
        <v>1.109</v>
      </c>
      <c r="P35" s="78">
        <v>1.2973999999999999</v>
      </c>
      <c r="Q35" s="78">
        <v>2.7894999999999999</v>
      </c>
      <c r="R35" s="78">
        <v>3.2640000000000002</v>
      </c>
      <c r="S35" s="78">
        <v>5.2679</v>
      </c>
      <c r="T35" s="54">
        <v>6.1630000000000003</v>
      </c>
      <c r="U35" s="62">
        <v>1.1806999999999999</v>
      </c>
      <c r="V35" s="79">
        <v>1.3811</v>
      </c>
      <c r="W35" s="79">
        <v>1.4770000000000001</v>
      </c>
      <c r="X35" s="79">
        <v>1.7271999999999998</v>
      </c>
      <c r="Y35" s="79">
        <v>1.7711999999999999</v>
      </c>
      <c r="Z35" s="63">
        <v>2.0722999999999998</v>
      </c>
      <c r="AA35" s="42">
        <v>1.0152999999999999</v>
      </c>
      <c r="AB35" s="12">
        <v>1.1877</v>
      </c>
      <c r="AC35" s="12">
        <v>1.2693999999999999</v>
      </c>
      <c r="AD35" s="12">
        <v>1.4847999999999999</v>
      </c>
      <c r="AE35" s="12">
        <v>1.5227999999999999</v>
      </c>
      <c r="AF35" s="85">
        <v>1.7818999999999998</v>
      </c>
    </row>
    <row r="36" spans="1:32" x14ac:dyDescent="0.3">
      <c r="A36" s="87">
        <v>2019</v>
      </c>
      <c r="B36" s="41"/>
      <c r="C36" s="26">
        <v>2.0070000000000001</v>
      </c>
      <c r="D36" s="76">
        <v>2.3479999999999999</v>
      </c>
      <c r="E36" s="76">
        <v>3.2999999999999994</v>
      </c>
      <c r="F36" s="76">
        <v>3.8610000000000002</v>
      </c>
      <c r="G36" s="76">
        <v>5.7080000000000002</v>
      </c>
      <c r="H36" s="27">
        <v>6.6779999999999999</v>
      </c>
      <c r="I36" s="35">
        <v>2.2930000000000001</v>
      </c>
      <c r="J36" s="77">
        <v>2.6829999999999998</v>
      </c>
      <c r="K36" s="77">
        <v>3.5859999999999994</v>
      </c>
      <c r="L36" s="77">
        <v>4.1959999999999997</v>
      </c>
      <c r="M36" s="77">
        <v>5.9939999999999989</v>
      </c>
      <c r="N36" s="77">
        <v>7.0129999999999999</v>
      </c>
      <c r="O36" s="53">
        <v>1.2098</v>
      </c>
      <c r="P36" s="78">
        <v>1.4158999999999999</v>
      </c>
      <c r="Q36" s="78">
        <v>3.2999999999999994</v>
      </c>
      <c r="R36" s="78">
        <v>3.8610000000000002</v>
      </c>
      <c r="S36" s="78">
        <v>5.7080000000000002</v>
      </c>
      <c r="T36" s="54">
        <v>6.6779999999999999</v>
      </c>
      <c r="U36" s="62">
        <v>1.1890000000000001</v>
      </c>
      <c r="V36" s="79">
        <v>1.391</v>
      </c>
      <c r="W36" s="79">
        <v>1.486</v>
      </c>
      <c r="X36" s="79">
        <v>1.7390000000000001</v>
      </c>
      <c r="Y36" s="79">
        <v>1.7839999999999998</v>
      </c>
      <c r="Z36" s="63">
        <v>2.0870000000000002</v>
      </c>
      <c r="AA36" s="42">
        <v>1.0229999999999997</v>
      </c>
      <c r="AB36" s="12">
        <v>1.196</v>
      </c>
      <c r="AC36" s="12">
        <v>1.278</v>
      </c>
      <c r="AD36" s="12">
        <v>1.4950000000000001</v>
      </c>
      <c r="AE36" s="12">
        <v>1.5339999999999998</v>
      </c>
      <c r="AF36" s="85">
        <v>1.7949999999999999</v>
      </c>
    </row>
    <row r="37" spans="1:32" x14ac:dyDescent="0.3">
      <c r="A37" s="87">
        <v>2020</v>
      </c>
      <c r="B37" s="41"/>
      <c r="C37" s="26">
        <v>1.8514999999999999</v>
      </c>
      <c r="D37" s="76">
        <v>2.1665999999999999</v>
      </c>
      <c r="E37" s="76">
        <v>3.3129</v>
      </c>
      <c r="F37" s="76">
        <v>3.8763999999999994</v>
      </c>
      <c r="G37" s="76">
        <v>6.0766999999999998</v>
      </c>
      <c r="H37" s="27">
        <v>7.1095999999999986</v>
      </c>
      <c r="I37" s="35">
        <v>2.1385999999999998</v>
      </c>
      <c r="J37" s="77">
        <v>2.5019999999999998</v>
      </c>
      <c r="K37" s="77">
        <v>3.5992999999999999</v>
      </c>
      <c r="L37" s="77">
        <v>4.2118000000000002</v>
      </c>
      <c r="M37" s="77">
        <v>6.3630999999999993</v>
      </c>
      <c r="N37" s="77">
        <v>7.4450000000000003</v>
      </c>
      <c r="O37" s="53">
        <v>1.3447</v>
      </c>
      <c r="P37" s="78">
        <v>1.5730999999999999</v>
      </c>
      <c r="Q37" s="78">
        <v>3.3129</v>
      </c>
      <c r="R37" s="78">
        <v>3.8763999999999994</v>
      </c>
      <c r="S37" s="78">
        <v>6.0766999999999998</v>
      </c>
      <c r="T37" s="54">
        <v>7.1095999999999986</v>
      </c>
      <c r="U37" s="62">
        <v>1.1929999999999998</v>
      </c>
      <c r="V37" s="79">
        <v>1.3956999999999999</v>
      </c>
      <c r="W37" s="79">
        <v>1.4914000000000001</v>
      </c>
      <c r="X37" s="79">
        <v>1.7447999999999999</v>
      </c>
      <c r="Y37" s="79">
        <v>1.7894999999999999</v>
      </c>
      <c r="Z37" s="63">
        <v>2.0935999999999999</v>
      </c>
      <c r="AA37" s="42">
        <v>1.0263</v>
      </c>
      <c r="AB37" s="12">
        <v>1.2</v>
      </c>
      <c r="AC37" s="12">
        <v>1.2827</v>
      </c>
      <c r="AD37" s="12">
        <v>1.5004</v>
      </c>
      <c r="AE37" s="12">
        <v>1.5390999999999999</v>
      </c>
      <c r="AF37" s="85">
        <v>1.8005</v>
      </c>
    </row>
    <row r="38" spans="1:32" x14ac:dyDescent="0.3">
      <c r="A38" s="87">
        <v>2021</v>
      </c>
      <c r="B38" s="41"/>
      <c r="C38" s="26">
        <v>1.8582999999999998</v>
      </c>
      <c r="D38" s="76">
        <v>2.1739999999999999</v>
      </c>
      <c r="E38" s="76">
        <v>3.3370999999999995</v>
      </c>
      <c r="F38" s="76">
        <v>3.9042999999999992</v>
      </c>
      <c r="G38" s="76">
        <v>5.2626999999999997</v>
      </c>
      <c r="H38" s="27">
        <v>6.1572000000000005</v>
      </c>
      <c r="I38" s="35">
        <v>2.1467000000000001</v>
      </c>
      <c r="J38" s="77">
        <v>2.5120999999999998</v>
      </c>
      <c r="K38" s="77">
        <v>3.6261999999999999</v>
      </c>
      <c r="L38" s="77">
        <v>4.2423999999999999</v>
      </c>
      <c r="M38" s="77">
        <v>5.5518000000000001</v>
      </c>
      <c r="N38" s="77">
        <v>6.4953000000000003</v>
      </c>
      <c r="O38" s="53">
        <v>1.4257999999999997</v>
      </c>
      <c r="P38" s="78">
        <v>1.6421000000000001</v>
      </c>
      <c r="Q38" s="78">
        <v>3.3370999999999995</v>
      </c>
      <c r="R38" s="78">
        <v>3.9042999999999992</v>
      </c>
      <c r="S38" s="78">
        <v>5.2626999999999997</v>
      </c>
      <c r="T38" s="54">
        <v>6.1572000000000005</v>
      </c>
      <c r="U38" s="62">
        <v>1.2014</v>
      </c>
      <c r="V38" s="79">
        <v>1.4057999999999997</v>
      </c>
      <c r="W38" s="79">
        <v>1.5015000000000001</v>
      </c>
      <c r="X38" s="79">
        <v>1.7568999999999999</v>
      </c>
      <c r="Y38" s="79">
        <v>1.8026</v>
      </c>
      <c r="Z38" s="63">
        <v>2.1087000000000002</v>
      </c>
      <c r="AA38" s="42">
        <v>1.0329999999999999</v>
      </c>
      <c r="AB38" s="12">
        <v>1.2083999999999999</v>
      </c>
      <c r="AC38" s="12">
        <v>1.2910999999999999</v>
      </c>
      <c r="AD38" s="12">
        <v>1.5111999999999999</v>
      </c>
      <c r="AE38" s="12">
        <v>1.5494999999999999</v>
      </c>
      <c r="AF38" s="85">
        <v>1.8159999999999998</v>
      </c>
    </row>
    <row r="39" spans="1:32" ht="14.5" thickBot="1" x14ac:dyDescent="0.35">
      <c r="A39" s="88">
        <v>2022</v>
      </c>
      <c r="B39" s="89"/>
      <c r="C39" s="28">
        <v>1.9210999999999998</v>
      </c>
      <c r="D39" s="29">
        <v>2.2477999999999998</v>
      </c>
      <c r="E39" s="29">
        <v>3.4547999999999996</v>
      </c>
      <c r="F39" s="29">
        <v>4.0420999999999996</v>
      </c>
      <c r="G39" s="29">
        <v>4.8620000000000001</v>
      </c>
      <c r="H39" s="30">
        <v>5.6887999999999987</v>
      </c>
      <c r="I39" s="37">
        <v>2.2201</v>
      </c>
      <c r="J39" s="38">
        <v>2.5975000000000001</v>
      </c>
      <c r="K39" s="38">
        <v>3.7537999999999996</v>
      </c>
      <c r="L39" s="38">
        <v>4.3917999999999999</v>
      </c>
      <c r="M39" s="38">
        <v>5.1609999999999996</v>
      </c>
      <c r="N39" s="38">
        <v>6.0384999999999991</v>
      </c>
      <c r="O39" s="55">
        <v>1.5229999999999999</v>
      </c>
      <c r="P39" s="56">
        <v>1.7815999999999999</v>
      </c>
      <c r="Q39" s="56">
        <v>3.4547999999999996</v>
      </c>
      <c r="R39" s="56">
        <v>4.0420999999999996</v>
      </c>
      <c r="S39" s="56">
        <v>4.8620000000000001</v>
      </c>
      <c r="T39" s="57">
        <v>5.6887999999999987</v>
      </c>
      <c r="U39" s="64">
        <v>1.4327000000000001</v>
      </c>
      <c r="V39" s="65">
        <v>1.6446000000000001</v>
      </c>
      <c r="W39" s="65">
        <v>1.5547</v>
      </c>
      <c r="X39" s="65">
        <v>1.8189999999999997</v>
      </c>
      <c r="Y39" s="65">
        <v>1.8656999999999997</v>
      </c>
      <c r="Z39" s="66">
        <v>2.1823999999999999</v>
      </c>
      <c r="AA39" s="90">
        <v>1.0694999999999999</v>
      </c>
      <c r="AB39" s="91">
        <v>1.2517</v>
      </c>
      <c r="AC39" s="91">
        <v>1.3368</v>
      </c>
      <c r="AD39" s="91">
        <v>1.5643999999999998</v>
      </c>
      <c r="AE39" s="91">
        <v>1.6040999999999999</v>
      </c>
      <c r="AF39" s="92">
        <v>1.8774</v>
      </c>
    </row>
  </sheetData>
  <mergeCells count="71">
    <mergeCell ref="W30:X30"/>
    <mergeCell ref="Y30:Z30"/>
    <mergeCell ref="AA30:AB30"/>
    <mergeCell ref="AC30:AD30"/>
    <mergeCell ref="AE30:AF30"/>
    <mergeCell ref="M30:N30"/>
    <mergeCell ref="O30:P30"/>
    <mergeCell ref="Q30:R30"/>
    <mergeCell ref="S30:T30"/>
    <mergeCell ref="U30:V30"/>
    <mergeCell ref="C30:D30"/>
    <mergeCell ref="E30:F30"/>
    <mergeCell ref="G30:H30"/>
    <mergeCell ref="I30:J30"/>
    <mergeCell ref="K30:L30"/>
    <mergeCell ref="AA1:AF1"/>
    <mergeCell ref="AG1:AT1"/>
    <mergeCell ref="AA3:AB3"/>
    <mergeCell ref="AC3:AD3"/>
    <mergeCell ref="AE3:AF3"/>
    <mergeCell ref="AG3:AH3"/>
    <mergeCell ref="AQ3:AR3"/>
    <mergeCell ref="AS3:AT3"/>
    <mergeCell ref="O1:T1"/>
    <mergeCell ref="U1:Z1"/>
    <mergeCell ref="I3:J3"/>
    <mergeCell ref="K3:L3"/>
    <mergeCell ref="M3:N3"/>
    <mergeCell ref="A1:B1"/>
    <mergeCell ref="AI3:AJ3"/>
    <mergeCell ref="AK3:AL3"/>
    <mergeCell ref="AM3:AN3"/>
    <mergeCell ref="AO3:AP3"/>
    <mergeCell ref="I1:N1"/>
    <mergeCell ref="C3:D3"/>
    <mergeCell ref="E3:F3"/>
    <mergeCell ref="G3:H3"/>
    <mergeCell ref="O3:P3"/>
    <mergeCell ref="Q3:R3"/>
    <mergeCell ref="S3:T3"/>
    <mergeCell ref="U3:V3"/>
    <mergeCell ref="W3:X3"/>
    <mergeCell ref="Y3:Z3"/>
    <mergeCell ref="C1:H1"/>
    <mergeCell ref="A15:B15"/>
    <mergeCell ref="C15:H15"/>
    <mergeCell ref="I15:N15"/>
    <mergeCell ref="O15:T15"/>
    <mergeCell ref="U15:Z15"/>
    <mergeCell ref="AA15:AF15"/>
    <mergeCell ref="C17:D17"/>
    <mergeCell ref="E17:F17"/>
    <mergeCell ref="G17:H17"/>
    <mergeCell ref="I17:J17"/>
    <mergeCell ref="K17:L17"/>
    <mergeCell ref="M17:N17"/>
    <mergeCell ref="O17:P17"/>
    <mergeCell ref="Q17:R17"/>
    <mergeCell ref="S17:T17"/>
    <mergeCell ref="U17:V17"/>
    <mergeCell ref="W17:X17"/>
    <mergeCell ref="Y17:Z17"/>
    <mergeCell ref="AA17:AB17"/>
    <mergeCell ref="AC17:AD17"/>
    <mergeCell ref="A28:B28"/>
    <mergeCell ref="AE17:AF17"/>
    <mergeCell ref="C28:H28"/>
    <mergeCell ref="I28:N28"/>
    <mergeCell ref="O28:T28"/>
    <mergeCell ref="U28:Z28"/>
    <mergeCell ref="AA28:A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4</vt:i4>
      </vt:variant>
    </vt:vector>
  </HeadingPairs>
  <TitlesOfParts>
    <vt:vector size="4" baseType="lpstr">
      <vt:lpstr>תעריפים חצי שנתיים</vt:lpstr>
      <vt:lpstr>מחירי 2022</vt:lpstr>
      <vt:lpstr>יחסי מחירים</vt:lpstr>
      <vt:lpstr>תעריף שנתי משוקלל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2024-12-08T18:40:49Z</dcterms:modified>
</cp:coreProperties>
</file>