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56B490F0-8FC1-4A04-A81B-E1FB77C75DC4}" xr6:coauthVersionLast="47" xr6:coauthVersionMax="47" xr10:uidLastSave="{00000000-0000-0000-0000-000000000000}"/>
  <bookViews>
    <workbookView xWindow="-120" yWindow="-120" windowWidth="29040" windowHeight="15720" firstSheet="3" activeTab="5" xr2:uid="{02603006-0041-44C1-99BD-A7230703DB2F}"/>
  </bookViews>
  <sheets>
    <sheet name="Experiment_0" sheetId="1" r:id="rId1"/>
    <sheet name="Experiment_1" sheetId="2" r:id="rId2"/>
    <sheet name="Experiment_2" sheetId="3" r:id="rId3"/>
    <sheet name="Experiment_3" sheetId="4" r:id="rId4"/>
    <sheet name="Experiment_4" sheetId="5" r:id="rId5"/>
    <sheet name="Experiment_5" sheetId="6" r:id="rId6"/>
    <sheet name="Experiment_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F14" i="7"/>
  <c r="F13" i="7"/>
  <c r="C14" i="7"/>
  <c r="F12" i="7"/>
  <c r="F11" i="7"/>
  <c r="F10" i="7"/>
  <c r="C11" i="7"/>
  <c r="C10" i="7"/>
  <c r="J5" i="4"/>
  <c r="J6" i="4"/>
  <c r="J7" i="4"/>
  <c r="J8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<sst xmlns="http://schemas.openxmlformats.org/spreadsheetml/2006/main" count="146" uniqueCount="119">
  <si>
    <t>σ =</t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</si>
  <si>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</si>
  <si>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</si>
  <si>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</si>
  <si>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</si>
  <si>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</si>
  <si>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</si>
  <si>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</si>
  <si>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</si>
  <si>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</si>
  <si>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</si>
  <si>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</si>
  <si>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</si>
  <si>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</si>
  <si>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</si>
  <si>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</si>
  <si>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</si>
  <si>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</si>
  <si>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</si>
  <si>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</si>
  <si>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</si>
  <si>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</si>
  <si>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</si>
  <si>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t>ცდა 1
(წმ)</t>
  </si>
  <si>
    <t>ცდა 2
(წმ)</t>
  </si>
  <si>
    <t>ცდა 3
(წმ)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</si>
  <si>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</si>
  <si>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</si>
  <si>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</si>
  <si>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</si>
  <si>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</si>
  <si>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</si>
  <si>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</si>
  <si>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</si>
  <si>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</si>
  <si>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</si>
  <si>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</si>
  <si>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</si>
  <si>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</si>
  <si>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</si>
  <si>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</si>
  <si>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</si>
  <si>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</si>
  <si>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</si>
  <si>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</si>
  <si>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</si>
  <si>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</si>
  <si>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</si>
  <si>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</si>
  <si>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</si>
  <si>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</si>
  <si>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</si>
  <si>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</si>
  <si>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</si>
  <si>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</si>
  <si>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</si>
  <si>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</si>
  <si>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</si>
  <si>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</si>
  <si>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</si>
  <si>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</si>
  <si>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rPr>
        <sz val="20"/>
        <color theme="1"/>
        <rFont val="Calibri"/>
        <family val="2"/>
        <scheme val="minor"/>
      </rPr>
      <t>ექსპერიმენტი 0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</si>
  <si>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rPr>
        <b/>
        <sz val="18"/>
        <color theme="1"/>
        <rFont val="Calibri"/>
        <family val="2"/>
        <scheme val="minor"/>
      </rPr>
      <t>ექსპერიმენტი 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</si>
  <si>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</si>
  <si>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</si>
  <si>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256.5 გრ</t>
  </si>
  <si>
    <t>9.64 გრ</t>
  </si>
  <si>
    <t>ცდა 1</t>
  </si>
  <si>
    <t>ცდა 2</t>
  </si>
  <si>
    <t>ცდა 3</t>
  </si>
  <si>
    <t>ცდა 4</t>
  </si>
  <si>
    <t>ცდა 5</t>
  </si>
  <si>
    <t>ცდა 6</t>
  </si>
  <si>
    <t>დრო (წმ)</t>
  </si>
  <si>
    <t>ექსპერიმენტი ციფრული წამზომით</t>
  </si>
  <si>
    <t>4.992 მ/წმ</t>
  </si>
  <si>
    <t>სიჩქარე 
V (მ/წმ)</t>
  </si>
  <si>
    <t>გრადუსი
θ (დახრა)</t>
  </si>
  <si>
    <t>5.96°</t>
  </si>
  <si>
    <t>6°</t>
  </si>
  <si>
    <t>5.5°</t>
  </si>
  <si>
    <t>5.8°</t>
  </si>
  <si>
    <t>6.1°</t>
  </si>
  <si>
    <t>28.7 სმ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</si>
  <si>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ბურთი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</si>
  <si>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</si>
  <si>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</si>
  <si>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t>ექსპერიმენტი ბალისტიკური ქანქარით</t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</si>
  <si>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idk</t>
    </r>
  </si>
  <si>
    <t>idk</t>
  </si>
  <si>
    <t>vinmes tu gaqvt momweret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</si>
  <si>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</si>
  <si>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t>ძელაკის წონა</t>
  </si>
  <si>
    <t>კგ</t>
  </si>
  <si>
    <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sz val="1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ძალა (ნ)</t>
    </r>
  </si>
  <si>
    <r>
      <t>V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</si>
  <si>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r>
      <t>θ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</si>
  <si>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8"/>
        <color theme="1"/>
        <rFont val="Calibri"/>
        <family val="2"/>
        <scheme val="minor"/>
      </rPr>
      <t>ექსპერიმენტი V</t>
    </r>
    <r>
      <rPr>
        <sz val="11"/>
        <color theme="1"/>
        <rFont val="Calibri"/>
        <family val="2"/>
        <scheme val="minor"/>
      </rPr>
      <t xml:space="preserve">
ბალისტიკური ქანქარა</t>
    </r>
  </si>
  <si>
    <r>
      <rPr>
        <b/>
        <sz val="18"/>
        <color theme="1"/>
        <rFont val="Calibri"/>
        <family val="2"/>
        <scheme val="minor"/>
      </rPr>
      <t>ექსპერიმენტი VI</t>
    </r>
    <r>
      <rPr>
        <sz val="11"/>
        <color theme="1"/>
        <rFont val="Calibri"/>
        <family val="2"/>
        <scheme val="minor"/>
      </rPr>
      <t xml:space="preserve">
დრეკადი და არადრეკადი  დაჯახება</t>
    </r>
  </si>
  <si>
    <t>დრეკადი დაჯახება</t>
  </si>
  <si>
    <t>0.40 მ</t>
  </si>
  <si>
    <t>0.518 კგ</t>
  </si>
  <si>
    <t>6.3 მ/წმ</t>
  </si>
  <si>
    <t>5.7 მ/წმ</t>
  </si>
  <si>
    <t>21.3 მ/წმ</t>
  </si>
  <si>
    <t>16.7 მ/წმ</t>
  </si>
  <si>
    <r>
      <rPr>
        <sz val="14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1b  </t>
    </r>
    <r>
      <rPr>
        <sz val="11"/>
        <color theme="1"/>
        <rFont val="Calibri"/>
        <family val="2"/>
        <scheme val="minor"/>
      </rPr>
      <t>(ურიკა 1-ის საწყისი სიჩქარე):</t>
    </r>
  </si>
  <si>
    <r>
      <rPr>
        <sz val="14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(ურიკა 2-ის საბოლოო სიჩქარე):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</si>
  <si>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1b </t>
    </r>
    <r>
      <rPr>
        <sz val="11"/>
        <color theme="1"/>
        <rFont val="Calibri"/>
        <family val="2"/>
        <scheme val="minor"/>
      </rPr>
      <t>(ურიკა 1-ის საწყისი იმპულსი):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</si>
  <si>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2a </t>
    </r>
    <r>
      <rPr>
        <sz val="11"/>
        <color theme="1"/>
        <rFont val="Calibri"/>
        <family val="2"/>
        <scheme val="minor"/>
      </rPr>
      <t>(ურიკა 2-ის საბოლოო იმპულსი):</t>
    </r>
  </si>
  <si>
    <r>
      <t>m (ერთნაირი მასა):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</si>
  <si>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r>
      <t xml:space="preserve">L </t>
    </r>
    <r>
      <rPr>
        <sz val="11"/>
        <color theme="1"/>
        <rFont val="Calibri"/>
        <family val="2"/>
        <scheme val="minor"/>
      </rPr>
      <t>(სიგრძე):</t>
    </r>
  </si>
  <si>
    <r>
      <t>% სხვაობა P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და P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 შორის: </t>
    </r>
  </si>
  <si>
    <r>
      <t>% სხვაობა v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და v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შორის:</t>
    </r>
  </si>
  <si>
    <r>
      <t>KE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(ურიკა 2-ის საბოლოო KE):</t>
    </r>
  </si>
  <si>
    <r>
      <t>KE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(ურიკა 1-ის საწყისი KE):</t>
    </r>
  </si>
  <si>
    <r>
      <t>% სვაობა KE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და KE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შორის:</t>
    </r>
  </si>
  <si>
    <t>არადრეკადი დაჯახება</t>
  </si>
  <si>
    <t>ურიკის საწყისი წონა: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</si>
</sst>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166" fontId="0" fillId="0" borderId="1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left" vertical="center"/>
    </xf>
    <xf numFmtId="167" fontId="13" fillId="0" borderId="3" xfId="0" applyNumberFormat="1" applyFont="1" applyBorder="1" applyAlignment="1">
      <alignment horizontal="left"/>
    </xf>
    <xf numFmtId="2" fontId="0" fillId="0" borderId="0" xfId="0" applyNumberFormat="1"/>
    <xf numFmtId="0" fontId="0" fillId="0" borderId="3" xfId="0" applyBorder="1" applyAlignment="1">
      <alignment horizontal="center" vertical="center"/>
    </xf>
    <xf numFmtId="0" fontId="18" fillId="0" borderId="2" xfId="0" applyFon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center" vertical="center" textRotation="90"/>
    </xf>
    <xf numFmtId="0" fontId="18" fillId="0" borderId="14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Experiment_1!$F$4:$F$8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Experiment_1!$H$4:$H$8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10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10</xdr:col>
      <xdr:colOff>28575</xdr:colOff>
      <xdr:row>4</xdr:row>
      <xdr:rowOff>542925</xdr:rowOff>
    </xdr:from>
    <xdr:to>
      <xdr:col>13</xdr:col>
      <xdr:colOff>561975</xdr:colOff>
      <xdr:row>5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019925" y="2447925"/>
          <a:ext cx="2362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10</xdr:col>
      <xdr:colOff>28575</xdr:colOff>
      <xdr:row>4</xdr:row>
      <xdr:rowOff>152400</xdr:rowOff>
    </xdr:from>
    <xdr:to>
      <xdr:col>12</xdr:col>
      <xdr:colOff>304800</xdr:colOff>
      <xdr:row>4</xdr:row>
      <xdr:rowOff>514350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019925" y="2057400"/>
          <a:ext cx="1495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  <xdr:twoCellAnchor>
    <xdr:from>
      <xdr:col>1</xdr:col>
      <xdr:colOff>0</xdr:colOff>
      <xdr:row>8</xdr:row>
      <xdr:rowOff>28575</xdr:rowOff>
    </xdr:from>
    <xdr:to>
      <xdr:col>10</xdr:col>
      <xdr:colOff>171450</xdr:colOff>
      <xdr:row>17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BDD73F-3801-4DF3-A003-83464EEB694E}"/>
            </a:ext>
          </a:extLst>
        </xdr:cNvPr>
        <xdr:cNvSpPr txBox="1"/>
      </xdr:nvSpPr>
      <xdr:spPr>
        <a:xfrm>
          <a:off x="28575" y="4410075"/>
          <a:ext cx="713422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</a:p>
        <a:p>
          <a:r>
            <a:rPr lang="ka-GE" sz="1200"/>
            <a:t>1) აშკარად ჩანს;</a:t>
          </a:r>
        </a:p>
        <a:p>
          <a:r>
            <a:rPr lang="ka-GE" sz="1200"/>
            <a:t>2) ექსპერიმენტის ცდომილება არ აღემატება 0.1%-ს;</a:t>
          </a:r>
        </a:p>
        <a:p>
          <a:r>
            <a:rPr lang="ka-GE" sz="1200"/>
            <a:t>3) არ შეიცვლება ხახუნის კოეფიციენტი,  </a:t>
          </a:r>
          <a:r>
            <a:rPr lang="en-US" sz="1200"/>
            <a:t>f(x) = µmg;</a:t>
          </a:r>
        </a:p>
        <a:p>
          <a:r>
            <a:rPr lang="en-US" sz="1200"/>
            <a:t>4) </a:t>
          </a:r>
          <a:r>
            <a:rPr lang="ka-GE" sz="1200"/>
            <a:t>ამის შედეგად ცდომილება გაიზრდება;</a:t>
          </a:r>
        </a:p>
        <a:p>
          <a:r>
            <a:rPr lang="ka-GE" sz="1200"/>
            <a:t>5) µ</a:t>
          </a:r>
          <a:r>
            <a:rPr lang="en-US" sz="1200"/>
            <a:t>s </a:t>
          </a:r>
          <a:r>
            <a:rPr lang="ka-GE" sz="1200"/>
            <a:t>არის მაქსიმალური მნიშვნელობა, µ</a:t>
          </a:r>
          <a:r>
            <a:rPr lang="en-US" sz="1200"/>
            <a:t>s &gt; µk;</a:t>
          </a:r>
        </a:p>
        <a:p>
          <a:r>
            <a:rPr lang="en-US" sz="1200"/>
            <a:t>6) </a:t>
          </a:r>
          <a:r>
            <a:rPr lang="ka-GE" sz="1200"/>
            <a:t>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10</xdr:row>
      <xdr:rowOff>180976</xdr:rowOff>
    </xdr:from>
    <xdr:to>
      <xdr:col>3</xdr:col>
      <xdr:colOff>447675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𝑴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</m:den>
                    </m:f>
                    <m:rad>
                      <m:radPr>
                        <m:degHide m:val="on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𝒈𝑳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𝐜𝐨𝐬</m:t>
                            </m:r>
                          </m:fName>
                          <m:e>
                            <m:r>
                              <m:rPr>
                                <m:nor/>
                              </m:rPr>
                              <a:rPr lang="el-GR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𝒗=(𝒎+𝑴)/𝒎 √(𝟐𝒈𝑳(𝟏−𝐜𝐨𝐬⁡</a:t>
              </a:r>
              <a:r>
                <a:rPr lang="el-GR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"θ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latin typeface="Cambria Math" panose="02040503050406030204" pitchFamily="18" charset="0"/>
                </a:rPr>
                <a:t>))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13</xdr:row>
      <xdr:rowOff>76201</xdr:rowOff>
    </xdr:from>
    <xdr:to>
      <xdr:col>2</xdr:col>
      <xdr:colOff>142875</xdr:colOff>
      <xdr:row>15</xdr:row>
      <xdr:rowOff>171451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ka-GE" sz="1200" b="1" i="1">
                                <a:latin typeface="Cambria Math" panose="02040503050406030204" pitchFamily="18" charset="0"/>
                              </a:rPr>
                              <m:t>საშ</m:t>
                            </m:r>
                          </m:sub>
                        </m:sSub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(𝒗_𝟎−𝒗_𝒇)/𝒗_</a:t>
              </a:r>
              <a:r>
                <a:rPr lang="ka-GE" sz="1200" b="1" i="0">
                  <a:latin typeface="Cambria Math" panose="02040503050406030204" pitchFamily="18" charset="0"/>
                </a:rPr>
                <a:t>საშ</a:t>
              </a:r>
              <a:r>
                <a:rPr lang="en-US" sz="1200" b="1" i="0">
                  <a:latin typeface="Cambria Math" panose="02040503050406030204" pitchFamily="18" charset="0"/>
                </a:rPr>
                <a:t> =𝟕.𝟒%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47624</xdr:colOff>
      <xdr:row>16</xdr:row>
      <xdr:rowOff>9525</xdr:rowOff>
    </xdr:from>
    <xdr:to>
      <xdr:col>2</xdr:col>
      <xdr:colOff>266700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sSup>
                          <m:s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𝟏𝟏𝟕</m:t>
                    </m:r>
                  </m:oMath>
                </m:oMathPara>
              </a14:m>
              <a:endParaRPr lang="ka-GE" sz="1200" b="1"/>
            </a:p>
            <a:p>
              <a:pPr algn="ctr"/>
              <a:endParaRPr lang="en-US" sz="12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p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sub>
                            <m:r>
                              <a:rPr lang="ka-GE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ექსპ</m:t>
                            </m:r>
                          </m:sub>
                        </m:sSub>
                      </m:num>
                      <m:den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ka-GE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𝟏𝟎𝟏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latin typeface="Cambria Math" panose="02040503050406030204" pitchFamily="18" charset="0"/>
                </a:rPr>
                <a:t>(𝒎𝒗^𝟐)/𝟐=𝟎.𝟏𝟏𝟕</a:t>
              </a:r>
              <a:endParaRPr lang="ka-GE" sz="1200" b="1"/>
            </a:p>
            <a:p>
              <a:pPr algn="ctr"/>
              <a:endParaRPr lang="en-US" sz="1200" b="1"/>
            </a:p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(𝒎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𝒗^𝟐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ექსპ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)/𝟐=𝟎.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𝟏𝟎𝟏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21</xdr:row>
      <xdr:rowOff>171450</xdr:rowOff>
    </xdr:from>
    <xdr:to>
      <xdr:col>2</xdr:col>
      <xdr:colOff>266701</xdr:colOff>
      <xdr:row>23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ka-G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პროც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𝟏𝟒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ka-GE" sz="1200" b="1" i="0">
                  <a:ea typeface="Cambria Math" panose="02040503050406030204" pitchFamily="18" charset="0"/>
                </a:rPr>
                <a:t>პროც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=𝟏𝟒.𝟕%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3</xdr:col>
      <xdr:colOff>781050</xdr:colOff>
      <xdr:row>11</xdr:row>
      <xdr:rowOff>157161</xdr:rowOff>
    </xdr:from>
    <xdr:to>
      <xdr:col>13</xdr:col>
      <xdr:colOff>295275</xdr:colOff>
      <xdr:row>26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28183A-C03A-404F-B60A-7AFEE68654B4}"/>
            </a:ext>
          </a:extLst>
        </xdr:cNvPr>
        <xdr:cNvSpPr txBox="1"/>
      </xdr:nvSpPr>
      <xdr:spPr>
        <a:xfrm>
          <a:off x="2524125" y="3290886"/>
          <a:ext cx="6210300" cy="28622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  <a:endParaRPr lang="en-US" sz="1200" b="1"/>
        </a:p>
        <a:p>
          <a:r>
            <a:rPr lang="ka-GE" sz="1200"/>
            <a:t>2) მეორე მეგობარი არის სწორი, რადგან ენერგიის დანაკარგს არ</a:t>
          </a:r>
          <a:r>
            <a:rPr lang="ka-GE" sz="1200" baseline="0"/>
            <a:t> ვითვალისწინებთ, მხოლოდ პოტენციური ენერგიის ცვლილებას აქვს მნიშვნელობა და მთავარია პირველი მწვერვალი იყოს უმაღლესი, რომ დანარჩენებზე ეყოს პოტენციური ენერგია;</a:t>
          </a:r>
        </a:p>
        <a:p>
          <a:endParaRPr lang="ka-GE" sz="1200"/>
        </a:p>
        <a:p>
          <a:r>
            <a:rPr lang="ka-GE" sz="1200"/>
            <a:t>3) არადრეკადია, რადგან ხახუნის შედეგად ენერგია</a:t>
          </a:r>
          <a:r>
            <a:rPr lang="ka-GE" sz="1200" baseline="0"/>
            <a:t> სითბურ ენერგიად გარდაიქმნება (წინააღმდეგ შემთხვევაში თვითმფრინავი არ გაჩერდება);</a:t>
          </a:r>
        </a:p>
        <a:p>
          <a:endParaRPr lang="ka-GE" sz="1200" baseline="0"/>
        </a:p>
        <a:p>
          <a:r>
            <a:rPr lang="ka-GE" sz="1200" baseline="0"/>
            <a:t>4)</a:t>
          </a:r>
        </a:p>
        <a:p>
          <a:r>
            <a:rPr lang="ka-GE" sz="1200" baseline="0"/>
            <a:t>    ა) ქვევიდან ზევით ტყორცნისას ენერგიის ნაწილი დაიხარჯა ჰორიზონტალური ენერგიის ცვლილებაში, ამიტომ სიჩქარე ნაკლები იქნება ვიდრე ჰორიზონტალურში;</a:t>
          </a:r>
        </a:p>
        <a:p>
          <a:r>
            <a:rPr lang="ka-GE" sz="1200" baseline="0"/>
            <a:t>    ბ) თუ ორივე ფოტორელე აღიქვამს ბურთს და თან ვიცით, რომ თავისუფალი ფრენის დროს ჰორიზონტალური სიჩქარე არ იცვლება, მაშინ გავლენა არ აქვს;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18</xdr:row>
      <xdr:rowOff>38101</xdr:rowOff>
    </xdr:from>
    <xdr:to>
      <xdr:col>4</xdr:col>
      <xdr:colOff>885825</xdr:colOff>
      <xdr:row>20</xdr:row>
      <xdr:rowOff>114301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92C407-A7E4-4E83-9FD7-13FF6D622DBE}"/>
                </a:ext>
              </a:extLst>
            </xdr:cNvPr>
            <xdr:cNvSpPr txBox="1"/>
          </xdr:nvSpPr>
          <xdr:spPr>
            <a:xfrm>
              <a:off x="952499" y="4219576"/>
              <a:ext cx="4724401" cy="457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a-GE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% სხვაობა: </m:t>
                    </m:r>
                    <m:d>
                      <m:dPr>
                        <m:begChr m:val="|"/>
                        <m:endChr m:val="|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∗10</m:t>
                    </m:r>
                    <m:r>
                      <a:rPr lang="ka-GE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92C407-A7E4-4E83-9FD7-13FF6D622DBE}"/>
                </a:ext>
              </a:extLst>
            </xdr:cNvPr>
            <xdr:cNvSpPr txBox="1"/>
          </xdr:nvSpPr>
          <xdr:spPr>
            <a:xfrm>
              <a:off x="952499" y="4219576"/>
              <a:ext cx="4724401" cy="457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ka-G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სხვაობა: </a:t>
              </a:r>
              <a:r>
                <a:rPr lang="en-US" sz="1100" i="0">
                  <a:latin typeface="Cambria Math" panose="02040503050406030204" pitchFamily="18" charset="0"/>
                </a:rPr>
                <a:t>|(</a:t>
              </a:r>
              <a:r>
                <a:rPr lang="en-US" sz="1100" b="0" i="0">
                  <a:latin typeface="Cambria Math" panose="02040503050406030204" pitchFamily="18" charset="0"/>
                </a:rPr>
                <a:t>𝑥_2−𝑥_1)/𝑥_1 |∗10</a:t>
              </a:r>
              <a:r>
                <a:rPr lang="ka-GE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sqref="A1:M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36" customHeight="1" x14ac:dyDescent="0.35">
      <c r="A2" s="2" t="s">
        <v>3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4</v>
      </c>
      <c r="B3" s="3">
        <v>2.1499000000000001</v>
      </c>
      <c r="C3" s="9"/>
      <c r="D3" s="5"/>
      <c r="E3" s="6"/>
      <c r="F3" s="6"/>
      <c r="G3" s="7"/>
      <c r="L3" s="2" t="s">
        <v>1</v>
      </c>
      <c r="M3" s="3">
        <f>(SUM(B2:B11)/COUNT(B2:B11))</f>
        <v>2.1419900000000003</v>
      </c>
    </row>
    <row r="4" spans="1:13" ht="36" customHeight="1" x14ac:dyDescent="0.35">
      <c r="A4" s="2" t="s">
        <v>5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6</v>
      </c>
      <c r="B5" s="3">
        <v>2.1406000000000001</v>
      </c>
      <c r="C5" s="9"/>
      <c r="D5" s="11"/>
      <c r="E5" s="12"/>
      <c r="F5" s="12"/>
      <c r="G5" s="13"/>
      <c r="L5" s="2" t="s">
        <v>2</v>
      </c>
      <c r="M5" s="3">
        <f>M4/SQRT(COUNT(B2:B11))</f>
        <v>5.0625081618589779E-3</v>
      </c>
    </row>
    <row r="6" spans="1:13" ht="36" customHeight="1" x14ac:dyDescent="0.35">
      <c r="A6" s="2" t="s">
        <v>7</v>
      </c>
      <c r="B6" s="3">
        <v>2.1520999999999999</v>
      </c>
      <c r="D6" s="5"/>
      <c r="E6" s="6"/>
      <c r="F6" s="6"/>
      <c r="G6" s="6"/>
      <c r="H6" s="7"/>
      <c r="K6" s="23"/>
      <c r="L6" s="24" t="s">
        <v>31</v>
      </c>
      <c r="M6" s="25">
        <f>(M3+M4)</f>
        <v>2.1579990564646669</v>
      </c>
    </row>
    <row r="7" spans="1:13" ht="36" customHeight="1" x14ac:dyDescent="0.35">
      <c r="A7" s="2" t="s">
        <v>8</v>
      </c>
      <c r="B7" s="4">
        <v>2.1429999999999998</v>
      </c>
      <c r="D7" s="8"/>
      <c r="E7" s="9"/>
      <c r="F7" s="9"/>
      <c r="G7" s="9"/>
      <c r="H7" s="10"/>
      <c r="L7" s="26" t="s">
        <v>32</v>
      </c>
      <c r="M7" s="3">
        <f>(M3*M4)</f>
        <v>3.4291238856751498E-2</v>
      </c>
    </row>
    <row r="8" spans="1:13" ht="36" customHeight="1" x14ac:dyDescent="0.35">
      <c r="A8" s="2" t="s">
        <v>9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10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11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12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sqref="A1:N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76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3" spans="1:14" ht="30" customHeight="1" x14ac:dyDescent="0.25"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78" t="s">
        <v>33</v>
      </c>
      <c r="K3" s="79"/>
      <c r="L3" s="79"/>
      <c r="M3" s="79"/>
      <c r="N3" s="79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78"/>
      <c r="K4" s="79"/>
      <c r="L4" s="79"/>
      <c r="M4" s="79"/>
      <c r="N4" s="79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78"/>
      <c r="K5" s="79"/>
      <c r="L5" s="79"/>
      <c r="M5" s="79"/>
      <c r="N5" s="79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78"/>
      <c r="K6" s="79"/>
      <c r="L6" s="79"/>
      <c r="M6" s="79"/>
      <c r="N6" s="79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29"/>
      <c r="K7" s="28"/>
      <c r="L7" s="28"/>
      <c r="M7" s="28"/>
      <c r="N7" s="28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0"/>
      <c r="K8" s="28"/>
      <c r="L8" s="28"/>
      <c r="M8" s="28"/>
      <c r="N8" s="28"/>
    </row>
    <row r="9" spans="1:14" ht="30" customHeight="1" x14ac:dyDescent="0.25">
      <c r="J9" s="62" t="s">
        <v>59</v>
      </c>
      <c r="K9" s="63"/>
      <c r="L9" s="63"/>
      <c r="M9" s="63"/>
      <c r="N9" s="63"/>
    </row>
    <row r="10" spans="1:14" x14ac:dyDescent="0.25">
      <c r="J10" s="63"/>
      <c r="K10" s="63"/>
      <c r="L10" s="63"/>
      <c r="M10" s="63"/>
      <c r="N10" s="63"/>
    </row>
    <row r="11" spans="1:14" ht="15" customHeight="1" x14ac:dyDescent="0.25">
      <c r="J11" s="63"/>
      <c r="K11" s="63"/>
      <c r="L11" s="63"/>
      <c r="M11" s="63"/>
      <c r="N11" s="63"/>
    </row>
    <row r="12" spans="1:14" ht="15" customHeight="1" x14ac:dyDescent="0.25"/>
    <row r="13" spans="1:14" ht="15" customHeight="1" x14ac:dyDescent="0.25"/>
    <row r="14" spans="1:14" ht="15" customHeight="1" x14ac:dyDescent="0.25">
      <c r="J14" s="64" t="s">
        <v>21</v>
      </c>
      <c r="K14" s="65"/>
      <c r="L14" s="65"/>
      <c r="M14" s="66"/>
    </row>
    <row r="15" spans="1:14" ht="21" customHeight="1" x14ac:dyDescent="0.25">
      <c r="J15" s="67"/>
      <c r="K15" s="68"/>
      <c r="L15" s="68"/>
      <c r="M15" s="69"/>
    </row>
    <row r="16" spans="1:14" ht="21" customHeight="1" x14ac:dyDescent="0.25">
      <c r="J16" s="67"/>
      <c r="K16" s="68"/>
      <c r="L16" s="68"/>
      <c r="M16" s="69"/>
    </row>
    <row r="17" spans="10:13" ht="15" customHeight="1" x14ac:dyDescent="0.25">
      <c r="J17" s="70" t="s">
        <v>22</v>
      </c>
      <c r="K17" s="71"/>
      <c r="L17" s="71"/>
      <c r="M17" s="72"/>
    </row>
    <row r="18" spans="10:13" x14ac:dyDescent="0.25">
      <c r="J18" s="70"/>
      <c r="K18" s="71"/>
      <c r="L18" s="71"/>
      <c r="M18" s="72"/>
    </row>
    <row r="19" spans="10:13" x14ac:dyDescent="0.25">
      <c r="J19" s="70"/>
      <c r="K19" s="71"/>
      <c r="L19" s="71"/>
      <c r="M19" s="72"/>
    </row>
    <row r="20" spans="10:13" x14ac:dyDescent="0.25">
      <c r="J20" s="73"/>
      <c r="K20" s="74"/>
      <c r="L20" s="74"/>
      <c r="M20" s="75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sqref="A1:K1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21"/>
      <c r="M1" s="21"/>
      <c r="N1" s="21"/>
    </row>
    <row r="2" spans="1:14" ht="33" x14ac:dyDescent="0.25">
      <c r="A2" s="31" t="s">
        <v>46</v>
      </c>
      <c r="B2" s="32" t="s">
        <v>45</v>
      </c>
      <c r="D2" s="1"/>
      <c r="E2" s="16" t="s">
        <v>34</v>
      </c>
      <c r="F2" s="16" t="s">
        <v>35</v>
      </c>
      <c r="G2" s="16" t="s">
        <v>36</v>
      </c>
      <c r="H2" s="36"/>
      <c r="I2" s="28"/>
      <c r="J2" s="28"/>
      <c r="K2" s="28"/>
    </row>
    <row r="3" spans="1:14" ht="30" x14ac:dyDescent="0.25">
      <c r="A3" s="31" t="s">
        <v>40</v>
      </c>
      <c r="B3" s="33">
        <v>0.52</v>
      </c>
      <c r="D3" s="16" t="s">
        <v>37</v>
      </c>
      <c r="E3" s="18">
        <v>1.6779999999999999</v>
      </c>
      <c r="F3" s="1">
        <v>1.6709000000000001</v>
      </c>
      <c r="G3" s="1">
        <v>1.6661999999999999</v>
      </c>
      <c r="H3" s="28"/>
      <c r="I3" s="28"/>
      <c r="J3" s="28"/>
      <c r="K3" s="28"/>
    </row>
    <row r="4" spans="1:14" ht="45" customHeight="1" x14ac:dyDescent="0.25">
      <c r="A4" s="31" t="s">
        <v>41</v>
      </c>
      <c r="B4" s="33">
        <v>0.02</v>
      </c>
      <c r="D4" s="16" t="s">
        <v>38</v>
      </c>
      <c r="E4" s="1">
        <v>1.2065999999999999</v>
      </c>
      <c r="F4" s="1">
        <v>1.1960999999999999</v>
      </c>
      <c r="G4" s="18">
        <v>1.2</v>
      </c>
      <c r="H4" s="28"/>
      <c r="I4" s="28"/>
      <c r="J4" s="28"/>
      <c r="K4" s="28"/>
    </row>
    <row r="5" spans="1:14" ht="45" customHeight="1" x14ac:dyDescent="0.25">
      <c r="A5" s="31" t="s">
        <v>42</v>
      </c>
      <c r="B5" s="33">
        <v>0.92</v>
      </c>
      <c r="D5" s="16" t="s">
        <v>39</v>
      </c>
      <c r="E5" s="18">
        <v>1.79</v>
      </c>
      <c r="F5" s="18">
        <v>1.79</v>
      </c>
      <c r="G5" s="18">
        <v>1.77</v>
      </c>
      <c r="H5" s="28"/>
      <c r="I5" s="28"/>
      <c r="J5" s="28"/>
      <c r="K5" s="28"/>
    </row>
    <row r="6" spans="1:14" ht="45" customHeight="1" x14ac:dyDescent="0.25">
      <c r="A6" s="31" t="s">
        <v>43</v>
      </c>
      <c r="B6" s="33">
        <v>0.36</v>
      </c>
      <c r="H6" s="28"/>
      <c r="I6" s="28"/>
      <c r="J6" s="28"/>
      <c r="K6" s="28"/>
    </row>
    <row r="7" spans="1:14" ht="45" customHeight="1" x14ac:dyDescent="0.25">
      <c r="A7" s="31" t="s">
        <v>44</v>
      </c>
      <c r="B7" s="33">
        <v>0.02</v>
      </c>
      <c r="D7" s="80" t="s">
        <v>50</v>
      </c>
      <c r="E7" s="81"/>
      <c r="G7" s="80" t="s">
        <v>51</v>
      </c>
      <c r="H7" s="81"/>
      <c r="J7" s="80" t="s">
        <v>52</v>
      </c>
      <c r="K7" s="81"/>
    </row>
    <row r="8" spans="1:14" ht="45" customHeight="1" x14ac:dyDescent="0.35">
      <c r="A8" s="31" t="s">
        <v>42</v>
      </c>
      <c r="B8" s="33">
        <v>1.84</v>
      </c>
      <c r="D8" s="37" t="s">
        <v>49</v>
      </c>
      <c r="E8" s="34">
        <v>1.6717</v>
      </c>
      <c r="G8" s="37" t="s">
        <v>53</v>
      </c>
      <c r="H8" s="34">
        <v>1.2009000000000001</v>
      </c>
      <c r="J8" s="37" t="s">
        <v>54</v>
      </c>
      <c r="K8" s="34">
        <v>1.7833000000000001</v>
      </c>
    </row>
    <row r="9" spans="1:14" ht="45" customHeight="1" x14ac:dyDescent="0.35">
      <c r="D9" s="37" t="s">
        <v>48</v>
      </c>
      <c r="E9" s="34">
        <v>0.2863</v>
      </c>
      <c r="G9" s="37" t="s">
        <v>56</v>
      </c>
      <c r="H9" s="34">
        <v>0.55469999999999997</v>
      </c>
      <c r="J9" s="37" t="s">
        <v>55</v>
      </c>
      <c r="K9" s="34">
        <v>0.25159999999999999</v>
      </c>
    </row>
    <row r="10" spans="1:14" ht="45" customHeight="1" x14ac:dyDescent="0.35">
      <c r="D10" s="37" t="s">
        <v>47</v>
      </c>
      <c r="E10" s="34">
        <v>0.21329999999999999</v>
      </c>
      <c r="G10" s="37" t="s">
        <v>57</v>
      </c>
      <c r="H10" s="34">
        <v>0.42649999999999999</v>
      </c>
      <c r="J10" s="37" t="s">
        <v>58</v>
      </c>
      <c r="K10" s="34">
        <v>0.21329999999999999</v>
      </c>
    </row>
    <row r="11" spans="1:14" ht="45" customHeight="1" x14ac:dyDescent="0.25">
      <c r="D11" s="37" t="s">
        <v>30</v>
      </c>
      <c r="E11" s="35">
        <v>0.34</v>
      </c>
      <c r="G11" s="37" t="s">
        <v>30</v>
      </c>
      <c r="H11" s="35">
        <v>0.3</v>
      </c>
      <c r="J11" s="37" t="s">
        <v>30</v>
      </c>
      <c r="K11" s="35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workbookViewId="0">
      <selection activeCell="T7" sqref="T7"/>
    </sheetView>
  </sheetViews>
  <sheetFormatPr defaultRowHeight="15" x14ac:dyDescent="0.25"/>
  <cols>
    <col min="1" max="1" width="0.42578125" customWidth="1"/>
    <col min="2" max="2" width="4.140625" customWidth="1"/>
    <col min="3" max="4" width="6.42578125" customWidth="1"/>
    <col min="5" max="8" width="15.140625" customWidth="1"/>
    <col min="9" max="9" width="14.5703125" customWidth="1"/>
    <col min="10" max="10" width="12.28515625" customWidth="1"/>
    <col min="11" max="11" width="9.140625" customWidth="1"/>
  </cols>
  <sheetData>
    <row r="1" spans="1:16" ht="48.75" customHeight="1" x14ac:dyDescent="0.25">
      <c r="A1" s="76" t="s">
        <v>64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21"/>
      <c r="P1" s="21"/>
    </row>
    <row r="4" spans="1:16" ht="71.25" customHeight="1" x14ac:dyDescent="0.25">
      <c r="C4" s="9"/>
      <c r="D4" s="9"/>
      <c r="E4" s="16" t="s">
        <v>23</v>
      </c>
      <c r="F4" s="16" t="s">
        <v>24</v>
      </c>
      <c r="G4" s="16" t="s">
        <v>25</v>
      </c>
      <c r="H4" s="16" t="s">
        <v>26</v>
      </c>
      <c r="I4" s="16" t="s">
        <v>60</v>
      </c>
      <c r="J4" s="38" t="s">
        <v>94</v>
      </c>
    </row>
    <row r="5" spans="1:16" ht="57.75" customHeight="1" x14ac:dyDescent="0.25">
      <c r="B5" s="84" t="s">
        <v>92</v>
      </c>
      <c r="C5" s="31">
        <v>0.05</v>
      </c>
      <c r="D5" s="32" t="s">
        <v>93</v>
      </c>
      <c r="E5" s="19">
        <v>1.4676</v>
      </c>
      <c r="F5" s="19">
        <v>1.4705999999999999</v>
      </c>
      <c r="G5" s="19">
        <v>1.4693000000000001</v>
      </c>
      <c r="H5" s="19">
        <v>0.556917</v>
      </c>
      <c r="I5" s="19">
        <v>0.40139000000000002</v>
      </c>
      <c r="J5" s="49">
        <f>(9.80665*C5*I5)</f>
        <v>0.19681456217500001</v>
      </c>
    </row>
    <row r="6" spans="1:16" ht="57.75" customHeight="1" x14ac:dyDescent="0.25">
      <c r="B6" s="85"/>
      <c r="C6" s="31">
        <v>0.06</v>
      </c>
      <c r="D6" s="32" t="s">
        <v>93</v>
      </c>
      <c r="E6" s="19">
        <v>0.96840000000000004</v>
      </c>
      <c r="F6" s="19">
        <v>0.97640000000000005</v>
      </c>
      <c r="G6" s="19">
        <v>0.97009999999999996</v>
      </c>
      <c r="H6" s="19">
        <v>1.0628120000000001</v>
      </c>
      <c r="I6" s="19">
        <v>0.40792</v>
      </c>
      <c r="J6" s="49">
        <f t="shared" ref="J6:J7" si="0">(9.80665*C6*I6)</f>
        <v>0.24001972007999997</v>
      </c>
    </row>
    <row r="7" spans="1:16" ht="57.75" customHeight="1" x14ac:dyDescent="0.25">
      <c r="B7" s="86"/>
      <c r="C7" s="31">
        <v>7.0000000000000007E-2</v>
      </c>
      <c r="D7" s="32" t="s">
        <v>93</v>
      </c>
      <c r="E7" s="19">
        <v>0.7984</v>
      </c>
      <c r="F7" s="20">
        <v>0.80100000000000005</v>
      </c>
      <c r="G7" s="19">
        <v>0.79679999999999995</v>
      </c>
      <c r="H7" s="27">
        <v>1.5625</v>
      </c>
      <c r="I7" s="19">
        <v>0.40544999999999998</v>
      </c>
      <c r="J7" s="49">
        <f t="shared" si="0"/>
        <v>0.27832743697500001</v>
      </c>
    </row>
    <row r="8" spans="1:16" ht="21.75" customHeight="1" x14ac:dyDescent="0.25">
      <c r="I8" s="31" t="s">
        <v>91</v>
      </c>
      <c r="J8" s="50">
        <f>(AVERAGE(J5:J7))</f>
        <v>0.23838723974333331</v>
      </c>
      <c r="L8" s="90" t="s">
        <v>118</v>
      </c>
      <c r="M8" s="91"/>
      <c r="N8" s="41" t="s">
        <v>27</v>
      </c>
    </row>
    <row r="9" spans="1:16" x14ac:dyDescent="0.25">
      <c r="L9" s="39"/>
      <c r="M9" s="40" t="s">
        <v>28</v>
      </c>
      <c r="N9" s="41" t="s">
        <v>29</v>
      </c>
    </row>
    <row r="10" spans="1:16" ht="15.75" x14ac:dyDescent="0.25">
      <c r="B10" s="22"/>
      <c r="L10" s="82" t="s">
        <v>30</v>
      </c>
      <c r="M10" s="83"/>
      <c r="N10" s="51">
        <v>1E-3</v>
      </c>
    </row>
    <row r="11" spans="1:16" ht="15" customHeight="1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6" ht="15" customHeigh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6" ht="15" customHeight="1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6" ht="15" customHeigh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6" ht="1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6" ht="15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5" customHeight="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15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</sheetData>
  <mergeCells count="4">
    <mergeCell ref="L10:M10"/>
    <mergeCell ref="L8:M8"/>
    <mergeCell ref="B5:B7"/>
    <mergeCell ref="A1:N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FDA-2A00-4E45-A273-11FFE99BEEE9}">
  <dimension ref="A1:O9"/>
  <sheetViews>
    <sheetView workbookViewId="0">
      <selection activeCell="H9" sqref="H9"/>
    </sheetView>
  </sheetViews>
  <sheetFormatPr defaultRowHeight="15" x14ac:dyDescent="0.25"/>
  <sheetData>
    <row r="1" spans="1:15" s="21" customFormat="1" ht="48" customHeight="1" x14ac:dyDescent="0.25">
      <c r="A1" s="76" t="s">
        <v>88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8" spans="1:15" x14ac:dyDescent="0.25">
      <c r="H8" t="s">
        <v>89</v>
      </c>
    </row>
    <row r="9" spans="1:15" x14ac:dyDescent="0.25">
      <c r="H9" t="s">
        <v>90</v>
      </c>
    </row>
  </sheetData>
  <mergeCells count="1">
    <mergeCell ref="A1:O1"/>
  </mergeCells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534-8F62-43AA-9740-81595D0D0225}">
  <dimension ref="A1:O10"/>
  <sheetViews>
    <sheetView tabSelected="1" workbookViewId="0">
      <selection activeCell="R15" sqref="R15"/>
    </sheetView>
  </sheetViews>
  <sheetFormatPr defaultRowHeight="15" x14ac:dyDescent="0.25"/>
  <cols>
    <col min="3" max="3" width="7.85546875" customWidth="1"/>
    <col min="4" max="4" width="16.42578125" customWidth="1"/>
    <col min="12" max="12" width="8.42578125" customWidth="1"/>
    <col min="13" max="13" width="10.85546875" customWidth="1"/>
  </cols>
  <sheetData>
    <row r="1" spans="1:15" ht="46.5" customHeight="1" x14ac:dyDescent="0.25">
      <c r="A1" s="76" t="s">
        <v>97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21"/>
    </row>
    <row r="3" spans="1:15" ht="18" x14ac:dyDescent="0.35">
      <c r="A3" s="47" t="s">
        <v>84</v>
      </c>
      <c r="B3" s="48" t="s">
        <v>66</v>
      </c>
      <c r="D3" s="87" t="s">
        <v>74</v>
      </c>
      <c r="E3" s="87"/>
      <c r="F3" s="87"/>
      <c r="G3" s="87"/>
      <c r="H3" s="87"/>
      <c r="I3" s="87"/>
      <c r="J3" s="87"/>
    </row>
    <row r="4" spans="1:15" ht="18" x14ac:dyDescent="0.35">
      <c r="A4" s="47" t="s">
        <v>85</v>
      </c>
      <c r="B4" s="48" t="s">
        <v>65</v>
      </c>
      <c r="D4" s="1"/>
      <c r="E4" s="19" t="s">
        <v>67</v>
      </c>
      <c r="F4" s="19" t="s">
        <v>68</v>
      </c>
      <c r="G4" s="19" t="s">
        <v>69</v>
      </c>
      <c r="H4" s="19" t="s">
        <v>70</v>
      </c>
      <c r="I4" s="19" t="s">
        <v>71</v>
      </c>
      <c r="J4" s="19" t="s">
        <v>72</v>
      </c>
    </row>
    <row r="5" spans="1:15" ht="18.75" customHeight="1" x14ac:dyDescent="0.35">
      <c r="A5" s="48" t="s">
        <v>86</v>
      </c>
      <c r="B5" s="48" t="s">
        <v>83</v>
      </c>
      <c r="D5" s="19" t="s">
        <v>73</v>
      </c>
      <c r="E5" s="44">
        <v>0.02</v>
      </c>
      <c r="F5" s="44">
        <v>0.02</v>
      </c>
      <c r="G5" s="44">
        <v>0.02</v>
      </c>
      <c r="H5" s="44">
        <v>2.01E-2</v>
      </c>
      <c r="I5" s="44">
        <v>0.02</v>
      </c>
      <c r="J5" s="44">
        <v>2.01E-2</v>
      </c>
    </row>
    <row r="6" spans="1:15" ht="33" customHeight="1" x14ac:dyDescent="0.25">
      <c r="D6" s="16" t="s">
        <v>76</v>
      </c>
      <c r="E6" s="45">
        <v>5</v>
      </c>
      <c r="F6" s="45">
        <v>5</v>
      </c>
      <c r="G6" s="45">
        <v>5</v>
      </c>
      <c r="H6" s="45">
        <v>4.9749999999999996</v>
      </c>
      <c r="I6" s="45">
        <v>5</v>
      </c>
      <c r="J6" s="45">
        <v>4.9749999999999996</v>
      </c>
      <c r="L6" s="31" t="s">
        <v>95</v>
      </c>
      <c r="M6" s="32" t="s">
        <v>75</v>
      </c>
    </row>
    <row r="8" spans="1:15" x14ac:dyDescent="0.25">
      <c r="D8" s="87" t="s">
        <v>87</v>
      </c>
      <c r="E8" s="87"/>
      <c r="F8" s="87"/>
      <c r="G8" s="87"/>
      <c r="H8" s="87"/>
      <c r="I8" s="87"/>
      <c r="J8" s="87"/>
    </row>
    <row r="9" spans="1:15" x14ac:dyDescent="0.25">
      <c r="D9" s="1"/>
      <c r="E9" s="43" t="s">
        <v>67</v>
      </c>
      <c r="F9" s="43" t="s">
        <v>68</v>
      </c>
      <c r="G9" s="43" t="s">
        <v>69</v>
      </c>
      <c r="H9" s="43" t="s">
        <v>70</v>
      </c>
      <c r="I9" s="43" t="s">
        <v>71</v>
      </c>
      <c r="J9" s="43" t="s">
        <v>72</v>
      </c>
    </row>
    <row r="10" spans="1:15" ht="37.5" customHeight="1" x14ac:dyDescent="0.25">
      <c r="D10" s="16" t="s">
        <v>77</v>
      </c>
      <c r="E10" s="46" t="s">
        <v>79</v>
      </c>
      <c r="F10" s="46" t="s">
        <v>79</v>
      </c>
      <c r="G10" s="46" t="s">
        <v>79</v>
      </c>
      <c r="H10" s="46" t="s">
        <v>80</v>
      </c>
      <c r="I10" s="46" t="s">
        <v>81</v>
      </c>
      <c r="J10" s="46" t="s">
        <v>82</v>
      </c>
      <c r="L10" s="31" t="s">
        <v>96</v>
      </c>
      <c r="M10" s="32" t="s">
        <v>78</v>
      </c>
    </row>
  </sheetData>
  <mergeCells count="3">
    <mergeCell ref="D3:J3"/>
    <mergeCell ref="D8:J8"/>
    <mergeCell ref="A1:N1"/>
  </mergeCells>
  <phoneticPr fontId="3" type="noConversion"/>
  <pageMargins left="0.25" right="0.25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09DC-E39F-4D44-9F38-DC60927FED1E}">
  <dimension ref="A1:O15"/>
  <sheetViews>
    <sheetView workbookViewId="0">
      <selection activeCell="F22" sqref="F22"/>
    </sheetView>
  </sheetViews>
  <sheetFormatPr defaultRowHeight="15" x14ac:dyDescent="0.25"/>
  <cols>
    <col min="2" max="2" width="35.42578125" customWidth="1"/>
    <col min="3" max="3" width="14" customWidth="1"/>
    <col min="4" max="4" width="13.28515625" customWidth="1"/>
    <col min="5" max="5" width="39.28515625" customWidth="1"/>
    <col min="6" max="6" width="16" customWidth="1"/>
    <col min="7" max="7" width="12.140625" customWidth="1"/>
  </cols>
  <sheetData>
    <row r="1" spans="1:15" ht="46.5" customHeight="1" x14ac:dyDescent="0.25">
      <c r="A1" s="76" t="s">
        <v>98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4" spans="1:15" ht="15.75" x14ac:dyDescent="0.25">
      <c r="B4" s="88" t="s">
        <v>99</v>
      </c>
      <c r="C4" s="89"/>
      <c r="D4" s="9"/>
      <c r="E4" s="88" t="s">
        <v>117</v>
      </c>
      <c r="F4" s="89"/>
    </row>
    <row r="5" spans="1:15" ht="18" x14ac:dyDescent="0.25">
      <c r="B5" s="31" t="s">
        <v>110</v>
      </c>
      <c r="C5" s="53" t="s">
        <v>101</v>
      </c>
      <c r="D5" s="9"/>
      <c r="E5" s="31" t="s">
        <v>110</v>
      </c>
      <c r="F5" s="53" t="s">
        <v>101</v>
      </c>
    </row>
    <row r="6" spans="1:15" ht="25.5" customHeight="1" x14ac:dyDescent="0.25">
      <c r="B6" s="54" t="s">
        <v>111</v>
      </c>
      <c r="C6" s="53" t="s">
        <v>100</v>
      </c>
      <c r="D6" s="9"/>
      <c r="E6" s="54" t="s">
        <v>111</v>
      </c>
      <c r="F6" s="53" t="s">
        <v>100</v>
      </c>
    </row>
    <row r="7" spans="1:15" ht="18.75" x14ac:dyDescent="0.25">
      <c r="B7" s="31" t="s">
        <v>106</v>
      </c>
      <c r="C7" s="53" t="s">
        <v>102</v>
      </c>
      <c r="D7" s="9"/>
      <c r="E7" s="31" t="s">
        <v>106</v>
      </c>
      <c r="F7" s="53" t="s">
        <v>104</v>
      </c>
    </row>
    <row r="8" spans="1:15" ht="18.75" x14ac:dyDescent="0.25">
      <c r="B8" s="55" t="s">
        <v>107</v>
      </c>
      <c r="C8" s="56" t="s">
        <v>103</v>
      </c>
      <c r="D8" s="9"/>
      <c r="E8" s="55" t="s">
        <v>107</v>
      </c>
      <c r="F8" s="56" t="s">
        <v>105</v>
      </c>
    </row>
    <row r="9" spans="1:15" ht="18" x14ac:dyDescent="0.25">
      <c r="B9" s="31" t="s">
        <v>113</v>
      </c>
      <c r="C9" s="57">
        <v>9.5000000000000001E-2</v>
      </c>
      <c r="D9" s="9"/>
      <c r="E9" s="31" t="s">
        <v>113</v>
      </c>
      <c r="F9" s="57">
        <v>3.9E-2</v>
      </c>
    </row>
    <row r="10" spans="1:15" ht="18" x14ac:dyDescent="0.25">
      <c r="B10" s="55" t="s">
        <v>108</v>
      </c>
      <c r="C10" s="58" t="str">
        <f>(0.518*6.3)&amp;" კგ.მ/წმ"</f>
        <v>3.2634 კგ.მ/წმ</v>
      </c>
      <c r="D10" s="9"/>
      <c r="E10" s="55" t="s">
        <v>108</v>
      </c>
      <c r="F10" s="58" t="str">
        <f>(0.518*21.3)&amp;" კგ.მ/წმ"</f>
        <v>11.0334 კგ.მ/წმ</v>
      </c>
    </row>
    <row r="11" spans="1:15" ht="18" x14ac:dyDescent="0.25">
      <c r="B11" s="55" t="s">
        <v>109</v>
      </c>
      <c r="C11" s="58" t="str">
        <f>(0.518*5.7)&amp;" კგ.მ/წმ"</f>
        <v>2.9526 კგ.მ/წმ</v>
      </c>
      <c r="D11" s="9"/>
      <c r="E11" s="55" t="s">
        <v>109</v>
      </c>
      <c r="F11" s="58" t="str">
        <f>(0.518*16.7)&amp;" კგ.მ/წმ"</f>
        <v>8.6506 კგ.მ/წმ</v>
      </c>
    </row>
    <row r="12" spans="1:15" ht="18" x14ac:dyDescent="0.25">
      <c r="B12" s="55" t="s">
        <v>112</v>
      </c>
      <c r="C12" s="60">
        <v>9.5200000000000007E-2</v>
      </c>
      <c r="D12" s="52"/>
      <c r="E12" s="55" t="s">
        <v>112</v>
      </c>
      <c r="F12" s="59" t="str">
        <f>21.6&amp;"%"</f>
        <v>21.6%</v>
      </c>
    </row>
    <row r="13" spans="1:15" ht="18" x14ac:dyDescent="0.25">
      <c r="B13" s="55" t="s">
        <v>115</v>
      </c>
      <c r="C13" s="58" t="str">
        <f>(0.5*0.518*6.3^2)&amp;" ჯ"</f>
        <v>10.27971 ჯ</v>
      </c>
      <c r="D13" s="9"/>
      <c r="E13" s="55" t="s">
        <v>115</v>
      </c>
      <c r="F13" s="58" t="str">
        <f>(0.5*0.518*21.3*21.3)&amp;" ჯ"</f>
        <v>117.50571 ჯ</v>
      </c>
    </row>
    <row r="14" spans="1:15" ht="18" x14ac:dyDescent="0.25">
      <c r="B14" s="55" t="s">
        <v>114</v>
      </c>
      <c r="C14" s="58" t="str">
        <f>0.5*0.518*5.7^2&amp;" ჯ"</f>
        <v>8.41491 ჯ</v>
      </c>
      <c r="D14" s="9"/>
      <c r="E14" s="55" t="s">
        <v>114</v>
      </c>
      <c r="F14" s="58" t="str">
        <f>(0.5*0.518*16.7*16.7)&amp;" ჯ"</f>
        <v>72.23251 ჯ</v>
      </c>
    </row>
    <row r="15" spans="1:15" ht="18" x14ac:dyDescent="0.25">
      <c r="B15" s="55" t="s">
        <v>116</v>
      </c>
      <c r="C15" s="60">
        <v>0.18140000000000001</v>
      </c>
      <c r="E15" s="55" t="s">
        <v>116</v>
      </c>
      <c r="F15" s="60">
        <v>0.38519999999999999</v>
      </c>
    </row>
  </sheetData>
  <mergeCells count="3">
    <mergeCell ref="A1:O1"/>
    <mergeCell ref="B4:C4"/>
    <mergeCell ref="E4:F4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Experiment_0</vt:lpstr>
      <vt:lpstr>Experiment_1</vt:lpstr>
      <vt:lpstr>Experiment_2</vt:lpstr>
      <vt:lpstr>Experiment_3</vt:lpstr>
      <vt:lpstr>Experiment_4</vt:lpstr>
      <vt:lpstr>Experiment_5</vt:lpstr>
      <vt:lpstr>Experiment_6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2023-05-31T13:40:10Z</cp:lastPrinted>
  <dcterms:created xsi:type="dcterms:W3CDTF">2023-04-08T10:56:15Z</dcterms:created>
  <dcterms:modified xsi:type="dcterms:W3CDTF">2023-05-31T13:40:11Z</dcterms:modified>
</cp:coreProperties>
</file>