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hat iqbal\Dropbox\PROJECT - Data Dashboards\DataDrivenPakistan_Budget_Treemap\data\"/>
    </mc:Choice>
  </mc:AlternateContent>
  <xr:revisionPtr revIDLastSave="0" documentId="13_ncr:1_{B91C448E-D3DF-4435-8652-A17F4EF8C63E}" xr6:coauthVersionLast="45" xr6:coauthVersionMax="45" xr10:uidLastSave="{00000000-0000-0000-0000-000000000000}"/>
  <bookViews>
    <workbookView xWindow="-110" yWindow="-110" windowWidth="21820" windowHeight="13680" activeTab="2" xr2:uid="{271A2E88-2E79-45DA-8E90-723B4D5B0352}"/>
  </bookViews>
  <sheets>
    <sheet name="Reciepts" sheetId="1" r:id="rId1"/>
    <sheet name="Expenditur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2" l="1"/>
  <c r="G1" i="2"/>
  <c r="B3" i="2"/>
  <c r="W1" i="2" l="1"/>
  <c r="X3" i="2"/>
  <c r="W3" i="2"/>
  <c r="V49" i="2"/>
  <c r="V1" i="2"/>
  <c r="X1" i="2" s="1"/>
  <c r="Q3" i="2"/>
  <c r="R1" i="2" s="1"/>
  <c r="Q4" i="2"/>
  <c r="Q10" i="2"/>
  <c r="K18" i="2"/>
  <c r="K28" i="2"/>
  <c r="K26" i="2"/>
  <c r="K14" i="2"/>
  <c r="K8" i="2"/>
  <c r="L1" i="2" s="1"/>
  <c r="G4" i="2"/>
  <c r="G17" i="2"/>
  <c r="H17" i="2" s="1"/>
  <c r="H19" i="2"/>
  <c r="G19" i="2"/>
  <c r="G25" i="2"/>
  <c r="H25" i="2" s="1"/>
  <c r="H32" i="2"/>
  <c r="G32" i="2"/>
  <c r="G40" i="2"/>
  <c r="H40" i="2" s="1"/>
  <c r="G42" i="2"/>
  <c r="H42" i="2" s="1"/>
  <c r="G44" i="2"/>
  <c r="H44" i="2" s="1"/>
  <c r="G49" i="2"/>
  <c r="H49" i="2" s="1"/>
  <c r="G55" i="2"/>
  <c r="H55" i="2" s="1"/>
  <c r="G63" i="2"/>
  <c r="H63" i="2" s="1"/>
  <c r="F4" i="2"/>
  <c r="G3" i="2" s="1"/>
  <c r="H3" i="2" s="1"/>
  <c r="C4" i="2"/>
  <c r="C7" i="2"/>
  <c r="C10" i="2"/>
  <c r="C13" i="2"/>
  <c r="P1" i="2" s="1"/>
  <c r="S1" i="2" s="1"/>
  <c r="C16" i="2"/>
  <c r="K1" i="2" s="1"/>
  <c r="C17" i="2"/>
  <c r="C23" i="2"/>
  <c r="C24" i="2"/>
  <c r="C27" i="2"/>
  <c r="C28" i="2"/>
  <c r="C29" i="2"/>
  <c r="B26" i="2"/>
  <c r="C26" i="2" s="1"/>
  <c r="B14" i="1"/>
  <c r="B8" i="1"/>
  <c r="B6" i="1"/>
  <c r="M1" i="2" l="1"/>
  <c r="H4" i="2"/>
  <c r="B30" i="2"/>
  <c r="C30" i="2" s="1"/>
  <c r="C3" i="2"/>
  <c r="F1" i="2" s="1"/>
</calcChain>
</file>

<file path=xl/sharedStrings.xml><?xml version="1.0" encoding="utf-8"?>
<sst xmlns="http://schemas.openxmlformats.org/spreadsheetml/2006/main" count="259" uniqueCount="225">
  <si>
    <t>Tax Revenue</t>
  </si>
  <si>
    <t>Rs, billions</t>
  </si>
  <si>
    <t>Other taxes</t>
  </si>
  <si>
    <t>FBR taxes</t>
  </si>
  <si>
    <t>Non-Tax Revenue</t>
  </si>
  <si>
    <t>(a) Gross Revenue Reciepts</t>
  </si>
  <si>
    <t>(b) Less Provincial Share</t>
  </si>
  <si>
    <t>I. Net Revenue Receipts</t>
  </si>
  <si>
    <t>II. Capital Receipts (non-bank)</t>
  </si>
  <si>
    <t>III. External Receipts (net)</t>
  </si>
  <si>
    <t>IV. Estimated Provincial Surplus</t>
  </si>
  <si>
    <t>V. Bank Borrowing</t>
  </si>
  <si>
    <t>VI. Privatization Proceeds</t>
  </si>
  <si>
    <t>TOTAL RESOURCES (I to VI)</t>
  </si>
  <si>
    <t>A. CURRENT</t>
  </si>
  <si>
    <t>Interest Payments</t>
  </si>
  <si>
    <t>Pension</t>
  </si>
  <si>
    <t>Defence Affairs &amp; Services</t>
  </si>
  <si>
    <t>Grants and Transfers</t>
  </si>
  <si>
    <t>Subsidies</t>
  </si>
  <si>
    <t>Running of Civil Govt.</t>
  </si>
  <si>
    <t>Provision for Pay &amp; Pension</t>
  </si>
  <si>
    <t>Provision for Contingencies</t>
  </si>
  <si>
    <t>B. DEVELOPMENT</t>
  </si>
  <si>
    <t>Federal PSDP</t>
  </si>
  <si>
    <t>Net Lending</t>
  </si>
  <si>
    <t>Other Dev. Expenditure</t>
  </si>
  <si>
    <t>TOTAL EXPENDITURE(A+B)</t>
  </si>
  <si>
    <t>Rs,millions</t>
  </si>
  <si>
    <t>Mark-up on Domestic Debt</t>
  </si>
  <si>
    <t>Mark-up on Foreign Debt</t>
  </si>
  <si>
    <t>Military</t>
  </si>
  <si>
    <t>Civil</t>
  </si>
  <si>
    <t>Defence Services</t>
  </si>
  <si>
    <t>Defence Administration</t>
  </si>
  <si>
    <t>Grants to Provinces</t>
  </si>
  <si>
    <t>Grants to Others</t>
  </si>
  <si>
    <t>Salary</t>
  </si>
  <si>
    <t>Pay</t>
  </si>
  <si>
    <t>Allowance</t>
  </si>
  <si>
    <t>Non-salary</t>
  </si>
  <si>
    <t>Others</t>
  </si>
  <si>
    <t>Foreign Loans Repayment</t>
  </si>
  <si>
    <t>Rs, millions</t>
  </si>
  <si>
    <t>General Public Service</t>
  </si>
  <si>
    <t>Defence Affairs and Services</t>
  </si>
  <si>
    <t>Public Order and Safety Affairs</t>
  </si>
  <si>
    <t>Economic Affairs</t>
  </si>
  <si>
    <t>Environment Protection</t>
  </si>
  <si>
    <t>Housing and Community Amenities</t>
  </si>
  <si>
    <t>Health Affairs &amp; Services</t>
  </si>
  <si>
    <t>Recreation, Culture and Religion</t>
  </si>
  <si>
    <t>Education Affairs and Services</t>
  </si>
  <si>
    <t>Social Protection</t>
  </si>
  <si>
    <t>TOTAL EXPENDITURE:</t>
  </si>
  <si>
    <r>
      <t xml:space="preserve">Breakdown by function of </t>
    </r>
    <r>
      <rPr>
        <b/>
        <sz val="11"/>
        <color theme="1"/>
        <rFont val="Calibri"/>
        <family val="2"/>
        <scheme val="minor"/>
      </rPr>
      <t>Current Expenditure</t>
    </r>
    <r>
      <rPr>
        <sz val="11"/>
        <color theme="1"/>
        <rFont val="Calibri"/>
        <family val="2"/>
        <scheme val="minor"/>
      </rPr>
      <t>:</t>
    </r>
  </si>
  <si>
    <t>Executive &amp; Legislative Organs, Financial,
Fiscal Affairs &amp; External Affairs</t>
  </si>
  <si>
    <t>Superannuation Allowances &amp; Pensions</t>
  </si>
  <si>
    <t>Servicing of Foreign Debt</t>
  </si>
  <si>
    <t>Servicing of Domestic Debt</t>
  </si>
  <si>
    <t>Foreign Economic Aid</t>
  </si>
  <si>
    <t>Transfers</t>
  </si>
  <si>
    <t>General Services</t>
  </si>
  <si>
    <t>Basic Research</t>
  </si>
  <si>
    <t>Research and Development General Public Services</t>
  </si>
  <si>
    <t>Administration of General Public Services</t>
  </si>
  <si>
    <t>General Public Services not elsewhere defined</t>
  </si>
  <si>
    <t>Employees Related Expenses</t>
  </si>
  <si>
    <t>Operating Expenses</t>
  </si>
  <si>
    <t>Physical Assets</t>
  </si>
  <si>
    <t>Civil Works</t>
  </si>
  <si>
    <t>Less Recoveries</t>
  </si>
  <si>
    <t>Law Courts</t>
  </si>
  <si>
    <t>Police</t>
  </si>
  <si>
    <t>Fire Protection</t>
  </si>
  <si>
    <t>Prison Administration and Operation</t>
  </si>
  <si>
    <t>R &amp; D Public Order and Safety</t>
  </si>
  <si>
    <t>Administration of Public Order</t>
  </si>
  <si>
    <t>General Economic, Commercial and Labour Affairs</t>
  </si>
  <si>
    <t>Agriculture, Food, Irrigation, Forestry and Fishing</t>
  </si>
  <si>
    <t>Fuel and Energy</t>
  </si>
  <si>
    <t>Mining and Manufacturing</t>
  </si>
  <si>
    <t>Construction and Transport</t>
  </si>
  <si>
    <t>Communications</t>
  </si>
  <si>
    <t>Other Industries</t>
  </si>
  <si>
    <t>Waste Water Management</t>
  </si>
  <si>
    <t>Community Development</t>
  </si>
  <si>
    <t>Medical Products, Appliances and Equipment</t>
  </si>
  <si>
    <t>Hospital Services</t>
  </si>
  <si>
    <t>Public Health Services</t>
  </si>
  <si>
    <t>Health Administration</t>
  </si>
  <si>
    <t>Recreation and Sporting Services</t>
  </si>
  <si>
    <t>Cultural Services</t>
  </si>
  <si>
    <t>Broadcasting and Publishing</t>
  </si>
  <si>
    <t>Religious Affairs</t>
  </si>
  <si>
    <t>Administration of Information, Recreation &amp; Culture</t>
  </si>
  <si>
    <t>Pre-Primary &amp; Primary Education Affairs Services</t>
  </si>
  <si>
    <t>Secondary Education Affairs &amp; Services</t>
  </si>
  <si>
    <t>Tertiary Education Affairs and Services</t>
  </si>
  <si>
    <t>Education Services not Definable by Level</t>
  </si>
  <si>
    <t>Subsidiary Services to Education</t>
  </si>
  <si>
    <t>Administration</t>
  </si>
  <si>
    <t>Education Affairs, Services not elsewhere classified</t>
  </si>
  <si>
    <t>Social Protection (not elsewhere class)</t>
  </si>
  <si>
    <r>
      <t xml:space="preserve">Breakdown of </t>
    </r>
    <r>
      <rPr>
        <b/>
        <sz val="11"/>
        <color theme="1"/>
        <rFont val="Calibri"/>
        <family val="2"/>
        <scheme val="minor"/>
      </rPr>
      <t>Subsidies</t>
    </r>
    <r>
      <rPr>
        <sz val="11"/>
        <color theme="1"/>
        <rFont val="Calibri"/>
        <family val="2"/>
        <scheme val="minor"/>
      </rPr>
      <t>:</t>
    </r>
  </si>
  <si>
    <t>Subsidy to WAPDA/PEPCO</t>
  </si>
  <si>
    <t>Inter-Disco Tariff Differential</t>
  </si>
  <si>
    <t>Tariff Differential for Agriculture Tubewells in
Balochistan</t>
  </si>
  <si>
    <t>To pick up WAPDA/PEPCO receivables from
merged districts of KPK</t>
  </si>
  <si>
    <t>Subsidy to WAPDA on account of Tariff
Differential for AJ&amp;K</t>
  </si>
  <si>
    <t>Subsidy to KESC</t>
  </si>
  <si>
    <t>To pick up KESC's Tariff Differential</t>
  </si>
  <si>
    <t>For Tariff Differential for Agriculture Tubewells in Balochistan</t>
  </si>
  <si>
    <t>Subsidy to DISCOs &amp; K-Electric</t>
  </si>
  <si>
    <t>To KESC for industrial support package</t>
  </si>
  <si>
    <t>Subsidy to LNG sector for providing Gas on lower rates to industry</t>
  </si>
  <si>
    <t>Subsidy to USC</t>
  </si>
  <si>
    <t>Ramzan Package</t>
  </si>
  <si>
    <t>Payment of Sugar Arrears</t>
  </si>
  <si>
    <t>Sale of Pulses, Rice, Tea etc. at subsized rates</t>
  </si>
  <si>
    <t>Subsidy to PASSCO for:</t>
  </si>
  <si>
    <t>Wheat Operation</t>
  </si>
  <si>
    <t>Wheat Reserved Stock</t>
  </si>
  <si>
    <t>Wheat supplied to Gilgit-Baltistan (Arrears)</t>
  </si>
  <si>
    <t>Support for Wheat/Flour Export</t>
  </si>
  <si>
    <t>Support for Sugar Export</t>
  </si>
  <si>
    <t>Reimbursement on account of Paddy Operation</t>
  </si>
  <si>
    <t>Reimbursement on account of Donation of Wheat by the GOP</t>
  </si>
  <si>
    <t>Subsidy to National Food Security &amp; Research Division</t>
  </si>
  <si>
    <t>National Food Security &amp; Research Division</t>
  </si>
  <si>
    <t>Subsidy to Others</t>
  </si>
  <si>
    <t>Sale of Wheat in FATA</t>
  </si>
  <si>
    <r>
      <t xml:space="preserve">Breakdown of </t>
    </r>
    <r>
      <rPr>
        <b/>
        <sz val="11"/>
        <color theme="1"/>
        <rFont val="Calibri"/>
        <family val="2"/>
        <scheme val="minor"/>
      </rPr>
      <t>Grants/Transfers</t>
    </r>
    <r>
      <rPr>
        <sz val="11"/>
        <color theme="1"/>
        <rFont val="Calibri"/>
        <family val="2"/>
        <scheme val="minor"/>
      </rPr>
      <t>:</t>
    </r>
  </si>
  <si>
    <t>I. GRANTS IN AID &amp; MISCELLANEOUS
ADJUSTMENTS</t>
  </si>
  <si>
    <t>A. SPECIAL GRANTS</t>
  </si>
  <si>
    <t>Punjab</t>
  </si>
  <si>
    <t>Sindh</t>
  </si>
  <si>
    <t>Khyber Pakhtunkhwa</t>
  </si>
  <si>
    <t>Balochistan</t>
  </si>
  <si>
    <t>B. LUMP PROVISION</t>
  </si>
  <si>
    <t>II. GRANTS TO OTHERS</t>
  </si>
  <si>
    <t>Contingent Liabilities</t>
  </si>
  <si>
    <t>Miscellaneous Grants</t>
  </si>
  <si>
    <t>Other outstanding Liabilities</t>
  </si>
  <si>
    <t>Pakistan Railways to meet their losses</t>
  </si>
  <si>
    <t>National Internship Programme</t>
  </si>
  <si>
    <t>Lump Provision for Relief etc</t>
  </si>
  <si>
    <t>Competition Commission of Pakistan</t>
  </si>
  <si>
    <t>Reimbursement of Telegraphic Transfers (TT) Charges on Home Remittances</t>
  </si>
  <si>
    <t>Pakistan Remittance Initiative</t>
  </si>
  <si>
    <t>Audit Oversight Board</t>
  </si>
  <si>
    <t>FWBL's Key Initiatives/Development</t>
  </si>
  <si>
    <t>Public Private Partnership AuthorityPPPA</t>
  </si>
  <si>
    <t>Walled Accounts</t>
  </si>
  <si>
    <t>Remmitances</t>
  </si>
  <si>
    <t>Grants to AJK Government</t>
  </si>
  <si>
    <t>Grant-in-Aid to Gilgit Baltistan</t>
  </si>
  <si>
    <t>Grant to Bait-ul-Maal</t>
  </si>
  <si>
    <t>Wheat Subsidy to Gilgit Baltistan</t>
  </si>
  <si>
    <t>Grant to Pakistan Textile City Ltd.</t>
  </si>
  <si>
    <t>Grant to Pakistan Machine Tool Factory</t>
  </si>
  <si>
    <t>Benazir Income Support Programme</t>
  </si>
  <si>
    <t>Pakistan Poverty Alleviation Fund</t>
  </si>
  <si>
    <r>
      <t xml:space="preserve">Breakdown of </t>
    </r>
    <r>
      <rPr>
        <b/>
        <sz val="11"/>
        <color theme="1"/>
        <rFont val="Calibri"/>
        <family val="2"/>
        <scheme val="minor"/>
      </rPr>
      <t>Federal PSDP</t>
    </r>
    <r>
      <rPr>
        <sz val="11"/>
        <color theme="1"/>
        <rFont val="Calibri"/>
        <family val="2"/>
        <scheme val="minor"/>
      </rPr>
      <t>:</t>
    </r>
  </si>
  <si>
    <t>A. Federal Ministries/Divisions</t>
  </si>
  <si>
    <t>Aviation Division</t>
  </si>
  <si>
    <t>Board of Investment</t>
  </si>
  <si>
    <t>Cabinet Division</t>
  </si>
  <si>
    <t>Capital Administration &amp; Development Division</t>
  </si>
  <si>
    <t>Climate Change Division</t>
  </si>
  <si>
    <t>Commerce Division</t>
  </si>
  <si>
    <t>Communications Division (other than NHA)</t>
  </si>
  <si>
    <t>Defence Division</t>
  </si>
  <si>
    <t>Defence Production Division</t>
  </si>
  <si>
    <t>Economic Affairs Division</t>
  </si>
  <si>
    <t>Establishment Division</t>
  </si>
  <si>
    <t>Federal Education &amp; Professional Division</t>
  </si>
  <si>
    <t>Finance Division</t>
  </si>
  <si>
    <t>Foreign Affairs Division</t>
  </si>
  <si>
    <t>Higher Education Commission</t>
  </si>
  <si>
    <t>Housing &amp; Works Division</t>
  </si>
  <si>
    <t>Human Rights Division</t>
  </si>
  <si>
    <t>Industries and Production Division</t>
  </si>
  <si>
    <t>Information &amp; Broadcasting &amp; National Heritage Division</t>
  </si>
  <si>
    <t>Information Tech. &amp; Telecom Division</t>
  </si>
  <si>
    <t>Inter Provincial Coordination Division</t>
  </si>
  <si>
    <t>Interior Division</t>
  </si>
  <si>
    <t>Kashmir Affairs &amp; Gilgit Baltistan Division</t>
  </si>
  <si>
    <t>AJK</t>
  </si>
  <si>
    <t>Gilgit Baltistan</t>
  </si>
  <si>
    <t>Law and Justice Division</t>
  </si>
  <si>
    <t>Maritime Affairs Division</t>
  </si>
  <si>
    <t>Narcotics Control Division</t>
  </si>
  <si>
    <t>National Health Services, Regulations &amp; Coordination Division</t>
  </si>
  <si>
    <t>National History &amp; Literary Heritage Division</t>
  </si>
  <si>
    <t>Pakistan Atomic Energy Commission</t>
  </si>
  <si>
    <t>Pakistan Nuclear Regulatory Authority</t>
  </si>
  <si>
    <t>M/o. Energy (Petroleum Division)</t>
  </si>
  <si>
    <t>Planning, Development &amp; Reform Division</t>
  </si>
  <si>
    <t>Postal Services Division</t>
  </si>
  <si>
    <t>Poverty Alleviation and Social Safety Div</t>
  </si>
  <si>
    <t>Railways Division</t>
  </si>
  <si>
    <t>Revenue Division</t>
  </si>
  <si>
    <t>Science &amp; Technological Research Division</t>
  </si>
  <si>
    <t>States &amp; Frontier Regions Division</t>
  </si>
  <si>
    <t>Statistics Division</t>
  </si>
  <si>
    <t>SUPARCO</t>
  </si>
  <si>
    <t>Textile Division</t>
  </si>
  <si>
    <t>Water Resources Division</t>
  </si>
  <si>
    <t>B. Corporations</t>
  </si>
  <si>
    <t>National Highway Authority (NHA)</t>
  </si>
  <si>
    <t>NTDC/PEPCO/WAPDA</t>
  </si>
  <si>
    <t>C. ERRA</t>
  </si>
  <si>
    <t>D. Relief and Rehabilitation of IDPs</t>
  </si>
  <si>
    <t>E. Security Enhancement</t>
  </si>
  <si>
    <t>F. Prime Minister's Youth Skill Dev. Initiative</t>
  </si>
  <si>
    <t>G. Clean Green Pakistan Movement/ Tourism</t>
  </si>
  <si>
    <t>H. Gas Infrastructure Development Cess</t>
  </si>
  <si>
    <t>I. Merged Areas of FATA 10 Years
Development Plan</t>
  </si>
  <si>
    <t>J. Special Provision for CEPEC Projects</t>
  </si>
  <si>
    <t>K. Pak SDGs &amp; Community Development
Programme</t>
  </si>
  <si>
    <t>TOTAL EXPENDITURE</t>
  </si>
  <si>
    <t>Parent</t>
  </si>
  <si>
    <t>Child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</si>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</sst>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indent="1"/>
    </xf>
    <xf numFmtId="2" fontId="0" fillId="0" borderId="0" xfId="0" applyNumberFormat="1"/>
    <xf numFmtId="3" fontId="0" fillId="0" borderId="0" xfId="0" applyNumberFormat="1"/>
    <xf numFmtId="43" fontId="0" fillId="0" borderId="0" xfId="0" applyNumberFormat="1"/>
    <xf numFmtId="0" fontId="0" fillId="0" borderId="1" xfId="0" applyBorder="1"/>
    <xf numFmtId="0" fontId="0" fillId="3" borderId="1" xfId="0" applyFill="1" applyBorder="1"/>
    <xf numFmtId="1" fontId="0" fillId="0" borderId="1" xfId="0" applyNumberFormat="1" applyBorder="1"/>
    <xf numFmtId="43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left" indent="1"/>
    </xf>
    <xf numFmtId="0" fontId="0" fillId="5" borderId="1" xfId="0" applyFill="1" applyBorder="1"/>
    <xf numFmtId="3" fontId="0" fillId="0" borderId="1" xfId="0" applyNumberFormat="1" applyBorder="1"/>
    <xf numFmtId="0" fontId="0" fillId="4" borderId="1" xfId="0" applyFill="1" applyBorder="1"/>
    <xf numFmtId="0" fontId="0" fillId="0" borderId="1" xfId="0" applyBorder="1" applyAlignment="1">
      <alignment horizontal="left" indent="2"/>
    </xf>
    <xf numFmtId="0" fontId="0" fillId="6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indent="1"/>
    </xf>
    <xf numFmtId="0" fontId="0" fillId="0" borderId="1" xfId="0" applyBorder="1" applyAlignment="1">
      <alignment horizontal="left"/>
    </xf>
    <xf numFmtId="3" fontId="0" fillId="2" borderId="1" xfId="0" applyNumberFormat="1" applyFill="1" applyBorder="1"/>
    <xf numFmtId="43" fontId="3" fillId="0" borderId="0" xfId="0" applyNumberFormat="1" applyFont="1" applyFill="1"/>
    <xf numFmtId="3" fontId="0" fillId="0" borderId="1" xfId="0" applyNumberFormat="1" applyFill="1" applyBorder="1"/>
    <xf numFmtId="43" fontId="0" fillId="6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4155-8085-4989-94E2-3173B74E7FCB}">
  <dimension ref="A1:B14"/>
  <sheetViews>
    <sheetView workbookViewId="0">
      <selection sqref="A1:XFD1"/>
    </sheetView>
  </sheetViews>
  <sheetFormatPr defaultRowHeight="14.5" x14ac:dyDescent="0.35"/>
  <cols>
    <col min="1" max="1" width="23.90625" bestFit="1" customWidth="1"/>
  </cols>
  <sheetData>
    <row r="1" spans="1:2" x14ac:dyDescent="0.35">
      <c r="B1" t="s">
        <v>1</v>
      </c>
    </row>
    <row r="2" spans="1:2" x14ac:dyDescent="0.35">
      <c r="A2" t="s">
        <v>0</v>
      </c>
      <c r="B2">
        <v>5822</v>
      </c>
    </row>
    <row r="3" spans="1:2" x14ac:dyDescent="0.35">
      <c r="A3" s="1" t="s">
        <v>3</v>
      </c>
      <c r="B3">
        <v>5555</v>
      </c>
    </row>
    <row r="4" spans="1:2" x14ac:dyDescent="0.35">
      <c r="A4" s="1" t="s">
        <v>2</v>
      </c>
      <c r="B4">
        <v>267</v>
      </c>
    </row>
    <row r="5" spans="1:2" x14ac:dyDescent="0.35">
      <c r="A5" t="s">
        <v>4</v>
      </c>
      <c r="B5">
        <v>894</v>
      </c>
    </row>
    <row r="6" spans="1:2" x14ac:dyDescent="0.35">
      <c r="A6" t="s">
        <v>5</v>
      </c>
      <c r="B6">
        <f>SUM(B3:B5)</f>
        <v>6716</v>
      </c>
    </row>
    <row r="7" spans="1:2" x14ac:dyDescent="0.35">
      <c r="A7" t="s">
        <v>6</v>
      </c>
      <c r="B7">
        <v>3255</v>
      </c>
    </row>
    <row r="8" spans="1:2" x14ac:dyDescent="0.35">
      <c r="A8" t="s">
        <v>7</v>
      </c>
      <c r="B8">
        <f>B6-B7</f>
        <v>3461</v>
      </c>
    </row>
    <row r="9" spans="1:2" x14ac:dyDescent="0.35">
      <c r="A9" t="s">
        <v>8</v>
      </c>
      <c r="B9">
        <v>819</v>
      </c>
    </row>
    <row r="10" spans="1:2" x14ac:dyDescent="0.35">
      <c r="A10" t="s">
        <v>9</v>
      </c>
      <c r="B10">
        <v>1829</v>
      </c>
    </row>
    <row r="11" spans="1:2" x14ac:dyDescent="0.35">
      <c r="A11" t="s">
        <v>10</v>
      </c>
      <c r="B11">
        <v>423</v>
      </c>
    </row>
    <row r="12" spans="1:2" x14ac:dyDescent="0.35">
      <c r="A12" t="s">
        <v>11</v>
      </c>
      <c r="B12">
        <v>339</v>
      </c>
    </row>
    <row r="13" spans="1:2" x14ac:dyDescent="0.35">
      <c r="A13" t="s">
        <v>12</v>
      </c>
      <c r="B13">
        <v>150</v>
      </c>
    </row>
    <row r="14" spans="1:2" x14ac:dyDescent="0.35">
      <c r="A14" t="s">
        <v>13</v>
      </c>
      <c r="B14">
        <f>SUM(B8:B13)</f>
        <v>7021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F11-6012-476F-B9CD-767358872048}">
  <dimension ref="A1:X66"/>
  <sheetViews>
    <sheetView topLeftCell="A37" workbookViewId="0">
      <selection activeCell="G55" sqref="G55"/>
    </sheetView>
  </sheetViews>
  <sheetFormatPr defaultRowHeight="14.5" x14ac:dyDescent="0.35"/>
  <cols>
    <col min="1" max="1" width="24.90625" bestFit="1" customWidth="1"/>
    <col min="2" max="2" width="9.54296875" hidden="1" customWidth="1"/>
    <col min="3" max="4" width="12.54296875" bestFit="1" customWidth="1"/>
    <col min="5" max="5" width="46.1796875" bestFit="1" customWidth="1"/>
    <col min="6" max="6" width="12.54296875" style="2" bestFit="1" customWidth="1"/>
    <col min="7" max="7" width="12.54296875" bestFit="1" customWidth="1"/>
    <col min="8" max="8" width="6.6328125" bestFit="1" customWidth="1"/>
    <col min="10" max="10" width="57.7265625" bestFit="1" customWidth="1"/>
    <col min="11" max="11" width="10.08984375" bestFit="1" customWidth="1"/>
    <col min="12" max="12" width="7.26953125" bestFit="1" customWidth="1"/>
    <col min="13" max="13" width="6.36328125" bestFit="1" customWidth="1"/>
    <col min="15" max="15" width="31.453125" bestFit="1" customWidth="1"/>
    <col min="16" max="16" width="10.08984375" bestFit="1" customWidth="1"/>
    <col min="21" max="21" width="28.08984375" bestFit="1" customWidth="1"/>
    <col min="22" max="22" width="11.08984375" bestFit="1" customWidth="1"/>
  </cols>
  <sheetData>
    <row r="1" spans="1:24" x14ac:dyDescent="0.35">
      <c r="A1" s="5" t="s">
        <v>54</v>
      </c>
      <c r="B1" s="5"/>
      <c r="C1" s="5"/>
      <c r="E1" s="6" t="s">
        <v>55</v>
      </c>
      <c r="F1" s="9">
        <f>C3</f>
        <v>7288254</v>
      </c>
      <c r="G1" s="24">
        <f>SUM(G3,G17,G25,G32,G40,G42,G44,G49,G55,G63)</f>
        <v>7288176.4000000004</v>
      </c>
      <c r="H1" s="8">
        <f>F1-G1</f>
        <v>77.599999999627471</v>
      </c>
      <c r="J1" s="13" t="s">
        <v>104</v>
      </c>
      <c r="K1" s="16">
        <f>C16</f>
        <v>272000</v>
      </c>
      <c r="L1" s="12">
        <f>SUM(K3,K8,K14,K18,K26,K28)</f>
        <v>271501</v>
      </c>
      <c r="M1" s="16">
        <f>K1-L1</f>
        <v>499</v>
      </c>
      <c r="O1" s="11" t="s">
        <v>132</v>
      </c>
      <c r="P1" s="16">
        <f>$C$13</f>
        <v>831000</v>
      </c>
      <c r="Q1" s="5"/>
      <c r="R1" s="12">
        <f>SUM(Q3,Q10)</f>
        <v>831194</v>
      </c>
      <c r="S1" s="16">
        <f>P1-R1</f>
        <v>-194</v>
      </c>
      <c r="U1" s="15" t="s">
        <v>163</v>
      </c>
      <c r="V1" s="9">
        <f>$C$27</f>
        <v>701000</v>
      </c>
      <c r="W1" s="12">
        <f>SUM(V52:V60,V49,V3)</f>
        <v>700999</v>
      </c>
      <c r="X1" s="8">
        <f>V1-W1</f>
        <v>1</v>
      </c>
    </row>
    <row r="2" spans="1:24" x14ac:dyDescent="0.35">
      <c r="A2" s="5"/>
      <c r="B2" s="5" t="s">
        <v>1</v>
      </c>
      <c r="C2" s="5" t="s">
        <v>28</v>
      </c>
      <c r="E2" s="5"/>
      <c r="F2" s="16" t="s">
        <v>43</v>
      </c>
      <c r="G2" s="5"/>
      <c r="H2" s="5"/>
      <c r="J2" s="5"/>
      <c r="K2" s="16" t="s">
        <v>43</v>
      </c>
      <c r="L2" s="5"/>
      <c r="M2" s="5"/>
      <c r="O2" s="5"/>
      <c r="P2" s="16" t="s">
        <v>43</v>
      </c>
      <c r="Q2" s="5"/>
      <c r="R2" s="5"/>
      <c r="S2" s="5"/>
      <c r="U2" s="5"/>
      <c r="V2" s="16" t="s">
        <v>43</v>
      </c>
      <c r="W2" s="5"/>
      <c r="X2" s="5"/>
    </row>
    <row r="3" spans="1:24" ht="29" x14ac:dyDescent="0.35">
      <c r="A3" s="6" t="s">
        <v>14</v>
      </c>
      <c r="B3" s="7">
        <f>SUM(B4:B25)</f>
        <v>7288.25</v>
      </c>
      <c r="C3" s="8">
        <f>SUM(C4,C7,C10,C13,C16,C17,C23,C24,C25)</f>
        <v>7288254</v>
      </c>
      <c r="D3" s="22"/>
      <c r="E3" s="5" t="s">
        <v>44</v>
      </c>
      <c r="F3" s="16">
        <v>5607041</v>
      </c>
      <c r="G3" s="16">
        <f>SUM(F4,F10,F11,F12,F13,F14,F15,F16)</f>
        <v>5607041</v>
      </c>
      <c r="H3" s="16">
        <f>F3-G3</f>
        <v>0</v>
      </c>
      <c r="J3" s="5" t="s">
        <v>105</v>
      </c>
      <c r="K3" s="12">
        <v>191000</v>
      </c>
      <c r="L3" s="5"/>
      <c r="M3" s="5"/>
      <c r="O3" s="18" t="s">
        <v>133</v>
      </c>
      <c r="P3" s="12">
        <v>96482</v>
      </c>
      <c r="Q3" s="12">
        <f>SUM(P4,P9)</f>
        <v>96482</v>
      </c>
      <c r="R3" s="5"/>
      <c r="S3" s="5"/>
      <c r="U3" s="5" t="s">
        <v>164</v>
      </c>
      <c r="V3" s="21">
        <v>348240</v>
      </c>
      <c r="W3" s="12">
        <f>SUM(V4:V26,V29:V48)</f>
        <v>347240</v>
      </c>
      <c r="X3" s="12">
        <f>V3-W3</f>
        <v>1000</v>
      </c>
    </row>
    <row r="4" spans="1:24" ht="29" x14ac:dyDescent="0.35">
      <c r="A4" s="5" t="s">
        <v>15</v>
      </c>
      <c r="B4" s="7">
        <v>2891</v>
      </c>
      <c r="C4" s="9">
        <f t="shared" ref="C4:C17" si="0">B4*1000</f>
        <v>2891000</v>
      </c>
      <c r="D4" s="22"/>
      <c r="E4" s="17" t="s">
        <v>56</v>
      </c>
      <c r="F4" s="16">
        <f>SUM(F5:F9)</f>
        <v>4716758</v>
      </c>
      <c r="G4" s="16">
        <f>SUM(F5:F9)</f>
        <v>4716758</v>
      </c>
      <c r="H4" s="16">
        <f>F4-G4</f>
        <v>0</v>
      </c>
      <c r="J4" s="10" t="s">
        <v>106</v>
      </c>
      <c r="K4" s="12">
        <v>162000</v>
      </c>
      <c r="L4" s="12"/>
      <c r="M4" s="5"/>
      <c r="O4" s="10" t="s">
        <v>134</v>
      </c>
      <c r="P4" s="12">
        <v>86482</v>
      </c>
      <c r="Q4" s="5">
        <f>SUM(P5:P8)</f>
        <v>86482</v>
      </c>
      <c r="R4" s="5"/>
      <c r="S4" s="5"/>
      <c r="U4" s="10" t="s">
        <v>165</v>
      </c>
      <c r="V4" s="12">
        <v>1267</v>
      </c>
      <c r="W4" s="5"/>
      <c r="X4" s="5"/>
    </row>
    <row r="5" spans="1:24" ht="29" x14ac:dyDescent="0.35">
      <c r="A5" s="10" t="s">
        <v>29</v>
      </c>
      <c r="B5" s="7"/>
      <c r="C5" s="9">
        <v>2531685</v>
      </c>
      <c r="E5" s="14" t="s">
        <v>57</v>
      </c>
      <c r="F5" s="16">
        <v>421000</v>
      </c>
      <c r="G5" s="12"/>
      <c r="H5" s="5"/>
      <c r="J5" s="17" t="s">
        <v>107</v>
      </c>
      <c r="K5" s="12">
        <v>8000</v>
      </c>
      <c r="L5" s="5"/>
      <c r="M5" s="5"/>
      <c r="O5" s="14" t="s">
        <v>135</v>
      </c>
      <c r="P5" s="5">
        <v>0</v>
      </c>
      <c r="Q5" s="5"/>
      <c r="R5" s="5"/>
      <c r="S5" s="5"/>
      <c r="U5" s="10" t="s">
        <v>166</v>
      </c>
      <c r="V5" s="5">
        <v>100</v>
      </c>
      <c r="W5" s="5"/>
      <c r="X5" s="5"/>
    </row>
    <row r="6" spans="1:24" ht="29" x14ac:dyDescent="0.35">
      <c r="A6" s="10" t="s">
        <v>30</v>
      </c>
      <c r="B6" s="7"/>
      <c r="C6" s="9">
        <v>359764</v>
      </c>
      <c r="E6" s="14" t="s">
        <v>58</v>
      </c>
      <c r="F6" s="16">
        <v>359764</v>
      </c>
      <c r="G6" s="5"/>
      <c r="H6" s="5"/>
      <c r="J6" s="17" t="s">
        <v>108</v>
      </c>
      <c r="K6" s="12">
        <v>18000</v>
      </c>
      <c r="L6" s="5"/>
      <c r="M6" s="5"/>
      <c r="O6" s="14" t="s">
        <v>136</v>
      </c>
      <c r="P6" s="12">
        <v>20400</v>
      </c>
      <c r="Q6" s="5"/>
      <c r="R6" s="5"/>
      <c r="S6" s="5"/>
      <c r="U6" s="10" t="s">
        <v>167</v>
      </c>
      <c r="V6" s="12">
        <v>15986</v>
      </c>
      <c r="W6" s="5"/>
      <c r="X6" s="5"/>
    </row>
    <row r="7" spans="1:24" ht="29" x14ac:dyDescent="0.35">
      <c r="A7" s="5" t="s">
        <v>16</v>
      </c>
      <c r="B7" s="7">
        <v>421</v>
      </c>
      <c r="C7" s="9">
        <f t="shared" si="0"/>
        <v>421000</v>
      </c>
      <c r="E7" s="14" t="s">
        <v>42</v>
      </c>
      <c r="F7" s="16">
        <v>1095254</v>
      </c>
      <c r="G7" s="5"/>
      <c r="H7" s="5"/>
      <c r="J7" s="17" t="s">
        <v>109</v>
      </c>
      <c r="K7" s="12">
        <v>3000</v>
      </c>
      <c r="L7" s="5"/>
      <c r="M7" s="5"/>
      <c r="O7" s="14" t="s">
        <v>137</v>
      </c>
      <c r="P7" s="12">
        <v>56082</v>
      </c>
      <c r="Q7" s="5"/>
      <c r="R7" s="5"/>
      <c r="S7" s="5"/>
      <c r="U7" s="10" t="s">
        <v>168</v>
      </c>
      <c r="V7" s="5">
        <v>0</v>
      </c>
      <c r="W7" s="5"/>
      <c r="X7" s="5"/>
    </row>
    <row r="8" spans="1:24" x14ac:dyDescent="0.35">
      <c r="A8" s="10" t="s">
        <v>31</v>
      </c>
      <c r="B8" s="7"/>
      <c r="C8" s="9">
        <v>327088</v>
      </c>
      <c r="E8" s="14" t="s">
        <v>59</v>
      </c>
      <c r="F8" s="16">
        <v>2531685</v>
      </c>
      <c r="G8" s="5"/>
      <c r="H8" s="5"/>
      <c r="J8" s="5" t="s">
        <v>110</v>
      </c>
      <c r="K8" s="12">
        <f>SUM(K9:K13)</f>
        <v>59500</v>
      </c>
      <c r="L8" s="5"/>
      <c r="M8" s="5"/>
      <c r="O8" s="14" t="s">
        <v>138</v>
      </c>
      <c r="P8" s="12">
        <v>10000</v>
      </c>
      <c r="Q8" s="5"/>
      <c r="R8" s="5"/>
      <c r="S8" s="5"/>
      <c r="U8" s="10" t="s">
        <v>169</v>
      </c>
      <c r="V8" s="12">
        <v>7579</v>
      </c>
      <c r="W8" s="5"/>
      <c r="X8" s="5"/>
    </row>
    <row r="9" spans="1:24" x14ac:dyDescent="0.35">
      <c r="A9" s="10" t="s">
        <v>32</v>
      </c>
      <c r="B9" s="7"/>
      <c r="C9" s="9">
        <v>93912</v>
      </c>
      <c r="E9" s="14" t="s">
        <v>41</v>
      </c>
      <c r="F9" s="16">
        <v>309055</v>
      </c>
      <c r="G9" s="5"/>
      <c r="H9" s="5"/>
      <c r="J9" s="10" t="s">
        <v>111</v>
      </c>
      <c r="K9" s="12">
        <v>25000</v>
      </c>
      <c r="L9" s="5"/>
      <c r="M9" s="5"/>
      <c r="O9" s="19" t="s">
        <v>139</v>
      </c>
      <c r="P9" s="12">
        <v>10000</v>
      </c>
      <c r="Q9" s="5"/>
      <c r="R9" s="5"/>
      <c r="S9" s="5"/>
      <c r="U9" s="10" t="s">
        <v>170</v>
      </c>
      <c r="V9" s="5">
        <v>100</v>
      </c>
      <c r="W9" s="5"/>
      <c r="X9" s="5"/>
    </row>
    <row r="10" spans="1:24" x14ac:dyDescent="0.35">
      <c r="A10" s="5" t="s">
        <v>17</v>
      </c>
      <c r="B10" s="7">
        <v>1153</v>
      </c>
      <c r="C10" s="9">
        <f t="shared" si="0"/>
        <v>1153000</v>
      </c>
      <c r="E10" s="10" t="s">
        <v>60</v>
      </c>
      <c r="F10" s="16">
        <v>6422</v>
      </c>
      <c r="G10" s="5"/>
      <c r="H10" s="5"/>
      <c r="J10" s="10" t="s">
        <v>112</v>
      </c>
      <c r="K10" s="5">
        <v>500</v>
      </c>
      <c r="L10" s="5"/>
      <c r="M10" s="5"/>
      <c r="O10" s="20" t="s">
        <v>140</v>
      </c>
      <c r="P10" s="12">
        <v>734712</v>
      </c>
      <c r="Q10" s="12">
        <f>SUM(P11:P32)</f>
        <v>734712</v>
      </c>
      <c r="R10" s="5"/>
      <c r="S10" s="5"/>
      <c r="U10" s="10" t="s">
        <v>171</v>
      </c>
      <c r="V10" s="12">
        <v>248</v>
      </c>
      <c r="W10" s="5"/>
      <c r="X10" s="5"/>
    </row>
    <row r="11" spans="1:24" x14ac:dyDescent="0.35">
      <c r="A11" s="10" t="s">
        <v>33</v>
      </c>
      <c r="B11" s="7"/>
      <c r="C11" s="9">
        <v>1149665</v>
      </c>
      <c r="E11" s="10" t="s">
        <v>61</v>
      </c>
      <c r="F11" s="16">
        <v>643391</v>
      </c>
      <c r="G11" s="5"/>
      <c r="H11" s="5"/>
      <c r="J11" s="10" t="s">
        <v>113</v>
      </c>
      <c r="K11" s="12">
        <v>0</v>
      </c>
      <c r="L11" s="5"/>
      <c r="M11" s="5"/>
      <c r="O11" s="10" t="s">
        <v>141</v>
      </c>
      <c r="P11" s="12">
        <v>308000</v>
      </c>
      <c r="Q11" s="5"/>
      <c r="R11" s="5"/>
      <c r="S11" s="5"/>
      <c r="U11" s="10" t="s">
        <v>172</v>
      </c>
      <c r="V11" s="5">
        <v>456</v>
      </c>
      <c r="W11" s="5"/>
      <c r="X11" s="5"/>
    </row>
    <row r="12" spans="1:24" x14ac:dyDescent="0.35">
      <c r="A12" s="10" t="s">
        <v>34</v>
      </c>
      <c r="B12" s="7"/>
      <c r="C12" s="9">
        <v>2870</v>
      </c>
      <c r="E12" s="10" t="s">
        <v>62</v>
      </c>
      <c r="F12" s="16">
        <v>9805</v>
      </c>
      <c r="G12" s="5"/>
      <c r="H12" s="5"/>
      <c r="J12" s="10" t="s">
        <v>114</v>
      </c>
      <c r="K12" s="12">
        <v>10000</v>
      </c>
      <c r="L12" s="5"/>
      <c r="M12" s="5"/>
      <c r="O12" s="10" t="s">
        <v>142</v>
      </c>
      <c r="P12" s="12">
        <v>84000</v>
      </c>
      <c r="Q12" s="5"/>
      <c r="R12" s="5"/>
      <c r="S12" s="5"/>
      <c r="U12" s="10" t="s">
        <v>173</v>
      </c>
      <c r="V12" s="12">
        <v>1700</v>
      </c>
      <c r="W12" s="5"/>
      <c r="X12" s="5"/>
    </row>
    <row r="13" spans="1:24" x14ac:dyDescent="0.35">
      <c r="A13" s="11" t="s">
        <v>18</v>
      </c>
      <c r="B13" s="7">
        <v>831</v>
      </c>
      <c r="C13" s="9">
        <f t="shared" si="0"/>
        <v>831000</v>
      </c>
      <c r="E13" s="10" t="s">
        <v>63</v>
      </c>
      <c r="F13" s="16">
        <v>4992</v>
      </c>
      <c r="G13" s="5"/>
      <c r="H13" s="5"/>
      <c r="J13" s="10" t="s">
        <v>115</v>
      </c>
      <c r="K13" s="12">
        <v>24000</v>
      </c>
      <c r="L13" s="5"/>
      <c r="M13" s="5"/>
      <c r="O13" s="10" t="s">
        <v>143</v>
      </c>
      <c r="P13" s="12">
        <v>0</v>
      </c>
      <c r="Q13" s="5"/>
      <c r="R13" s="5"/>
      <c r="S13" s="5"/>
      <c r="U13" s="10" t="s">
        <v>174</v>
      </c>
      <c r="V13" s="5">
        <v>0</v>
      </c>
      <c r="W13" s="5"/>
      <c r="X13" s="5"/>
    </row>
    <row r="14" spans="1:24" x14ac:dyDescent="0.35">
      <c r="A14" s="10" t="s">
        <v>35</v>
      </c>
      <c r="B14" s="7"/>
      <c r="C14" s="9">
        <v>96482</v>
      </c>
      <c r="E14" s="10" t="s">
        <v>64</v>
      </c>
      <c r="F14" s="16">
        <v>14417</v>
      </c>
      <c r="G14" s="5"/>
      <c r="H14" s="5"/>
      <c r="J14" s="5" t="s">
        <v>116</v>
      </c>
      <c r="K14" s="12">
        <f>SUM(K15:K17)</f>
        <v>5500</v>
      </c>
      <c r="L14" s="5"/>
      <c r="M14" s="5"/>
      <c r="O14" s="10" t="s">
        <v>144</v>
      </c>
      <c r="P14" s="12">
        <v>39000</v>
      </c>
      <c r="Q14" s="5"/>
      <c r="R14" s="5"/>
      <c r="S14" s="5"/>
      <c r="U14" s="10" t="s">
        <v>175</v>
      </c>
      <c r="V14" s="12">
        <v>333</v>
      </c>
      <c r="W14" s="5"/>
      <c r="X14" s="5"/>
    </row>
    <row r="15" spans="1:24" x14ac:dyDescent="0.35">
      <c r="A15" s="10" t="s">
        <v>36</v>
      </c>
      <c r="B15" s="7"/>
      <c r="C15" s="12">
        <v>734712</v>
      </c>
      <c r="E15" s="10" t="s">
        <v>65</v>
      </c>
      <c r="F15" s="16">
        <v>6846</v>
      </c>
      <c r="G15" s="5"/>
      <c r="H15" s="5"/>
      <c r="J15" s="10" t="s">
        <v>117</v>
      </c>
      <c r="K15" s="12">
        <v>2500</v>
      </c>
      <c r="L15" s="5"/>
      <c r="M15" s="5"/>
      <c r="O15" s="10" t="s">
        <v>145</v>
      </c>
      <c r="P15" s="12">
        <v>54</v>
      </c>
      <c r="Q15" s="5"/>
      <c r="R15" s="5"/>
      <c r="S15" s="5"/>
      <c r="U15" s="10" t="s">
        <v>176</v>
      </c>
      <c r="V15" s="5">
        <v>4797</v>
      </c>
      <c r="W15" s="5"/>
      <c r="X15" s="5"/>
    </row>
    <row r="16" spans="1:24" x14ac:dyDescent="0.35">
      <c r="A16" s="13" t="s">
        <v>19</v>
      </c>
      <c r="B16" s="7">
        <v>272</v>
      </c>
      <c r="C16" s="9">
        <f t="shared" si="0"/>
        <v>272000</v>
      </c>
      <c r="E16" s="10" t="s">
        <v>66</v>
      </c>
      <c r="F16" s="16">
        <v>204410</v>
      </c>
      <c r="G16" s="5"/>
      <c r="H16" s="5"/>
      <c r="J16" s="10" t="s">
        <v>118</v>
      </c>
      <c r="K16" s="12">
        <v>3000</v>
      </c>
      <c r="L16" s="5"/>
      <c r="M16" s="5"/>
      <c r="O16" s="10" t="s">
        <v>146</v>
      </c>
      <c r="P16" s="12">
        <v>3000</v>
      </c>
      <c r="Q16" s="5"/>
      <c r="R16" s="5"/>
      <c r="S16" s="5"/>
      <c r="U16" s="10" t="s">
        <v>177</v>
      </c>
      <c r="V16" s="12">
        <v>36822</v>
      </c>
      <c r="W16" s="5"/>
      <c r="X16" s="5"/>
    </row>
    <row r="17" spans="1:24" x14ac:dyDescent="0.35">
      <c r="A17" s="5" t="s">
        <v>20</v>
      </c>
      <c r="B17" s="7">
        <v>431</v>
      </c>
      <c r="C17" s="9">
        <f t="shared" si="0"/>
        <v>431000</v>
      </c>
      <c r="E17" s="5" t="s">
        <v>45</v>
      </c>
      <c r="F17" s="16">
        <v>1152535</v>
      </c>
      <c r="G17" s="16">
        <f>SUM(F18:F19)</f>
        <v>1152535</v>
      </c>
      <c r="H17" s="16">
        <f>F17-G17</f>
        <v>0</v>
      </c>
      <c r="J17" s="10" t="s">
        <v>119</v>
      </c>
      <c r="K17" s="12">
        <v>0</v>
      </c>
      <c r="L17" s="5"/>
      <c r="M17" s="5"/>
      <c r="O17" s="10" t="s">
        <v>147</v>
      </c>
      <c r="P17" s="12">
        <v>210</v>
      </c>
      <c r="Q17" s="5"/>
      <c r="R17" s="5"/>
      <c r="S17" s="5"/>
      <c r="U17" s="10" t="s">
        <v>178</v>
      </c>
      <c r="V17" s="5">
        <v>30</v>
      </c>
      <c r="W17" s="5"/>
      <c r="X17" s="5"/>
    </row>
    <row r="18" spans="1:24" x14ac:dyDescent="0.35">
      <c r="A18" s="10" t="s">
        <v>37</v>
      </c>
      <c r="B18" s="7"/>
      <c r="C18" s="12">
        <v>241447</v>
      </c>
      <c r="E18" s="10" t="s">
        <v>34</v>
      </c>
      <c r="F18" s="16">
        <v>2870</v>
      </c>
      <c r="G18" s="12"/>
      <c r="H18" s="5"/>
      <c r="J18" s="5" t="s">
        <v>120</v>
      </c>
      <c r="K18" s="12">
        <f>SUM(K19:K25)</f>
        <v>15500</v>
      </c>
      <c r="L18" s="5"/>
      <c r="M18" s="5"/>
      <c r="O18" s="10" t="s">
        <v>148</v>
      </c>
      <c r="P18" s="12">
        <v>15000</v>
      </c>
      <c r="Q18" s="5"/>
      <c r="R18" s="5"/>
      <c r="S18" s="5"/>
      <c r="U18" s="10" t="s">
        <v>179</v>
      </c>
      <c r="V18" s="12">
        <v>29047</v>
      </c>
      <c r="W18" s="5"/>
      <c r="X18" s="5"/>
    </row>
    <row r="19" spans="1:24" x14ac:dyDescent="0.35">
      <c r="A19" s="14" t="s">
        <v>38</v>
      </c>
      <c r="B19" s="7"/>
      <c r="C19" s="12">
        <v>121039</v>
      </c>
      <c r="E19" s="10" t="s">
        <v>33</v>
      </c>
      <c r="F19" s="16">
        <v>1149665</v>
      </c>
      <c r="G19" s="16">
        <f>SUM(F20:F24)</f>
        <v>1149665</v>
      </c>
      <c r="H19" s="16">
        <f>F19-G19</f>
        <v>0</v>
      </c>
      <c r="J19" s="10" t="s">
        <v>121</v>
      </c>
      <c r="K19" s="12">
        <v>2000</v>
      </c>
      <c r="L19" s="5"/>
      <c r="M19" s="5"/>
      <c r="O19" s="10" t="s">
        <v>149</v>
      </c>
      <c r="P19" s="12">
        <v>100</v>
      </c>
      <c r="Q19" s="5"/>
      <c r="R19" s="5"/>
      <c r="S19" s="5"/>
      <c r="U19" s="10" t="s">
        <v>180</v>
      </c>
      <c r="V19" s="12">
        <v>2930</v>
      </c>
      <c r="W19" s="5"/>
      <c r="X19" s="5"/>
    </row>
    <row r="20" spans="1:24" x14ac:dyDescent="0.35">
      <c r="A20" s="14" t="s">
        <v>39</v>
      </c>
      <c r="B20" s="7"/>
      <c r="C20" s="12">
        <v>120408</v>
      </c>
      <c r="E20" s="14" t="s">
        <v>67</v>
      </c>
      <c r="F20" s="16">
        <v>450413</v>
      </c>
      <c r="G20" s="12"/>
      <c r="H20" s="5"/>
      <c r="J20" s="10" t="s">
        <v>122</v>
      </c>
      <c r="K20" s="12">
        <v>5000</v>
      </c>
      <c r="L20" s="5"/>
      <c r="M20" s="5"/>
      <c r="O20" s="10" t="s">
        <v>150</v>
      </c>
      <c r="P20" s="12">
        <v>35</v>
      </c>
      <c r="Q20" s="5"/>
      <c r="R20" s="5"/>
      <c r="S20" s="5"/>
      <c r="U20" s="10" t="s">
        <v>181</v>
      </c>
      <c r="V20" s="5">
        <v>143</v>
      </c>
      <c r="W20" s="5"/>
      <c r="X20" s="5"/>
    </row>
    <row r="21" spans="1:24" x14ac:dyDescent="0.35">
      <c r="A21" s="10" t="s">
        <v>40</v>
      </c>
      <c r="B21" s="7"/>
      <c r="C21" s="12">
        <v>187299</v>
      </c>
      <c r="E21" s="14" t="s">
        <v>68</v>
      </c>
      <c r="F21" s="16">
        <v>264656</v>
      </c>
      <c r="G21" s="5"/>
      <c r="H21" s="5"/>
      <c r="J21" s="10" t="s">
        <v>123</v>
      </c>
      <c r="K21" s="12">
        <v>8000</v>
      </c>
      <c r="L21" s="5"/>
      <c r="M21" s="5"/>
      <c r="O21" s="10" t="s">
        <v>151</v>
      </c>
      <c r="P21" s="12">
        <v>500</v>
      </c>
      <c r="Q21" s="5"/>
      <c r="R21" s="5"/>
      <c r="S21" s="5"/>
      <c r="U21" s="10" t="s">
        <v>182</v>
      </c>
      <c r="V21" s="12">
        <v>2343</v>
      </c>
      <c r="W21" s="5"/>
      <c r="X21" s="5"/>
    </row>
    <row r="22" spans="1:24" x14ac:dyDescent="0.35">
      <c r="A22" s="10" t="s">
        <v>41</v>
      </c>
      <c r="B22" s="7"/>
      <c r="C22" s="12">
        <v>2500</v>
      </c>
      <c r="E22" s="14" t="s">
        <v>69</v>
      </c>
      <c r="F22" s="16">
        <v>315375</v>
      </c>
      <c r="G22" s="5"/>
      <c r="H22" s="5"/>
      <c r="J22" s="10" t="s">
        <v>124</v>
      </c>
      <c r="K22" s="12">
        <v>0</v>
      </c>
      <c r="L22" s="5"/>
      <c r="M22" s="5"/>
      <c r="O22" s="10" t="s">
        <v>152</v>
      </c>
      <c r="P22" s="12">
        <v>75</v>
      </c>
      <c r="Q22" s="5"/>
      <c r="R22" s="5"/>
      <c r="S22" s="5"/>
      <c r="U22" s="10" t="s">
        <v>183</v>
      </c>
      <c r="V22" s="12">
        <v>516</v>
      </c>
      <c r="W22" s="5"/>
      <c r="X22" s="5"/>
    </row>
    <row r="23" spans="1:24" x14ac:dyDescent="0.35">
      <c r="A23" s="5" t="s">
        <v>21</v>
      </c>
      <c r="B23" s="7">
        <v>79</v>
      </c>
      <c r="C23" s="9">
        <f>B23*1000</f>
        <v>79000</v>
      </c>
      <c r="E23" s="14" t="s">
        <v>70</v>
      </c>
      <c r="F23" s="16">
        <v>123252</v>
      </c>
      <c r="G23" s="5"/>
      <c r="H23" s="5"/>
      <c r="J23" s="10" t="s">
        <v>125</v>
      </c>
      <c r="K23" s="12">
        <v>0</v>
      </c>
      <c r="L23" s="5"/>
      <c r="M23" s="5"/>
      <c r="O23" s="10" t="s">
        <v>153</v>
      </c>
      <c r="P23" s="12">
        <v>1000</v>
      </c>
      <c r="Q23" s="5"/>
      <c r="R23" s="5"/>
      <c r="S23" s="5"/>
      <c r="U23" s="10" t="s">
        <v>184</v>
      </c>
      <c r="V23" s="12">
        <v>7342</v>
      </c>
      <c r="W23" s="5"/>
      <c r="X23" s="5"/>
    </row>
    <row r="24" spans="1:24" x14ac:dyDescent="0.35">
      <c r="A24" s="5" t="s">
        <v>22</v>
      </c>
      <c r="B24" s="7">
        <v>115</v>
      </c>
      <c r="C24" s="9">
        <f>B24*1000</f>
        <v>115000</v>
      </c>
      <c r="E24" s="14" t="s">
        <v>71</v>
      </c>
      <c r="F24" s="16">
        <v>-4031</v>
      </c>
      <c r="G24" s="5"/>
      <c r="H24" s="5"/>
      <c r="J24" s="10" t="s">
        <v>126</v>
      </c>
      <c r="K24" s="12">
        <v>0</v>
      </c>
      <c r="L24" s="5"/>
      <c r="M24" s="5"/>
      <c r="O24" s="10" t="s">
        <v>154</v>
      </c>
      <c r="P24" s="12">
        <v>2000</v>
      </c>
      <c r="Q24" s="5"/>
      <c r="R24" s="5"/>
      <c r="S24" s="5"/>
      <c r="U24" s="10" t="s">
        <v>185</v>
      </c>
      <c r="V24" s="5">
        <v>340</v>
      </c>
      <c r="W24" s="5"/>
      <c r="X24" s="5"/>
    </row>
    <row r="25" spans="1:24" x14ac:dyDescent="0.35">
      <c r="A25" s="5" t="s">
        <v>42</v>
      </c>
      <c r="B25" s="7">
        <v>1095.25</v>
      </c>
      <c r="C25" s="23">
        <v>1095254</v>
      </c>
      <c r="E25" s="5" t="s">
        <v>46</v>
      </c>
      <c r="F25" s="16">
        <v>152919</v>
      </c>
      <c r="G25" s="16">
        <f>SUM(F26:F31)</f>
        <v>152919</v>
      </c>
      <c r="H25" s="16">
        <f>F25-G25</f>
        <v>0</v>
      </c>
      <c r="J25" s="10" t="s">
        <v>127</v>
      </c>
      <c r="K25" s="12">
        <v>500</v>
      </c>
      <c r="L25" s="5"/>
      <c r="M25" s="5"/>
      <c r="O25" s="10" t="s">
        <v>155</v>
      </c>
      <c r="P25" s="12">
        <v>54890</v>
      </c>
      <c r="Q25" s="5"/>
      <c r="R25" s="5"/>
      <c r="S25" s="5"/>
      <c r="U25" s="10" t="s">
        <v>186</v>
      </c>
      <c r="V25" s="12">
        <v>9848</v>
      </c>
      <c r="W25" s="5"/>
      <c r="X25" s="5"/>
    </row>
    <row r="26" spans="1:24" x14ac:dyDescent="0.35">
      <c r="A26" s="5" t="s">
        <v>23</v>
      </c>
      <c r="B26" s="7">
        <f>SUM(B27:B29)</f>
        <v>829</v>
      </c>
      <c r="C26" s="9">
        <f>B26*1000</f>
        <v>829000</v>
      </c>
      <c r="E26" s="10" t="s">
        <v>72</v>
      </c>
      <c r="F26" s="16">
        <v>6012</v>
      </c>
      <c r="G26" s="12"/>
      <c r="H26" s="5"/>
      <c r="J26" s="5" t="s">
        <v>128</v>
      </c>
      <c r="K26" s="12">
        <f>SUM(K27)</f>
        <v>1</v>
      </c>
      <c r="L26" s="5"/>
      <c r="M26" s="5"/>
      <c r="O26" s="10" t="s">
        <v>156</v>
      </c>
      <c r="P26" s="12">
        <v>33000</v>
      </c>
      <c r="Q26" s="5"/>
      <c r="R26" s="5"/>
      <c r="S26" s="5"/>
      <c r="U26" s="10" t="s">
        <v>187</v>
      </c>
      <c r="V26" s="12">
        <v>44699</v>
      </c>
      <c r="W26" s="5"/>
      <c r="X26" s="5"/>
    </row>
    <row r="27" spans="1:24" x14ac:dyDescent="0.35">
      <c r="A27" s="15" t="s">
        <v>24</v>
      </c>
      <c r="B27" s="7">
        <v>701</v>
      </c>
      <c r="C27" s="9">
        <f>B27*1000</f>
        <v>701000</v>
      </c>
      <c r="E27" s="10" t="s">
        <v>73</v>
      </c>
      <c r="F27" s="16">
        <v>142837</v>
      </c>
      <c r="G27" s="5"/>
      <c r="H27" s="5"/>
      <c r="J27" s="10" t="s">
        <v>129</v>
      </c>
      <c r="K27" s="12">
        <v>1</v>
      </c>
      <c r="L27" s="5"/>
      <c r="M27" s="5"/>
      <c r="O27" s="10" t="s">
        <v>157</v>
      </c>
      <c r="P27" s="12">
        <v>5653</v>
      </c>
      <c r="Q27" s="5"/>
      <c r="R27" s="5"/>
      <c r="S27" s="5"/>
      <c r="U27" s="14" t="s">
        <v>188</v>
      </c>
      <c r="V27" s="12">
        <v>26894</v>
      </c>
      <c r="W27" s="5"/>
      <c r="X27" s="5"/>
    </row>
    <row r="28" spans="1:24" x14ac:dyDescent="0.35">
      <c r="A28" s="5" t="s">
        <v>25</v>
      </c>
      <c r="B28" s="7">
        <v>48</v>
      </c>
      <c r="C28" s="9">
        <f>B28*1000</f>
        <v>48000</v>
      </c>
      <c r="E28" s="10" t="s">
        <v>74</v>
      </c>
      <c r="F28" s="16">
        <v>274</v>
      </c>
      <c r="G28" s="5"/>
      <c r="H28" s="5"/>
      <c r="J28" s="5" t="s">
        <v>130</v>
      </c>
      <c r="K28" s="12">
        <f>SUM(K29)</f>
        <v>0</v>
      </c>
      <c r="L28" s="5"/>
      <c r="M28" s="5"/>
      <c r="O28" s="10" t="s">
        <v>158</v>
      </c>
      <c r="P28" s="12">
        <v>6045</v>
      </c>
      <c r="Q28" s="5"/>
      <c r="R28" s="5"/>
      <c r="S28" s="5"/>
      <c r="U28" s="14" t="s">
        <v>189</v>
      </c>
      <c r="V28" s="12">
        <v>17805</v>
      </c>
      <c r="W28" s="5"/>
      <c r="X28" s="5"/>
    </row>
    <row r="29" spans="1:24" x14ac:dyDescent="0.35">
      <c r="A29" s="5" t="s">
        <v>26</v>
      </c>
      <c r="B29" s="7">
        <v>80</v>
      </c>
      <c r="C29" s="9">
        <f>B29*1000</f>
        <v>80000</v>
      </c>
      <c r="E29" s="10" t="s">
        <v>75</v>
      </c>
      <c r="F29" s="16">
        <v>43</v>
      </c>
      <c r="G29" s="5"/>
      <c r="H29" s="5"/>
      <c r="J29" s="10" t="s">
        <v>131</v>
      </c>
      <c r="K29" s="12">
        <v>0</v>
      </c>
      <c r="L29" s="5"/>
      <c r="M29" s="5"/>
      <c r="O29" s="10" t="s">
        <v>159</v>
      </c>
      <c r="P29" s="12">
        <v>0</v>
      </c>
      <c r="Q29" s="5"/>
      <c r="R29" s="5"/>
      <c r="S29" s="5"/>
      <c r="U29" s="10" t="s">
        <v>190</v>
      </c>
      <c r="V29" s="12">
        <v>1340</v>
      </c>
      <c r="W29" s="5"/>
      <c r="X29" s="5"/>
    </row>
    <row r="30" spans="1:24" x14ac:dyDescent="0.35">
      <c r="A30" s="5" t="s">
        <v>27</v>
      </c>
      <c r="B30" s="7">
        <f>SUM(B26,B3)</f>
        <v>8117.25</v>
      </c>
      <c r="C30" s="9">
        <f>B30*1000</f>
        <v>8117250</v>
      </c>
      <c r="E30" s="10" t="s">
        <v>76</v>
      </c>
      <c r="F30" s="16">
        <v>47</v>
      </c>
      <c r="G30" s="5"/>
      <c r="H30" s="5"/>
      <c r="O30" s="10" t="s">
        <v>160</v>
      </c>
      <c r="P30" s="12">
        <v>0</v>
      </c>
      <c r="Q30" s="5"/>
      <c r="R30" s="5"/>
      <c r="S30" s="5"/>
      <c r="U30" s="10" t="s">
        <v>191</v>
      </c>
      <c r="V30" s="12">
        <v>3600</v>
      </c>
      <c r="W30" s="5"/>
      <c r="X30" s="5"/>
    </row>
    <row r="31" spans="1:24" x14ac:dyDescent="0.35">
      <c r="E31" s="10" t="s">
        <v>77</v>
      </c>
      <c r="F31" s="16">
        <v>3706</v>
      </c>
      <c r="G31" s="5"/>
      <c r="H31" s="5"/>
      <c r="O31" s="10" t="s">
        <v>161</v>
      </c>
      <c r="P31" s="12">
        <v>180000</v>
      </c>
      <c r="Q31" s="5"/>
      <c r="R31" s="5"/>
      <c r="S31" s="5"/>
      <c r="U31" s="10" t="s">
        <v>192</v>
      </c>
      <c r="V31" s="12">
        <v>135</v>
      </c>
      <c r="W31" s="5"/>
      <c r="X31" s="5"/>
    </row>
    <row r="32" spans="1:24" x14ac:dyDescent="0.35">
      <c r="E32" s="5" t="s">
        <v>47</v>
      </c>
      <c r="F32" s="16">
        <v>84167</v>
      </c>
      <c r="G32" s="16">
        <f>SUM(F33:F39)</f>
        <v>84167</v>
      </c>
      <c r="H32" s="16">
        <f>F32-G32</f>
        <v>0</v>
      </c>
      <c r="O32" s="10" t="s">
        <v>162</v>
      </c>
      <c r="P32" s="12">
        <v>2150</v>
      </c>
      <c r="Q32" s="5"/>
      <c r="R32" s="5"/>
      <c r="S32" s="5"/>
      <c r="U32" s="10" t="s">
        <v>129</v>
      </c>
      <c r="V32" s="12">
        <v>12048</v>
      </c>
      <c r="W32" s="5"/>
      <c r="X32" s="5"/>
    </row>
    <row r="33" spans="4:24" x14ac:dyDescent="0.35">
      <c r="E33" s="10" t="s">
        <v>78</v>
      </c>
      <c r="F33" s="16">
        <v>32580</v>
      </c>
      <c r="G33" s="12"/>
      <c r="H33" s="5"/>
      <c r="U33" s="10" t="s">
        <v>193</v>
      </c>
      <c r="V33" s="12">
        <v>13377</v>
      </c>
      <c r="W33" s="5"/>
      <c r="X33" s="5"/>
    </row>
    <row r="34" spans="4:24" x14ac:dyDescent="0.35">
      <c r="E34" s="10" t="s">
        <v>79</v>
      </c>
      <c r="F34" s="16">
        <v>4917</v>
      </c>
      <c r="G34" s="5"/>
      <c r="H34" s="5"/>
      <c r="U34" s="10" t="s">
        <v>194</v>
      </c>
      <c r="V34" s="12">
        <v>128</v>
      </c>
      <c r="W34" s="5"/>
      <c r="X34" s="5"/>
    </row>
    <row r="35" spans="4:24" x14ac:dyDescent="0.35">
      <c r="E35" s="10" t="s">
        <v>80</v>
      </c>
      <c r="F35" s="16">
        <v>24718</v>
      </c>
      <c r="G35" s="5"/>
      <c r="H35" s="5"/>
      <c r="U35" s="10" t="s">
        <v>195</v>
      </c>
      <c r="V35" s="12">
        <v>24457</v>
      </c>
      <c r="W35" s="5"/>
      <c r="X35" s="5"/>
    </row>
    <row r="36" spans="4:24" x14ac:dyDescent="0.35">
      <c r="E36" s="10" t="s">
        <v>81</v>
      </c>
      <c r="F36" s="16">
        <v>1811</v>
      </c>
      <c r="G36" s="5"/>
      <c r="H36" s="5"/>
      <c r="U36" s="10" t="s">
        <v>196</v>
      </c>
      <c r="V36" s="5">
        <v>301</v>
      </c>
      <c r="W36" s="5"/>
      <c r="X36" s="5"/>
    </row>
    <row r="37" spans="4:24" x14ac:dyDescent="0.35">
      <c r="E37" s="10" t="s">
        <v>82</v>
      </c>
      <c r="F37" s="16">
        <v>14753</v>
      </c>
      <c r="G37" s="5"/>
      <c r="H37" s="5"/>
      <c r="U37" s="10" t="s">
        <v>197</v>
      </c>
      <c r="V37" s="5">
        <v>582</v>
      </c>
      <c r="W37" s="5"/>
      <c r="X37" s="5"/>
    </row>
    <row r="38" spans="4:24" x14ac:dyDescent="0.35">
      <c r="E38" s="10" t="s">
        <v>83</v>
      </c>
      <c r="F38" s="16">
        <v>3714</v>
      </c>
      <c r="G38" s="5"/>
      <c r="H38" s="5"/>
      <c r="U38" s="10" t="s">
        <v>198</v>
      </c>
      <c r="V38" s="12">
        <v>7964</v>
      </c>
      <c r="W38" s="5"/>
      <c r="X38" s="5"/>
    </row>
    <row r="39" spans="4:24" x14ac:dyDescent="0.35">
      <c r="D39" s="3"/>
      <c r="E39" s="10" t="s">
        <v>84</v>
      </c>
      <c r="F39" s="16">
        <v>1674</v>
      </c>
      <c r="G39" s="5"/>
      <c r="H39" s="5"/>
      <c r="U39" s="10" t="s">
        <v>199</v>
      </c>
      <c r="V39" s="12">
        <v>0</v>
      </c>
      <c r="W39" s="5"/>
      <c r="X39" s="5"/>
    </row>
    <row r="40" spans="4:24" x14ac:dyDescent="0.35">
      <c r="E40" s="5" t="s">
        <v>48</v>
      </c>
      <c r="F40" s="16">
        <v>470</v>
      </c>
      <c r="G40" s="16">
        <f>SUM(F41)</f>
        <v>470</v>
      </c>
      <c r="H40" s="16">
        <f>F40-G40</f>
        <v>0</v>
      </c>
      <c r="U40" s="10" t="s">
        <v>200</v>
      </c>
      <c r="V40" s="12">
        <v>200</v>
      </c>
      <c r="W40" s="5"/>
      <c r="X40" s="5"/>
    </row>
    <row r="41" spans="4:24" x14ac:dyDescent="0.35">
      <c r="E41" s="10" t="s">
        <v>85</v>
      </c>
      <c r="F41" s="16">
        <v>470</v>
      </c>
      <c r="G41" s="5"/>
      <c r="H41" s="5"/>
      <c r="U41" s="10" t="s">
        <v>201</v>
      </c>
      <c r="V41" s="12">
        <v>16000</v>
      </c>
      <c r="W41" s="5"/>
      <c r="X41" s="5"/>
    </row>
    <row r="42" spans="4:24" x14ac:dyDescent="0.35">
      <c r="E42" s="5" t="s">
        <v>49</v>
      </c>
      <c r="F42" s="16">
        <v>2292</v>
      </c>
      <c r="G42" s="16">
        <f>SUM(F43)</f>
        <v>2292</v>
      </c>
      <c r="H42" s="16">
        <f>F42-G42</f>
        <v>0</v>
      </c>
      <c r="U42" s="10" t="s">
        <v>202</v>
      </c>
      <c r="V42" s="12">
        <v>1818</v>
      </c>
      <c r="W42" s="5"/>
      <c r="X42" s="5"/>
    </row>
    <row r="43" spans="4:24" x14ac:dyDescent="0.35">
      <c r="E43" s="10" t="s">
        <v>86</v>
      </c>
      <c r="F43" s="16">
        <v>2292</v>
      </c>
      <c r="G43" s="5"/>
      <c r="H43" s="5"/>
      <c r="U43" s="10" t="s">
        <v>203</v>
      </c>
      <c r="V43" s="12">
        <v>7407</v>
      </c>
      <c r="W43" s="5"/>
      <c r="X43" s="5"/>
    </row>
    <row r="44" spans="4:24" x14ac:dyDescent="0.35">
      <c r="E44" s="5" t="s">
        <v>50</v>
      </c>
      <c r="F44" s="16">
        <v>11058</v>
      </c>
      <c r="G44" s="16">
        <f>SUM(F45:F48)</f>
        <v>11058</v>
      </c>
      <c r="H44" s="16">
        <f>F44-G44</f>
        <v>0</v>
      </c>
      <c r="U44" s="10" t="s">
        <v>204</v>
      </c>
      <c r="V44" s="12">
        <v>0</v>
      </c>
      <c r="W44" s="5"/>
      <c r="X44" s="5"/>
    </row>
    <row r="45" spans="4:24" x14ac:dyDescent="0.35">
      <c r="E45" s="10" t="s">
        <v>87</v>
      </c>
      <c r="F45" s="16">
        <v>31</v>
      </c>
      <c r="G45" s="5"/>
      <c r="H45" s="5"/>
      <c r="U45" s="10" t="s">
        <v>205</v>
      </c>
      <c r="V45" s="12">
        <v>0</v>
      </c>
      <c r="W45" s="5"/>
      <c r="X45" s="5"/>
    </row>
    <row r="46" spans="4:24" x14ac:dyDescent="0.35">
      <c r="E46" s="10" t="s">
        <v>88</v>
      </c>
      <c r="F46" s="16">
        <v>8702</v>
      </c>
      <c r="G46" s="5"/>
      <c r="H46" s="5"/>
      <c r="U46" s="10" t="s">
        <v>206</v>
      </c>
      <c r="V46" s="12">
        <v>6033</v>
      </c>
      <c r="W46" s="5"/>
      <c r="X46" s="5"/>
    </row>
    <row r="47" spans="4:24" x14ac:dyDescent="0.35">
      <c r="E47" s="10" t="s">
        <v>89</v>
      </c>
      <c r="F47" s="16">
        <v>463</v>
      </c>
      <c r="G47" s="5"/>
      <c r="H47" s="5"/>
      <c r="U47" s="10" t="s">
        <v>207</v>
      </c>
      <c r="V47" s="12">
        <v>203</v>
      </c>
      <c r="W47" s="5"/>
      <c r="X47" s="5"/>
    </row>
    <row r="48" spans="4:24" x14ac:dyDescent="0.35">
      <c r="E48" s="10" t="s">
        <v>90</v>
      </c>
      <c r="F48" s="16">
        <v>1862</v>
      </c>
      <c r="G48" s="5"/>
      <c r="H48" s="5"/>
      <c r="U48" s="10" t="s">
        <v>208</v>
      </c>
      <c r="V48" s="12">
        <v>85021</v>
      </c>
      <c r="W48" s="5"/>
      <c r="X48" s="5"/>
    </row>
    <row r="49" spans="4:24" x14ac:dyDescent="0.35">
      <c r="E49" s="5" t="s">
        <v>51</v>
      </c>
      <c r="F49" s="16">
        <v>9838</v>
      </c>
      <c r="G49" s="16">
        <f>SUM(F50:F54)</f>
        <v>9837.4</v>
      </c>
      <c r="H49" s="16">
        <f>F49-G49</f>
        <v>0.6000000000003638</v>
      </c>
      <c r="U49" s="20" t="s">
        <v>209</v>
      </c>
      <c r="V49" s="12">
        <f>SUM(V50:V51)</f>
        <v>197759</v>
      </c>
      <c r="W49" s="5"/>
      <c r="X49" s="5"/>
    </row>
    <row r="50" spans="4:24" x14ac:dyDescent="0.35">
      <c r="E50" s="10" t="s">
        <v>91</v>
      </c>
      <c r="F50" s="16">
        <v>0.4</v>
      </c>
      <c r="G50" s="5"/>
      <c r="H50" s="5"/>
      <c r="U50" s="10" t="s">
        <v>210</v>
      </c>
      <c r="V50" s="12">
        <v>155967</v>
      </c>
      <c r="W50" s="5"/>
      <c r="X50" s="5"/>
    </row>
    <row r="51" spans="4:24" x14ac:dyDescent="0.35">
      <c r="D51" s="4"/>
      <c r="E51" s="10" t="s">
        <v>92</v>
      </c>
      <c r="F51" s="16">
        <v>717</v>
      </c>
      <c r="G51" s="5"/>
      <c r="H51" s="5"/>
      <c r="U51" s="10" t="s">
        <v>211</v>
      </c>
      <c r="V51" s="12">
        <v>41792</v>
      </c>
      <c r="W51" s="5"/>
      <c r="X51" s="5"/>
    </row>
    <row r="52" spans="4:24" x14ac:dyDescent="0.35">
      <c r="E52" s="10" t="s">
        <v>93</v>
      </c>
      <c r="F52" s="16">
        <v>7631</v>
      </c>
      <c r="G52" s="5"/>
      <c r="H52" s="5"/>
      <c r="U52" s="20" t="s">
        <v>212</v>
      </c>
      <c r="V52" s="12">
        <v>5000</v>
      </c>
      <c r="W52" s="5"/>
      <c r="X52" s="5"/>
    </row>
    <row r="53" spans="4:24" x14ac:dyDescent="0.35">
      <c r="E53" s="10" t="s">
        <v>94</v>
      </c>
      <c r="F53" s="16">
        <v>1050</v>
      </c>
      <c r="G53" s="5"/>
      <c r="H53" s="5"/>
      <c r="U53" s="20" t="s">
        <v>213</v>
      </c>
      <c r="V53" s="12">
        <v>17000</v>
      </c>
      <c r="W53" s="5"/>
      <c r="X53" s="5"/>
    </row>
    <row r="54" spans="4:24" x14ac:dyDescent="0.35">
      <c r="E54" s="10" t="s">
        <v>95</v>
      </c>
      <c r="F54" s="16">
        <v>439</v>
      </c>
      <c r="G54" s="5"/>
      <c r="H54" s="5"/>
      <c r="U54" s="20" t="s">
        <v>214</v>
      </c>
      <c r="V54" s="12">
        <v>53000</v>
      </c>
      <c r="W54" s="5"/>
      <c r="X54" s="5"/>
    </row>
    <row r="55" spans="4:24" x14ac:dyDescent="0.35">
      <c r="E55" s="5" t="s">
        <v>52</v>
      </c>
      <c r="F55" s="16">
        <v>77262</v>
      </c>
      <c r="G55" s="12">
        <f>SUM(F56:F56:F62)</f>
        <v>77262</v>
      </c>
      <c r="H55" s="16">
        <f>F55-G55</f>
        <v>0</v>
      </c>
      <c r="U55" s="20" t="s">
        <v>215</v>
      </c>
      <c r="V55" s="12">
        <v>5000</v>
      </c>
      <c r="W55" s="5"/>
      <c r="X55" s="5"/>
    </row>
    <row r="56" spans="4:24" x14ac:dyDescent="0.35">
      <c r="E56" s="10" t="s">
        <v>96</v>
      </c>
      <c r="F56" s="12">
        <v>2831</v>
      </c>
      <c r="G56" s="5"/>
      <c r="H56" s="5"/>
      <c r="U56" s="20" t="s">
        <v>216</v>
      </c>
      <c r="V56" s="12">
        <v>2000</v>
      </c>
      <c r="W56" s="5"/>
      <c r="X56" s="5"/>
    </row>
    <row r="57" spans="4:24" x14ac:dyDescent="0.35">
      <c r="E57" s="10" t="s">
        <v>97</v>
      </c>
      <c r="F57" s="12">
        <v>6718</v>
      </c>
      <c r="G57" s="5"/>
      <c r="H57" s="5"/>
      <c r="U57" s="20" t="s">
        <v>217</v>
      </c>
      <c r="V57" s="12">
        <v>1000</v>
      </c>
      <c r="W57" s="5"/>
      <c r="X57" s="5"/>
    </row>
    <row r="58" spans="4:24" ht="43.5" x14ac:dyDescent="0.35">
      <c r="E58" s="10" t="s">
        <v>98</v>
      </c>
      <c r="F58" s="12">
        <v>65233</v>
      </c>
      <c r="G58" s="5"/>
      <c r="H58" s="5"/>
      <c r="U58" s="18" t="s">
        <v>218</v>
      </c>
      <c r="V58" s="12">
        <v>48000</v>
      </c>
      <c r="W58" s="5"/>
      <c r="X58" s="5"/>
    </row>
    <row r="59" spans="4:24" x14ac:dyDescent="0.35">
      <c r="E59" s="10" t="s">
        <v>99</v>
      </c>
      <c r="F59" s="16">
        <v>0</v>
      </c>
      <c r="G59" s="5"/>
      <c r="H59" s="5"/>
      <c r="U59" s="20" t="s">
        <v>219</v>
      </c>
      <c r="V59" s="12">
        <v>0</v>
      </c>
      <c r="W59" s="5"/>
      <c r="X59" s="5"/>
    </row>
    <row r="60" spans="4:24" ht="43.5" x14ac:dyDescent="0.35">
      <c r="E60" s="10" t="s">
        <v>100</v>
      </c>
      <c r="F60" s="16">
        <v>310</v>
      </c>
      <c r="G60" s="5"/>
      <c r="H60" s="5"/>
      <c r="U60" s="18" t="s">
        <v>220</v>
      </c>
      <c r="V60" s="12">
        <v>24000</v>
      </c>
      <c r="W60" s="5"/>
      <c r="X60" s="5"/>
    </row>
    <row r="61" spans="4:24" x14ac:dyDescent="0.35">
      <c r="E61" s="10" t="s">
        <v>101</v>
      </c>
      <c r="F61" s="16">
        <v>1407</v>
      </c>
      <c r="G61" s="5"/>
      <c r="H61" s="5"/>
    </row>
    <row r="62" spans="4:24" x14ac:dyDescent="0.35">
      <c r="E62" s="10" t="s">
        <v>102</v>
      </c>
      <c r="F62" s="16">
        <v>763</v>
      </c>
      <c r="G62" s="5"/>
      <c r="H62" s="5"/>
    </row>
    <row r="63" spans="4:24" x14ac:dyDescent="0.35">
      <c r="E63" s="5" t="s">
        <v>53</v>
      </c>
      <c r="F63" s="16">
        <v>190595</v>
      </c>
      <c r="G63" s="12">
        <f>SUM(F64:F66)</f>
        <v>190595</v>
      </c>
      <c r="H63" s="16">
        <f>F63-G63</f>
        <v>0</v>
      </c>
    </row>
    <row r="64" spans="4:24" x14ac:dyDescent="0.35">
      <c r="E64" s="10" t="s">
        <v>101</v>
      </c>
      <c r="F64" s="12">
        <v>1827</v>
      </c>
      <c r="G64" s="5"/>
      <c r="H64" s="5"/>
    </row>
    <row r="65" spans="5:8" x14ac:dyDescent="0.35">
      <c r="E65" s="10" t="s">
        <v>41</v>
      </c>
      <c r="F65" s="5">
        <v>864</v>
      </c>
      <c r="G65" s="5"/>
      <c r="H65" s="5"/>
    </row>
    <row r="66" spans="5:8" x14ac:dyDescent="0.35">
      <c r="E66" s="10" t="s">
        <v>103</v>
      </c>
      <c r="F66" s="12">
        <v>187904</v>
      </c>
      <c r="G66" s="5"/>
      <c r="H6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8313-E5B1-485C-AEC4-7A13D873A778}">
  <dimension ref="A1:C13"/>
  <sheetViews>
    <sheetView tabSelected="1" workbookViewId="0">
      <selection sqref="A1:C13"/>
    </sheetView>
  </sheetViews>
  <sheetFormatPr defaultRowHeight="14.5" x14ac:dyDescent="0.35"/>
  <cols>
    <col min="1" max="1" width="18.81640625" bestFit="1" customWidth="1"/>
    <col min="2" max="2" width="18.26953125" bestFit="1" customWidth="1"/>
    <col min="3" max="3" width="12.54296875" bestFit="1" customWidth="1"/>
  </cols>
  <sheetData>
    <row r="1" spans="1:3" x14ac:dyDescent="0.35">
      <c r="A1" s="5" t="s">
        <v>223</v>
      </c>
      <c r="B1" s="5" t="s">
        <v>222</v>
      </c>
      <c r="C1" s="5" t="s">
        <v>28</v>
      </c>
    </row>
    <row r="2" spans="1:3" x14ac:dyDescent="0.35">
      <c r="A2" s="5" t="s">
        <v>221</v>
      </c>
      <c r="B2" t="s">
        <v>224</v>
      </c>
      <c r="C2" s="9">
        <v>8117250</v>
      </c>
    </row>
    <row r="3" spans="1:3" x14ac:dyDescent="0.35">
      <c r="A3" s="5" t="s">
        <v>14</v>
      </c>
      <c r="B3" s="5" t="s">
        <v>221</v>
      </c>
      <c r="C3" s="9">
        <v>7288254</v>
      </c>
    </row>
    <row r="4" spans="1:3" x14ac:dyDescent="0.35">
      <c r="A4" s="5" t="s">
        <v>44</v>
      </c>
      <c r="B4" s="5" t="s">
        <v>14</v>
      </c>
      <c r="C4" s="9">
        <v>5607041</v>
      </c>
    </row>
    <row r="5" spans="1:3" x14ac:dyDescent="0.35">
      <c r="A5" s="5" t="s">
        <v>45</v>
      </c>
      <c r="B5" s="5" t="s">
        <v>14</v>
      </c>
      <c r="C5" s="9">
        <v>1152535</v>
      </c>
    </row>
    <row r="6" spans="1:3" x14ac:dyDescent="0.35">
      <c r="A6" s="5" t="s">
        <v>46</v>
      </c>
      <c r="B6" s="5" t="s">
        <v>14</v>
      </c>
      <c r="C6" s="9">
        <v>152919</v>
      </c>
    </row>
    <row r="7" spans="1:3" x14ac:dyDescent="0.35">
      <c r="A7" s="5" t="s">
        <v>47</v>
      </c>
      <c r="B7" s="5" t="s">
        <v>14</v>
      </c>
      <c r="C7" s="9">
        <v>84167</v>
      </c>
    </row>
    <row r="8" spans="1:3" x14ac:dyDescent="0.35">
      <c r="A8" s="5" t="s">
        <v>48</v>
      </c>
      <c r="B8" s="5" t="s">
        <v>14</v>
      </c>
      <c r="C8" s="9">
        <v>470</v>
      </c>
    </row>
    <row r="9" spans="1:3" x14ac:dyDescent="0.35">
      <c r="A9" s="5" t="s">
        <v>49</v>
      </c>
      <c r="B9" s="5" t="s">
        <v>14</v>
      </c>
      <c r="C9" s="9">
        <v>2292</v>
      </c>
    </row>
    <row r="10" spans="1:3" x14ac:dyDescent="0.35">
      <c r="A10" s="5" t="s">
        <v>50</v>
      </c>
      <c r="B10" s="5" t="s">
        <v>14</v>
      </c>
      <c r="C10" s="9">
        <v>11058</v>
      </c>
    </row>
    <row r="11" spans="1:3" x14ac:dyDescent="0.35">
      <c r="A11" s="5" t="s">
        <v>51</v>
      </c>
      <c r="B11" s="5" t="s">
        <v>14</v>
      </c>
      <c r="C11" s="9">
        <v>9837.4</v>
      </c>
    </row>
    <row r="12" spans="1:3" x14ac:dyDescent="0.35">
      <c r="A12" s="5" t="s">
        <v>52</v>
      </c>
      <c r="B12" s="5" t="s">
        <v>14</v>
      </c>
      <c r="C12" s="9">
        <v>77262</v>
      </c>
    </row>
    <row r="13" spans="1:3" x14ac:dyDescent="0.35">
      <c r="A13" s="5" t="s">
        <v>53</v>
      </c>
      <c r="B13" s="5" t="s">
        <v>14</v>
      </c>
      <c r="C13" s="9">
        <v>190595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Reciepts</vt:lpstr>
      <vt:lpstr>Expenditure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sabahat iqbal</dc:creator>
  <cp:lastModifiedBy>sabahat iqbal</cp:lastModifiedBy>
  <dcterms:created xsi:type="dcterms:W3CDTF">2020-04-15T16:36:33Z</dcterms:created>
  <dcterms:modified xsi:type="dcterms:W3CDTF">2020-07-08T02:46:14Z</dcterms:modified>
</cp:coreProperties>
</file>