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www\Desktop\"/>
    </mc:Choice>
  </mc:AlternateContent>
  <xr:revisionPtr revIDLastSave="0" documentId="8_{9D0BDBB3-0500-4626-815E-82D005415127}" xr6:coauthVersionLast="47" xr6:coauthVersionMax="47" xr10:uidLastSave="{00000000-0000-0000-0000-000000000000}"/>
  <bookViews>
    <workbookView xWindow="-120" yWindow="-120" windowWidth="24240" windowHeight="13140" xr2:uid="{00000000-000D-0000-FFFF-FFFF00000000}"/>
  </bookViews>
  <sheets>
    <sheet name="Dashboard" sheetId="2" r:id="rId1"/>
    <sheet name="Pivot Tables" sheetId="3" r:id="rId2"/>
    <sheet name="Actuals" sheetId="4" r:id="rId3"/>
    <sheet name="Budget" sheetId="5" r:id="rId4"/>
  </sheets>
  <definedNames>
    <definedName name="Slicer_Month">#N/A</definedName>
    <definedName name="Slicer_Month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i6ea1KxObxrS2o0gDbuwatD8xJNg=="/>
    </ext>
  </extLst>
</workbook>
</file>

<file path=xl/calcChain.xml><?xml version="1.0" encoding="utf-8"?>
<calcChain xmlns="http://schemas.openxmlformats.org/spreadsheetml/2006/main">
  <c r="B118" i="3" l="1"/>
  <c r="B117" i="3"/>
  <c r="A115" i="3"/>
  <c r="A114" i="3"/>
  <c r="A96" i="3"/>
  <c r="A97" i="3"/>
  <c r="A98" i="3"/>
  <c r="A99" i="3"/>
  <c r="A100" i="3"/>
  <c r="A95" i="3"/>
  <c r="B134" i="3"/>
  <c r="B133" i="3"/>
  <c r="B115" i="3"/>
  <c r="B114" i="3"/>
  <c r="B100" i="3"/>
  <c r="B99" i="3"/>
  <c r="B98" i="3"/>
  <c r="B97" i="3"/>
  <c r="B96" i="3"/>
  <c r="B95" i="3"/>
  <c r="E5" i="2"/>
  <c r="C5" i="2"/>
  <c r="B119" i="3" l="1"/>
  <c r="B122" i="3"/>
  <c r="B123" i="3"/>
  <c r="F5" i="4" a="1"/>
  <c r="F5" i="4" s="1"/>
  <c r="E6" i="5" a="1"/>
  <c r="E6" i="5" s="1"/>
  <c r="E7" i="5" a="1"/>
  <c r="E7" i="5"/>
  <c r="E8" i="5" a="1"/>
  <c r="E8" i="5" s="1"/>
  <c r="E9" i="5" a="1"/>
  <c r="E9" i="5"/>
  <c r="E10" i="5" a="1"/>
  <c r="E10" i="5" s="1"/>
  <c r="E11" i="5" a="1"/>
  <c r="E11" i="5"/>
  <c r="E12" i="5" a="1"/>
  <c r="E12" i="5" s="1"/>
  <c r="E13" i="5" a="1"/>
  <c r="E13" i="5"/>
  <c r="E14" i="5" a="1"/>
  <c r="E14" i="5" s="1"/>
  <c r="E15" i="5" a="1"/>
  <c r="E15" i="5"/>
  <c r="E16" i="5" a="1"/>
  <c r="E16" i="5" s="1"/>
  <c r="E17" i="5" a="1"/>
  <c r="E17" i="5"/>
  <c r="E18" i="5" a="1"/>
  <c r="E18" i="5" s="1"/>
  <c r="E19" i="5" a="1"/>
  <c r="E19" i="5"/>
  <c r="E20" i="5" a="1"/>
  <c r="E20" i="5" s="1"/>
  <c r="E21" i="5" a="1"/>
  <c r="E21" i="5"/>
  <c r="E22" i="5" a="1"/>
  <c r="E22" i="5" s="1"/>
  <c r="E23" i="5" a="1"/>
  <c r="E23" i="5"/>
  <c r="E24" i="5" a="1"/>
  <c r="E24" i="5" s="1"/>
  <c r="E25" i="5" a="1"/>
  <c r="E25" i="5"/>
  <c r="E26" i="5" a="1"/>
  <c r="E26" i="5" s="1"/>
  <c r="E27" i="5" a="1"/>
  <c r="E27" i="5"/>
  <c r="E28" i="5" a="1"/>
  <c r="E28" i="5" s="1"/>
  <c r="E29" i="5" a="1"/>
  <c r="E29" i="5"/>
  <c r="E30" i="5" a="1"/>
  <c r="E30" i="5" s="1"/>
  <c r="E31" i="5" a="1"/>
  <c r="E31" i="5"/>
  <c r="E32" i="5" a="1"/>
  <c r="E32" i="5" s="1"/>
  <c r="E33" i="5" a="1"/>
  <c r="E33" i="5"/>
  <c r="E34" i="5" a="1"/>
  <c r="E34" i="5" s="1"/>
  <c r="E35" i="5" a="1"/>
  <c r="E35" i="5"/>
  <c r="E36" i="5" a="1"/>
  <c r="E36" i="5" s="1"/>
  <c r="E37" i="5" a="1"/>
  <c r="E37" i="5"/>
  <c r="E38" i="5" a="1"/>
  <c r="E38" i="5" s="1"/>
  <c r="E39" i="5" a="1"/>
  <c r="E39" i="5"/>
  <c r="E40" i="5" a="1"/>
  <c r="E40" i="5" s="1"/>
  <c r="E41" i="5" a="1"/>
  <c r="E41" i="5"/>
  <c r="E42" i="5" a="1"/>
  <c r="E42" i="5" s="1"/>
  <c r="E43" i="5" a="1"/>
  <c r="E43" i="5"/>
  <c r="E44" i="5" a="1"/>
  <c r="E44" i="5" s="1"/>
  <c r="E45" i="5" a="1"/>
  <c r="E45" i="5"/>
  <c r="E46" i="5" a="1"/>
  <c r="E46" i="5" s="1"/>
  <c r="E47" i="5" a="1"/>
  <c r="E47" i="5"/>
  <c r="E48" i="5" a="1"/>
  <c r="E48" i="5" s="1"/>
  <c r="E49" i="5" a="1"/>
  <c r="E49" i="5"/>
  <c r="E50" i="5" a="1"/>
  <c r="E50" i="5" s="1"/>
  <c r="E51" i="5" a="1"/>
  <c r="E51" i="5"/>
  <c r="E52" i="5" a="1"/>
  <c r="E52" i="5" s="1"/>
  <c r="E53" i="5" a="1"/>
  <c r="E53" i="5"/>
  <c r="E54" i="5" a="1"/>
  <c r="E54" i="5" s="1"/>
  <c r="E55" i="5" a="1"/>
  <c r="E55" i="5"/>
  <c r="E56" i="5" a="1"/>
  <c r="E56" i="5" s="1"/>
  <c r="E57" i="5" a="1"/>
  <c r="E57" i="5"/>
  <c r="E58" i="5" a="1"/>
  <c r="E58" i="5" s="1"/>
  <c r="E59" i="5" a="1"/>
  <c r="E59" i="5"/>
  <c r="E60" i="5" a="1"/>
  <c r="E60" i="5" s="1"/>
  <c r="E61" i="5" a="1"/>
  <c r="E61" i="5"/>
  <c r="E62" i="5" a="1"/>
  <c r="E62" i="5" s="1"/>
  <c r="E63" i="5" a="1"/>
  <c r="E63" i="5"/>
  <c r="E64" i="5" a="1"/>
  <c r="E64" i="5" s="1"/>
  <c r="E65" i="5" a="1"/>
  <c r="E65" i="5"/>
  <c r="E66" i="5" a="1"/>
  <c r="E66" i="5" s="1"/>
  <c r="E67" i="5" a="1"/>
  <c r="E67" i="5"/>
  <c r="E68" i="5" a="1"/>
  <c r="E68" i="5" s="1"/>
  <c r="E69" i="5" a="1"/>
  <c r="E69" i="5"/>
  <c r="E70" i="5" a="1"/>
  <c r="E70" i="5" s="1"/>
  <c r="E71" i="5" a="1"/>
  <c r="E71" i="5"/>
  <c r="E72" i="5" a="1"/>
  <c r="E72" i="5" s="1"/>
  <c r="E73" i="5" a="1"/>
  <c r="E73" i="5"/>
  <c r="E74" i="5" a="1"/>
  <c r="E74" i="5" s="1"/>
  <c r="E75" i="5" a="1"/>
  <c r="E75" i="5"/>
  <c r="E76" i="5" a="1"/>
  <c r="E76" i="5" s="1"/>
  <c r="E77" i="5" a="1"/>
  <c r="E77" i="5"/>
  <c r="E78" i="5" a="1"/>
  <c r="E78" i="5" s="1"/>
  <c r="E79" i="5" a="1"/>
  <c r="E79" i="5"/>
  <c r="E80" i="5" a="1"/>
  <c r="E80" i="5" s="1"/>
  <c r="E81" i="5" a="1"/>
  <c r="E81" i="5"/>
  <c r="E82" i="5" a="1"/>
  <c r="E82" i="5" s="1"/>
  <c r="E83" i="5" a="1"/>
  <c r="E83" i="5"/>
  <c r="E84" i="5" a="1"/>
  <c r="E84" i="5" s="1"/>
  <c r="E85" i="5" a="1"/>
  <c r="E85" i="5"/>
  <c r="E86" i="5" a="1"/>
  <c r="E86" i="5" s="1"/>
  <c r="E87" i="5" a="1"/>
  <c r="E87" i="5"/>
  <c r="E88" i="5" a="1"/>
  <c r="E88" i="5" s="1"/>
  <c r="E89" i="5" a="1"/>
  <c r="E89" i="5"/>
  <c r="E90" i="5" a="1"/>
  <c r="E90" i="5" s="1"/>
  <c r="E91" i="5" a="1"/>
  <c r="E91" i="5"/>
  <c r="E92" i="5" a="1"/>
  <c r="E92" i="5" s="1"/>
  <c r="E93" i="5" a="1"/>
  <c r="E93" i="5"/>
  <c r="E94" i="5" a="1"/>
  <c r="E94" i="5" s="1"/>
  <c r="E95" i="5" a="1"/>
  <c r="E95" i="5"/>
  <c r="E96" i="5" a="1"/>
  <c r="E96" i="5" s="1"/>
  <c r="E97" i="5" a="1"/>
  <c r="E97" i="5"/>
  <c r="E98" i="5" a="1"/>
  <c r="E98" i="5" s="1"/>
  <c r="E99" i="5" a="1"/>
  <c r="E99" i="5"/>
  <c r="E100" i="5" a="1"/>
  <c r="E100" i="5" s="1"/>
  <c r="E101" i="5" a="1"/>
  <c r="E101" i="5"/>
  <c r="E102" i="5" a="1"/>
  <c r="E102" i="5" s="1"/>
  <c r="E103" i="5" a="1"/>
  <c r="E103" i="5"/>
  <c r="E104" i="5" a="1"/>
  <c r="E104" i="5" s="1"/>
  <c r="E105" i="5" a="1"/>
  <c r="E105" i="5"/>
  <c r="E106" i="5" a="1"/>
  <c r="E106" i="5" s="1"/>
  <c r="E107" i="5" a="1"/>
  <c r="E107" i="5"/>
  <c r="E108" i="5" a="1"/>
  <c r="E108" i="5" s="1"/>
  <c r="E109" i="5" a="1"/>
  <c r="E109" i="5"/>
  <c r="E110" i="5" a="1"/>
  <c r="E110" i="5" s="1"/>
  <c r="E111" i="5" a="1"/>
  <c r="E111" i="5"/>
  <c r="E112" i="5" a="1"/>
  <c r="E112" i="5" s="1"/>
  <c r="E5" i="5" a="1"/>
  <c r="E5" i="5" s="1"/>
  <c r="F25" i="4" a="1"/>
  <c r="F25" i="4" s="1"/>
  <c r="F26" i="4" a="1"/>
  <c r="F26" i="4"/>
  <c r="F27" i="4" a="1"/>
  <c r="F27" i="4" s="1"/>
  <c r="F28" i="4" a="1"/>
  <c r="F28" i="4"/>
  <c r="F29" i="4" a="1"/>
  <c r="F29" i="4" s="1"/>
  <c r="F30" i="4" a="1"/>
  <c r="F30" i="4"/>
  <c r="F31" i="4" a="1"/>
  <c r="F31" i="4" s="1"/>
  <c r="F32" i="4" a="1"/>
  <c r="F32" i="4"/>
  <c r="F33" i="4" a="1"/>
  <c r="F33" i="4" s="1"/>
  <c r="F34" i="4" a="1"/>
  <c r="F34" i="4"/>
  <c r="F35" i="4" a="1"/>
  <c r="F35" i="4" s="1"/>
  <c r="F36" i="4" a="1"/>
  <c r="F36" i="4"/>
  <c r="F37" i="4" a="1"/>
  <c r="F37" i="4" s="1"/>
  <c r="F38" i="4" a="1"/>
  <c r="F38" i="4"/>
  <c r="F39" i="4" a="1"/>
  <c r="F39" i="4" s="1"/>
  <c r="F40" i="4" a="1"/>
  <c r="F40" i="4"/>
  <c r="F41" i="4" a="1"/>
  <c r="F41" i="4" s="1"/>
  <c r="F42" i="4" a="1"/>
  <c r="F42" i="4"/>
  <c r="F43" i="4" a="1"/>
  <c r="F43" i="4" s="1"/>
  <c r="F44" i="4" a="1"/>
  <c r="F44" i="4"/>
  <c r="F45" i="4" a="1"/>
  <c r="F45" i="4" s="1"/>
  <c r="F46" i="4" a="1"/>
  <c r="F46" i="4"/>
  <c r="F47" i="4" a="1"/>
  <c r="F47" i="4" s="1"/>
  <c r="F48" i="4" a="1"/>
  <c r="F48" i="4"/>
  <c r="F49" i="4" a="1"/>
  <c r="F49" i="4" s="1"/>
  <c r="F50" i="4" a="1"/>
  <c r="F50" i="4"/>
  <c r="F51" i="4" a="1"/>
  <c r="F51" i="4" s="1"/>
  <c r="F52" i="4" a="1"/>
  <c r="F52" i="4"/>
  <c r="F53" i="4" a="1"/>
  <c r="F53" i="4" s="1"/>
  <c r="F54" i="4" a="1"/>
  <c r="F54" i="4"/>
  <c r="F55" i="4" a="1"/>
  <c r="F55" i="4" s="1"/>
  <c r="F56" i="4" a="1"/>
  <c r="F56" i="4"/>
  <c r="F57" i="4" a="1"/>
  <c r="F57" i="4" s="1"/>
  <c r="F58" i="4" a="1"/>
  <c r="F58" i="4"/>
  <c r="F59" i="4" a="1"/>
  <c r="F59" i="4" s="1"/>
  <c r="F60" i="4" a="1"/>
  <c r="F60" i="4"/>
  <c r="F6" i="4" a="1"/>
  <c r="F6" i="4" s="1"/>
  <c r="F7" i="4" a="1"/>
  <c r="F7" i="4"/>
  <c r="F17" i="4" a="1"/>
  <c r="F17" i="4" s="1"/>
  <c r="F18" i="4" a="1"/>
  <c r="F18" i="4"/>
  <c r="F19" i="4" a="1"/>
  <c r="F19" i="4" s="1"/>
  <c r="F20" i="4" a="1"/>
  <c r="F20" i="4"/>
  <c r="F21" i="4" a="1"/>
  <c r="F21" i="4" s="1"/>
  <c r="F22" i="4" a="1"/>
  <c r="F22" i="4"/>
  <c r="F23" i="4" a="1"/>
  <c r="F23" i="4" s="1"/>
  <c r="F24" i="4" a="1"/>
  <c r="F24" i="4"/>
  <c r="F9" i="4" a="1"/>
  <c r="F9" i="4" s="1"/>
  <c r="F10" i="4" a="1"/>
  <c r="F10" i="4"/>
  <c r="F11" i="4" a="1"/>
  <c r="F11" i="4" s="1"/>
  <c r="F12" i="4" a="1"/>
  <c r="F12" i="4"/>
  <c r="F13" i="4" a="1"/>
  <c r="F13" i="4" s="1"/>
  <c r="F14" i="4" a="1"/>
  <c r="F14" i="4"/>
  <c r="F15" i="4" a="1"/>
  <c r="F15" i="4" s="1"/>
  <c r="F16" i="4" a="1"/>
  <c r="F16" i="4"/>
  <c r="F8" i="4" a="1"/>
  <c r="F8" i="4" s="1"/>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B76" i="3"/>
  <c r="B69" i="3"/>
  <c r="B62" i="3"/>
  <c r="B55" i="3"/>
  <c r="B48" i="3"/>
  <c r="B41" i="3"/>
  <c r="M5" i="2"/>
  <c r="K5" i="2"/>
  <c r="I5" i="2"/>
  <c r="G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<sst xmlns="http://schemas.openxmlformats.org/spreadsheetml/2006/main" count="496" uniqueCount="72">
  <si>
    <t>Personal Finance Dashboard</t>
  </si>
  <si>
    <t>Rent</t>
  </si>
  <si>
    <t>Transport</t>
  </si>
  <si>
    <t>Grocery</t>
  </si>
  <si>
    <t>Utilities</t>
  </si>
  <si>
    <t>Leisure</t>
  </si>
  <si>
    <t>Other</t>
  </si>
  <si>
    <t>Starting Cash Balance</t>
  </si>
  <si>
    <t>Actual Income &amp; Expenses 2022</t>
  </si>
  <si>
    <t>Date</t>
  </si>
  <si>
    <t>Month</t>
  </si>
  <si>
    <t>Category</t>
  </si>
  <si>
    <t>Description</t>
  </si>
  <si>
    <t>Income / Expense</t>
  </si>
  <si>
    <t>Amount</t>
  </si>
  <si>
    <t>Income/Expense</t>
  </si>
  <si>
    <t>Apartment split with friend</t>
  </si>
  <si>
    <t>Expense</t>
  </si>
  <si>
    <t>Higher month than usual</t>
  </si>
  <si>
    <t>Metro card</t>
  </si>
  <si>
    <t>Groceries</t>
  </si>
  <si>
    <t>Walmart shopping</t>
  </si>
  <si>
    <t>Hotel in NYC</t>
  </si>
  <si>
    <t>Dinner with friends (invited my partner)</t>
  </si>
  <si>
    <t>Drake concert</t>
  </si>
  <si>
    <t>Bonus</t>
  </si>
  <si>
    <t>Income</t>
  </si>
  <si>
    <t>Bought new clothes</t>
  </si>
  <si>
    <t>Base Salary</t>
  </si>
  <si>
    <t>Commissions from each sale</t>
  </si>
  <si>
    <t>Side Hustle</t>
  </si>
  <si>
    <t>9-5 job</t>
  </si>
  <si>
    <t>Startup idea $</t>
  </si>
  <si>
    <t>Average month</t>
  </si>
  <si>
    <t>Drinks out</t>
  </si>
  <si>
    <t>Date night</t>
  </si>
  <si>
    <t>Tennis x2</t>
  </si>
  <si>
    <t>Snacks</t>
  </si>
  <si>
    <t>Lunch out x4</t>
  </si>
  <si>
    <t>Dinner with friends x2</t>
  </si>
  <si>
    <t>Exercise</t>
  </si>
  <si>
    <t>Travel back home</t>
  </si>
  <si>
    <t>Disco &amp; drinks</t>
  </si>
  <si>
    <t>NBA game</t>
  </si>
  <si>
    <t>Lemonade</t>
  </si>
  <si>
    <t>Budget Income &amp; Expenses 2022</t>
  </si>
  <si>
    <t>Budget</t>
  </si>
  <si>
    <t>January</t>
  </si>
  <si>
    <t>February</t>
  </si>
  <si>
    <t>March</t>
  </si>
  <si>
    <t>April</t>
  </si>
  <si>
    <t>May</t>
  </si>
  <si>
    <t>June</t>
  </si>
  <si>
    <t>July</t>
  </si>
  <si>
    <t>August</t>
  </si>
  <si>
    <t>September</t>
  </si>
  <si>
    <t>October</t>
  </si>
  <si>
    <t>November</t>
  </si>
  <si>
    <t>December</t>
  </si>
  <si>
    <t>Row Labels</t>
  </si>
  <si>
    <t>Grand Total</t>
  </si>
  <si>
    <t>Column Labels</t>
  </si>
  <si>
    <t>Sum of Amount</t>
  </si>
  <si>
    <t>Sum of Budget</t>
  </si>
  <si>
    <t>Total Budget</t>
  </si>
  <si>
    <t xml:space="preserve">Starting cash balance </t>
  </si>
  <si>
    <t xml:space="preserve">change balance </t>
  </si>
  <si>
    <t>Ending cash balance</t>
  </si>
  <si>
    <t>Actual Income</t>
  </si>
  <si>
    <t>Actual Expense</t>
  </si>
  <si>
    <t>Planned expence</t>
  </si>
  <si>
    <t>Planned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</si>
</sst>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7" formatCode="&quot;$&quot;#,##0.00_);\(&quot;$&quot;#,##0.00\)"/>
    <numFmt numFmtId="164" formatCode="&quot;$&quot;#,##0"/>
    <numFmt numFmtId="165" formatCode="&quot;$&quot;#,##0.00"/>
  </numFmts>
  <fonts count="12" x14ac:knownFonts="1">
    <font>
      <sz val="12"/>
      <color theme="1"/>
      <name val="Calibri"/>
      <scheme val="minor"/>
    </font>
    <font>
      <sz val="12"/>
      <color theme="1"/>
      <name val="Calibri"/>
    </font>
    <font>
      <b/>
      <sz val="11"/>
      <color theme="1"/>
      <name val="Calibri"/>
    </font>
    <font>
      <sz val="12"/>
      <color theme="1"/>
      <name val="Calibri"/>
      <scheme val="minor"/>
    </font>
    <font>
      <b/>
      <sz val="28"/>
      <color theme="0"/>
      <name val="Calibri"/>
    </font>
    <font>
      <sz val="12"/>
      <name val="Calibri"/>
    </font>
    <font>
      <b/>
      <sz val="24"/>
      <color theme="0"/>
      <name val="Calibri"/>
    </font>
    <font>
      <b/>
      <sz val="11"/>
      <color theme="0"/>
      <name val="Calibri"/>
    </font>
    <font>
      <b/>
      <sz val="16"/>
      <color rgb="FF293D68"/>
      <name val="Calibri"/>
    </font>
    <font>
      <sz val="11"/>
      <color rgb="FF0000FF"/>
      <name val="Calibri"/>
    </font>
    <font>
      <b/>
      <sz val="12"/>
      <color theme="0"/>
      <name val="Calibri"/>
    </font>
    <font>
      <sz val="12"/>
      <color theme="1"/>
      <name val="Calibri"/>
      <family val="2"/>
      <scheme val="minor"/>
    </font>
  </fonts>
  <fills count="5">
    <fill>
      <patternFill patternType="none"/>
    </fill>
    <fill>
      <patternFill patternType="gray125"/>
    </fill>
    <fill>
      <patternFill patternType="solid">
        <fgColor rgb="FF293D68"/>
        <bgColor rgb="FF293D68"/>
      </patternFill>
    </fill>
    <fill>
      <patternFill patternType="solid">
        <fgColor rgb="FFB4C6E7"/>
        <bgColor rgb="FFB4C6E7"/>
      </patternFill>
    </fill>
    <fill>
      <patternFill patternType="solid">
        <fgColor theme="0" tint="-0.249977111117893"/>
        <bgColor indexed="64"/>
      </patternFill>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rgb="FF000000"/>
      </bottom>
      <diagonal/>
    </border>
    <border>
      <left style="thin">
        <color rgb="FF999999"/>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37">
    <xf numFmtId="0" fontId="0" fillId="0" borderId="0" xfId="0"/>
    <xf numFmtId="0" fontId="3" fillId="0" borderId="0" xfId="0" applyFont="1"/>
    <xf numFmtId="0" fontId="1" fillId="2" borderId="1" xfId="0" applyFont="1" applyFill="1"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0" fontId="1" fillId="2" borderId="1" xfId="0" applyFont="1" applyFill="1" applyBorder="1" applyAlignment="1">
      <alignment vertical="center"/>
    </xf>
    <xf numFmtId="0" fontId="8" fillId="0" borderId="8" xfId="0" applyFont="1" applyBorder="1"/>
    <xf numFmtId="0" fontId="7" fillId="2" borderId="1" xfId="0" applyFont="1" applyFill="1" applyBorder="1"/>
    <xf numFmtId="16" fontId="1" fillId="0" borderId="0" xfId="0" applyNumberFormat="1" applyFont="1" applyAlignment="1">
      <alignment horizontal="left"/>
    </xf>
    <xf numFmtId="7" fontId="9" fillId="0" borderId="0" xfId="0" applyNumberFormat="1" applyFont="1"/>
    <xf numFmtId="0" fontId="7" fillId="0" borderId="0" xfId="0" applyFont="1"/>
    <xf numFmtId="0" fontId="8" fillId="0" borderId="0" xfId="0" applyFont="1"/>
    <xf numFmtId="17" fontId="10" fillId="2" borderId="1" xfId="0" applyNumberFormat="1" applyFont="1" applyFill="1" applyBorder="1"/>
    <xf numFmtId="165" fontId="9" fillId="0" borderId="0" xfId="0" applyNumberFormat="1" applyFont="1"/>
    <xf numFmtId="0" fontId="0" fillId="0" borderId="9" xfId="0" applyBorder="1"/>
    <xf numFmtId="0" fontId="0" fillId="0" borderId="10" xfId="0" applyBorder="1"/>
    <xf numFmtId="0" fontId="0" fillId="0" borderId="9" xfId="0" pivotButton="1" applyBorder="1"/>
    <xf numFmtId="0" fontId="0" fillId="0" borderId="12" xfId="0" applyBorder="1"/>
    <xf numFmtId="0" fontId="0" fillId="0" borderId="9" xfId="0" applyBorder="1" applyAlignment="1">
      <alignment horizontal="left"/>
    </xf>
    <xf numFmtId="0" fontId="0" fillId="0" borderId="11" xfId="0" applyBorder="1" applyAlignment="1">
      <alignment horizontal="left"/>
    </xf>
    <xf numFmtId="0" fontId="0" fillId="0" borderId="15" xfId="0" applyBorder="1" applyAlignment="1">
      <alignment horizontal="left"/>
    </xf>
    <xf numFmtId="0" fontId="0" fillId="0" borderId="11" xfId="0" applyBorder="1"/>
    <xf numFmtId="0" fontId="0" fillId="0" borderId="13" xfId="0" applyBorder="1"/>
    <xf numFmtId="0" fontId="0" fillId="0" borderId="15" xfId="0" applyBorder="1"/>
    <xf numFmtId="0" fontId="0" fillId="0" borderId="14" xfId="0" applyBorder="1"/>
    <xf numFmtId="0" fontId="11" fillId="0" borderId="0" xfId="0" applyFont="1"/>
    <xf numFmtId="0" fontId="11" fillId="4" borderId="0" xfId="0" applyFont="1" applyFill="1"/>
    <xf numFmtId="0" fontId="0" fillId="0" borderId="14" xfId="0" pivotButton="1" applyBorder="1"/>
    <xf numFmtId="0" fontId="0" fillId="0" borderId="4" xfId="0" applyBorder="1" applyAlignment="1">
      <alignment horizontal="left"/>
    </xf>
    <xf numFmtId="0" fontId="4" fillId="2" borderId="2" xfId="0" applyFont="1" applyFill="1" applyBorder="1" applyAlignment="1">
      <alignment horizontal="center" vertical="center"/>
    </xf>
    <xf numFmtId="0" fontId="5" fillId="0" borderId="3" xfId="0" applyFont="1" applyBorder="1"/>
    <xf numFmtId="0" fontId="5" fillId="0" borderId="4" xfId="0" applyFont="1" applyBorder="1"/>
    <xf numFmtId="0" fontId="2" fillId="0" borderId="5" xfId="0" applyFont="1" applyBorder="1" applyAlignment="1">
      <alignment horizontal="center"/>
    </xf>
    <xf numFmtId="0" fontId="5" fillId="0" borderId="5" xfId="0" applyFont="1" applyBorder="1"/>
    <xf numFmtId="164" fontId="7" fillId="2" borderId="6" xfId="0" applyNumberFormat="1" applyFont="1" applyFill="1" applyBorder="1" applyAlignment="1">
      <alignment horizontal="center" vertical="center"/>
    </xf>
    <xf numFmtId="0" fontId="5" fillId="0" borderId="7" xfId="0" applyFont="1" applyBorder="1"/>
  </cellXfs>
  <cellStyles count="1">
    <cellStyle name="Normal" xfId="0" builtinId="0"/>
  </cellStyles>
  <dxfs count="9">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Actuals-style" pivot="0" count="3" xr9:uid="{00000000-0011-0000-FFFF-FFFF00000000}">
      <tableStyleElement type="headerRow" dxfId="8"/>
      <tableStyleElement type="firstRowStripe" dxfId="7"/>
      <tableStyleElement type="secondRowStripe" dxfId="6"/>
    </tableStyle>
    <tableStyle name="Actuals-style 2" pivot="0" count="3" xr9:uid="{00000000-0011-0000-FFFF-FFFF01000000}">
      <tableStyleElement type="headerRow" dxfId="5"/>
      <tableStyleElement type="firstRowStripe" dxfId="4"/>
      <tableStyleElement type="secondRowStripe" dxfId="3"/>
    </tableStyle>
    <tableStyle name="Budget-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17/10/relationships/person" Target="persons/person.xml"/><Relationship Id="rId10" Type="http://customschemas.google.com/relationships/workbookmetadata" Target="metadata"/><Relationship Id="rId19" Type="http://schemas.openxmlformats.org/officeDocument/2006/relationships/customXml" Target="../customXml/item3.xml"/><Relationship Id="rId4" Type="http://schemas.openxmlformats.org/officeDocument/2006/relationships/worksheet" Target="work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expence by category</a:t>
            </a:r>
          </a:p>
        </c:rich>
      </c:tx>
      <c:overlay val="0"/>
      <c:spPr>
        <a:solidFill>
          <a:schemeClr val="accent1">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solidFill>
                <a:schemeClr val="accent1">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Tables'!$A$95:$A$100</c:f>
              <c:strCache>
                <c:ptCount val="6"/>
                <c:pt idx="0">
                  <c:v>Groceries</c:v>
                </c:pt>
                <c:pt idx="1">
                  <c:v>Leisure</c:v>
                </c:pt>
                <c:pt idx="2">
                  <c:v>Other</c:v>
                </c:pt>
                <c:pt idx="3">
                  <c:v>Rent</c:v>
                </c:pt>
                <c:pt idx="4">
                  <c:v>Transport</c:v>
                </c:pt>
                <c:pt idx="5">
                  <c:v>Utilities</c:v>
                </c:pt>
              </c:strCache>
            </c:strRef>
          </c:cat>
          <c:val>
            <c:numRef>
              <c:f>'Pivot Tables'!$B$95:$B$100</c:f>
              <c:numCache>
                <c:formatCode>General</c:formatCode>
                <c:ptCount val="6"/>
                <c:pt idx="0">
                  <c:v>449</c:v>
                </c:pt>
                <c:pt idx="1">
                  <c:v>562</c:v>
                </c:pt>
                <c:pt idx="2">
                  <c:v>249</c:v>
                </c:pt>
                <c:pt idx="3">
                  <c:v>850</c:v>
                </c:pt>
                <c:pt idx="4">
                  <c:v>55</c:v>
                </c:pt>
                <c:pt idx="5">
                  <c:v>140</c:v>
                </c:pt>
              </c:numCache>
            </c:numRef>
          </c:val>
          <c:extLst>
            <c:ext xmlns:c16="http://schemas.microsoft.com/office/drawing/2014/chart" uri="{C3380CC4-5D6E-409C-BE32-E72D297353CC}">
              <c16:uniqueId val="{00000000-7A60-4B06-BB75-B09A3C37470F}"/>
            </c:ext>
          </c:extLst>
        </c:ser>
        <c:dLbls>
          <c:showLegendKey val="0"/>
          <c:showVal val="0"/>
          <c:showCatName val="0"/>
          <c:showSerName val="0"/>
          <c:showPercent val="0"/>
          <c:showBubbleSize val="0"/>
        </c:dLbls>
        <c:gapWidth val="219"/>
        <c:overlap val="-27"/>
        <c:axId val="826328456"/>
        <c:axId val="826329440"/>
      </c:barChart>
      <c:catAx>
        <c:axId val="826328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329440"/>
        <c:crosses val="autoZero"/>
        <c:auto val="1"/>
        <c:lblAlgn val="ctr"/>
        <c:lblOffset val="100"/>
        <c:noMultiLvlLbl val="0"/>
      </c:catAx>
      <c:valAx>
        <c:axId val="82632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328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Chash Balance</a:t>
            </a:r>
          </a:p>
        </c:rich>
      </c:tx>
      <c:overlay val="0"/>
      <c:spPr>
        <a:solidFill>
          <a:schemeClr val="accent1">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D7DB-46A4-B13E-91241122B9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Tables'!$A$117,'Pivot Tables'!$A$119)</c:f>
              <c:strCache>
                <c:ptCount val="2"/>
                <c:pt idx="0">
                  <c:v>Starting cash balance </c:v>
                </c:pt>
                <c:pt idx="1">
                  <c:v>Ending cash balance</c:v>
                </c:pt>
              </c:strCache>
            </c:strRef>
          </c:cat>
          <c:val>
            <c:numRef>
              <c:f>('Pivot Tables'!$B$117,'Pivot Tables'!$B$119)</c:f>
              <c:numCache>
                <c:formatCode>General</c:formatCode>
                <c:ptCount val="2"/>
                <c:pt idx="0">
                  <c:v>3000</c:v>
                </c:pt>
                <c:pt idx="1">
                  <c:v>4337</c:v>
                </c:pt>
              </c:numCache>
            </c:numRef>
          </c:val>
          <c:extLst>
            <c:ext xmlns:c16="http://schemas.microsoft.com/office/drawing/2014/chart" uri="{C3380CC4-5D6E-409C-BE32-E72D297353CC}">
              <c16:uniqueId val="{00000000-D7DB-46A4-B13E-91241122B983}"/>
            </c:ext>
          </c:extLst>
        </c:ser>
        <c:dLbls>
          <c:dLblPos val="outEnd"/>
          <c:showLegendKey val="0"/>
          <c:showVal val="1"/>
          <c:showCatName val="0"/>
          <c:showSerName val="0"/>
          <c:showPercent val="0"/>
          <c:showBubbleSize val="0"/>
        </c:dLbls>
        <c:gapWidth val="131"/>
        <c:overlap val="77"/>
        <c:axId val="867695304"/>
        <c:axId val="867698912"/>
      </c:barChart>
      <c:catAx>
        <c:axId val="867695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698912"/>
        <c:crosses val="autoZero"/>
        <c:auto val="1"/>
        <c:lblAlgn val="ctr"/>
        <c:lblOffset val="100"/>
        <c:noMultiLvlLbl val="0"/>
      </c:catAx>
      <c:valAx>
        <c:axId val="867698912"/>
        <c:scaling>
          <c:orientation val="minMax"/>
        </c:scaling>
        <c:delete val="1"/>
        <c:axPos val="l"/>
        <c:majorGridlines>
          <c:spPr>
            <a:ln w="9525" cap="flat" cmpd="sng" algn="ctr">
              <a:solidFill>
                <a:schemeClr val="tx1">
                  <a:lumMod val="15000"/>
                  <a:lumOff val="85000"/>
                </a:schemeClr>
              </a:solidFill>
              <a:round/>
            </a:ln>
            <a:effectLst>
              <a:outerShdw blurRad="50800" dist="50800" sx="1000" sy="1000" algn="ctr" rotWithShape="0">
                <a:srgbClr val="000000">
                  <a:alpha val="0"/>
                </a:srgbClr>
              </a:outerShdw>
              <a:softEdge rad="12700"/>
            </a:effectLst>
          </c:spPr>
        </c:majorGridlines>
        <c:numFmt formatCode="General" sourceLinked="1"/>
        <c:majorTickMark val="none"/>
        <c:minorTickMark val="none"/>
        <c:tickLblPos val="nextTo"/>
        <c:crossAx val="867695304"/>
        <c:crosses val="autoZero"/>
        <c:crossBetween val="between"/>
      </c:valAx>
      <c:spPr>
        <a:noFill/>
        <a:ln w="25400">
          <a:noFill/>
        </a:ln>
        <a:effectLst>
          <a:glow rad="127000">
            <a:schemeClr val="accent1">
              <a:alpha val="99000"/>
            </a:schemeClr>
          </a:glow>
          <a:outerShdw sx="1000" sy="1000" algn="ctr" rotWithShape="0">
            <a:srgbClr val="000000"/>
          </a:outerShdw>
          <a:softEdge rad="12700"/>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Expence</a:t>
            </a:r>
          </a:p>
        </c:rich>
      </c:tx>
      <c:layout>
        <c:manualLayout>
          <c:xMode val="edge"/>
          <c:yMode val="edge"/>
          <c:x val="0.42575000000000007"/>
          <c:y val="0"/>
        </c:manualLayout>
      </c:layout>
      <c:overlay val="0"/>
      <c:spPr>
        <a:solidFill>
          <a:schemeClr val="accent1">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051181102362206"/>
          <c:y val="0.18233710825987387"/>
          <c:w val="0.72971041119860014"/>
          <c:h val="0.72088764946048411"/>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BA24-4848-8AF5-BA168E0070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Tables'!$A$122,'Pivot Tables'!$A$133)</c:f>
              <c:strCache>
                <c:ptCount val="2"/>
                <c:pt idx="0">
                  <c:v>Actual Expense</c:v>
                </c:pt>
                <c:pt idx="1">
                  <c:v>Planned expence</c:v>
                </c:pt>
              </c:strCache>
            </c:strRef>
          </c:cat>
          <c:val>
            <c:numRef>
              <c:f>('Pivot Tables'!$B$122,'Pivot Tables'!$B$133)</c:f>
              <c:numCache>
                <c:formatCode>General</c:formatCode>
                <c:ptCount val="2"/>
                <c:pt idx="0">
                  <c:v>2305</c:v>
                </c:pt>
                <c:pt idx="1">
                  <c:v>2375</c:v>
                </c:pt>
              </c:numCache>
            </c:numRef>
          </c:val>
          <c:extLst>
            <c:ext xmlns:c16="http://schemas.microsoft.com/office/drawing/2014/chart" uri="{C3380CC4-5D6E-409C-BE32-E72D297353CC}">
              <c16:uniqueId val="{00000000-BA24-4848-8AF5-BA168E007076}"/>
            </c:ext>
          </c:extLst>
        </c:ser>
        <c:dLbls>
          <c:showLegendKey val="0"/>
          <c:showVal val="0"/>
          <c:showCatName val="0"/>
          <c:showSerName val="0"/>
          <c:showPercent val="0"/>
          <c:showBubbleSize val="0"/>
        </c:dLbls>
        <c:gapWidth val="312"/>
        <c:overlap val="18"/>
        <c:axId val="823187128"/>
        <c:axId val="823188440"/>
      </c:barChart>
      <c:catAx>
        <c:axId val="823187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188440"/>
        <c:crosses val="autoZero"/>
        <c:auto val="1"/>
        <c:lblAlgn val="ctr"/>
        <c:lblOffset val="100"/>
        <c:noMultiLvlLbl val="0"/>
      </c:catAx>
      <c:valAx>
        <c:axId val="823188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187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p>
        </c:rich>
      </c:tx>
      <c:overlay val="0"/>
      <c:spPr>
        <a:solidFill>
          <a:schemeClr val="accent1">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2-6774-4BF7-9807-9334239F02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Tables'!$A$123,'Pivot Tables'!$A$134)</c:f>
              <c:strCache>
                <c:ptCount val="2"/>
                <c:pt idx="0">
                  <c:v>Actual Income</c:v>
                </c:pt>
                <c:pt idx="1">
                  <c:v>Planned Income</c:v>
                </c:pt>
              </c:strCache>
            </c:strRef>
          </c:cat>
          <c:val>
            <c:numRef>
              <c:f>('Pivot Tables'!$B$123,'Pivot Tables'!$B$134)</c:f>
              <c:numCache>
                <c:formatCode>General</c:formatCode>
                <c:ptCount val="2"/>
                <c:pt idx="0">
                  <c:v>3642</c:v>
                </c:pt>
                <c:pt idx="1">
                  <c:v>2800</c:v>
                </c:pt>
              </c:numCache>
            </c:numRef>
          </c:val>
          <c:extLst>
            <c:ext xmlns:c16="http://schemas.microsoft.com/office/drawing/2014/chart" uri="{C3380CC4-5D6E-409C-BE32-E72D297353CC}">
              <c16:uniqueId val="{00000000-6774-4BF7-9807-9334239F022E}"/>
            </c:ext>
          </c:extLst>
        </c:ser>
        <c:dLbls>
          <c:showLegendKey val="0"/>
          <c:showVal val="0"/>
          <c:showCatName val="0"/>
          <c:showSerName val="0"/>
          <c:showPercent val="0"/>
          <c:showBubbleSize val="0"/>
        </c:dLbls>
        <c:gapWidth val="182"/>
        <c:axId val="809896808"/>
        <c:axId val="809896480"/>
      </c:barChart>
      <c:catAx>
        <c:axId val="809896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896480"/>
        <c:crosses val="autoZero"/>
        <c:auto val="1"/>
        <c:lblAlgn val="ctr"/>
        <c:lblOffset val="100"/>
        <c:noMultiLvlLbl val="0"/>
      </c:catAx>
      <c:valAx>
        <c:axId val="809896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896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9</xdr:row>
      <xdr:rowOff>161925</xdr:rowOff>
    </xdr:from>
    <xdr:to>
      <xdr:col>3</xdr:col>
      <xdr:colOff>200025</xdr:colOff>
      <xdr:row>19</xdr:row>
      <xdr:rowOff>57150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C008F0F9-71B6-4078-AB90-7D1EE6AB23A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19100" y="2162175"/>
              <a:ext cx="1828800" cy="189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20</xdr:row>
      <xdr:rowOff>0</xdr:rowOff>
    </xdr:from>
    <xdr:to>
      <xdr:col>3</xdr:col>
      <xdr:colOff>209550</xdr:colOff>
      <xdr:row>29</xdr:row>
      <xdr:rowOff>38100</xdr:rowOff>
    </xdr:to>
    <mc:AlternateContent xmlns:mc="http://schemas.openxmlformats.org/markup-compatibility/2006">
      <mc:Choice xmlns:a14="http://schemas.microsoft.com/office/drawing/2010/main" Requires="a14">
        <xdr:graphicFrame macro="">
          <xdr:nvGraphicFramePr>
            <xdr:cNvPr id="4" name="Month 1">
              <a:extLst>
                <a:ext uri="{FF2B5EF4-FFF2-40B4-BE49-F238E27FC236}">
                  <a16:creationId xmlns:a16="http://schemas.microsoft.com/office/drawing/2014/main" id="{00C4385C-D52D-4A76-BAF3-D13F439F036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28625" y="4200525"/>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752475</xdr:colOff>
      <xdr:row>8</xdr:row>
      <xdr:rowOff>47625</xdr:rowOff>
    </xdr:from>
    <xdr:to>
      <xdr:col>9</xdr:col>
      <xdr:colOff>466725</xdr:colOff>
      <xdr:row>22</xdr:row>
      <xdr:rowOff>9525</xdr:rowOff>
    </xdr:to>
    <xdr:graphicFrame macro="">
      <xdr:nvGraphicFramePr>
        <xdr:cNvPr id="5" name="Chart 4">
          <a:extLst>
            <a:ext uri="{FF2B5EF4-FFF2-40B4-BE49-F238E27FC236}">
              <a16:creationId xmlns:a16="http://schemas.microsoft.com/office/drawing/2014/main" id="{8FDD7B56-8832-4639-AD1A-536DB2FCA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238124</xdr:colOff>
      <xdr:row>8</xdr:row>
      <xdr:rowOff>47625</xdr:rowOff>
    </xdr:from>
    <xdr:to>
      <xdr:col>14</xdr:col>
      <xdr:colOff>152399</xdr:colOff>
      <xdr:row>22</xdr:row>
      <xdr:rowOff>9525</xdr:rowOff>
    </xdr:to>
    <xdr:graphicFrame macro="">
      <xdr:nvGraphicFramePr>
        <xdr:cNvPr id="6" name="Chart 5">
          <a:extLst>
            <a:ext uri="{FF2B5EF4-FFF2-40B4-BE49-F238E27FC236}">
              <a16:creationId xmlns:a16="http://schemas.microsoft.com/office/drawing/2014/main" id="{1B9F3677-FDC6-4E29-B77E-F277B5347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762000</xdr:colOff>
      <xdr:row>22</xdr:row>
      <xdr:rowOff>152401</xdr:rowOff>
    </xdr:from>
    <xdr:to>
      <xdr:col>9</xdr:col>
      <xdr:colOff>476250</xdr:colOff>
      <xdr:row>30</xdr:row>
      <xdr:rowOff>19050</xdr:rowOff>
    </xdr:to>
    <xdr:graphicFrame macro="">
      <xdr:nvGraphicFramePr>
        <xdr:cNvPr id="7" name="Chart 6">
          <a:extLst>
            <a:ext uri="{FF2B5EF4-FFF2-40B4-BE49-F238E27FC236}">
              <a16:creationId xmlns:a16="http://schemas.microsoft.com/office/drawing/2014/main" id="{1C648A8E-F9D7-4496-89F9-8200136DA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219075</xdr:colOff>
      <xdr:row>22</xdr:row>
      <xdr:rowOff>123825</xdr:rowOff>
    </xdr:from>
    <xdr:to>
      <xdr:col>15</xdr:col>
      <xdr:colOff>514350</xdr:colOff>
      <xdr:row>30</xdr:row>
      <xdr:rowOff>9525</xdr:rowOff>
    </xdr:to>
    <xdr:graphicFrame macro="">
      <xdr:nvGraphicFramePr>
        <xdr:cNvPr id="8" name="Chart 7">
          <a:extLst>
            <a:ext uri="{FF2B5EF4-FFF2-40B4-BE49-F238E27FC236}">
              <a16:creationId xmlns:a16="http://schemas.microsoft.com/office/drawing/2014/main" id="{0876700B-DDBE-4546-90CC-BBF1359F6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0.48641</cdr:x>
      <cdr:y>0.25694</cdr:y>
    </cdr:from>
    <cdr:to>
      <cdr:x>0.49849</cdr:x>
      <cdr:y>0.89236</cdr:y>
    </cdr:to>
    <cdr:cxnSp macro="">
      <cdr:nvCxnSpPr>
        <cdr:cNvPr id="3" name="Straight Connector 2">
          <a:extLst xmlns:a="http://schemas.openxmlformats.org/drawingml/2006/main">
            <a:ext uri="{FF2B5EF4-FFF2-40B4-BE49-F238E27FC236}">
              <a16:creationId xmlns:a16="http://schemas.microsoft.com/office/drawing/2014/main" id="{E90734A0-C894-3A5A-0E68-CFC37F89571F}"/>
            </a:ext>
          </a:extLst>
        </cdr:cNvPr>
        <cdr:cNvCxnSpPr/>
      </cdr:nvCxnSpPr>
      <cdr:spPr>
        <a:xfrm xmlns:a="http://schemas.openxmlformats.org/drawingml/2006/main">
          <a:off x="1533526" y="704850"/>
          <a:ext cx="38100" cy="1743075"/>
        </a:xfrm>
        <a:prstGeom xmlns:a="http://schemas.openxmlformats.org/drawingml/2006/main" prst="line">
          <a:avLst/>
        </a:prstGeom>
        <a:ln xmlns:a="http://schemas.openxmlformats.org/drawingml/2006/main" w="28575">
          <a:solidFill>
            <a:schemeClr val="accent1">
              <a:lumMod val="50000"/>
            </a:schemeClr>
          </a:solidFill>
          <a:prstDash val="sys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Ahmed Saker 2O14" refreshedDate="44919.134902199075" createdVersion="8" refreshedVersion="8" minRefreshableVersion="3" recordCount="56" xr:uid="{41EBAF5D-B911-4D64-8AFC-404F047B75C0}">
  <cacheSource type="worksheet">
    <worksheetSource name="Table_2"/>
  </cacheSource>
  <cacheFields count="6">
    <cacheField name="Date" numFmtId="16">
      <sharedItems containsSemiMixedTypes="0" containsNonDate="0" containsDate="1" containsString="0" minDate="2022-01-01T00:00:00" maxDate="2022-05-30T00:00:00"/>
    </cacheField>
    <cacheField name="Month" numFmtId="0">
      <sharedItems count="5">
        <s v="January"/>
        <s v="February"/>
        <s v="March"/>
        <s v="April"/>
        <s v="May"/>
      </sharedItems>
    </cacheField>
    <cacheField name="Category" numFmtId="0">
      <sharedItems count="9">
        <s v="Rent"/>
        <s v="Utilities"/>
        <s v="Transport"/>
        <s v="Groceries"/>
        <s v="Leisure"/>
        <s v="Other"/>
        <s v="Bonus"/>
        <s v="Base Salary"/>
        <s v="Side Hustle"/>
      </sharedItems>
    </cacheField>
    <cacheField name="Description" numFmtId="0">
      <sharedItems/>
    </cacheField>
    <cacheField name="Income / Expense" numFmtId="0">
      <sharedItems count="2">
        <s v="Expense"/>
        <s v="Income"/>
      </sharedItems>
    </cacheField>
    <cacheField name="Amount" numFmtId="7">
      <sharedItems containsSemiMixedTypes="0" containsString="0" containsNumber="1" containsInteger="1" minValue="18" maxValue="3000"/>
    </cacheField>
  </cacheFields>
  <extLst>
    <ext xmlns:x14="http://schemas.microsoft.com/office/spreadsheetml/2009/9/main" uri="{725AE2AE-9491-48be-B2B4-4EB974FC3084}">
      <x14:pivotCacheDefinition pivotCacheId="5045979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Ahmed Saker 2O14" refreshedDate="44919.144951041664" createdVersion="8" refreshedVersion="8" minRefreshableVersion="3" recordCount="108" xr:uid="{447DDDC5-D2DD-4B6A-B8DF-0CBC0708EF23}">
  <cacheSource type="worksheet">
    <worksheetSource name="Table_3"/>
  </cacheSource>
  <cacheFields count="4">
    <cacheField name="Month" numFmtId="0">
      <sharedItems count="12">
        <s v="January"/>
        <s v="February"/>
        <s v="March"/>
        <s v="April"/>
        <s v="May"/>
        <s v="June"/>
        <s v="July"/>
        <s v="August"/>
        <s v="September"/>
        <s v="October"/>
        <s v="November"/>
        <s v="December"/>
      </sharedItems>
    </cacheField>
    <cacheField name="Category" numFmtId="0">
      <sharedItems count="9">
        <s v="Rent"/>
        <s v="Utilities"/>
        <s v="Transport"/>
        <s v="Groceries"/>
        <s v="Leisure"/>
        <s v="Other"/>
        <s v="Bonus"/>
        <s v="Base Salary"/>
        <s v="Side Hustle"/>
      </sharedItems>
    </cacheField>
    <cacheField name="Budget" numFmtId="165">
      <sharedItems containsSemiMixedTypes="0" containsString="0" containsNumber="1" containsInteger="1" minValue="75" maxValue="2200"/>
    </cacheField>
    <cacheField name="Income/Expense" numFmtId="0">
      <sharedItems count="2">
        <s v="Expense"/>
        <s v="Income"/>
      </sharedItems>
    </cacheField>
  </cacheFields>
  <extLst>
    <ext xmlns:x14="http://schemas.microsoft.com/office/spreadsheetml/2009/9/main" uri="{725AE2AE-9491-48be-B2B4-4EB974FC3084}">
      <x14:pivotCacheDefinition pivotCacheId="16949328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d v="2022-01-01T00:00:00"/>
    <x v="0"/>
    <x v="0"/>
    <s v="Apartment split with friend"/>
    <x v="0"/>
    <n v="850"/>
  </r>
  <r>
    <d v="2022-01-01T00:00:00"/>
    <x v="0"/>
    <x v="1"/>
    <s v="Higher month than usual"/>
    <x v="0"/>
    <n v="140"/>
  </r>
  <r>
    <d v="2022-01-01T00:00:00"/>
    <x v="0"/>
    <x v="2"/>
    <s v="Metro card"/>
    <x v="0"/>
    <n v="55"/>
  </r>
  <r>
    <d v="2022-01-08T00:00:00"/>
    <x v="0"/>
    <x v="3"/>
    <s v="Walmart shopping"/>
    <x v="0"/>
    <n v="449"/>
  </r>
  <r>
    <d v="2022-01-11T00:00:00"/>
    <x v="0"/>
    <x v="4"/>
    <s v="Hotel in NYC"/>
    <x v="0"/>
    <n v="245"/>
  </r>
  <r>
    <d v="2022-01-12T00:00:00"/>
    <x v="0"/>
    <x v="4"/>
    <s v="Dinner with friends (invited my partner)"/>
    <x v="0"/>
    <n v="168"/>
  </r>
  <r>
    <d v="2022-01-12T00:00:00"/>
    <x v="0"/>
    <x v="4"/>
    <s v="Drake concert"/>
    <x v="0"/>
    <n v="149"/>
  </r>
  <r>
    <d v="2022-01-14T00:00:00"/>
    <x v="0"/>
    <x v="5"/>
    <s v="Bought new clothes"/>
    <x v="0"/>
    <n v="249"/>
  </r>
  <r>
    <d v="2022-01-31T00:00:00"/>
    <x v="0"/>
    <x v="6"/>
    <s v="Commissions from each sale"/>
    <x v="1"/>
    <n v="458"/>
  </r>
  <r>
    <d v="2022-01-31T00:00:00"/>
    <x v="0"/>
    <x v="7"/>
    <s v="9-5 job"/>
    <x v="1"/>
    <n v="3000"/>
  </r>
  <r>
    <d v="2022-01-31T00:00:00"/>
    <x v="0"/>
    <x v="8"/>
    <s v="Startup idea $"/>
    <x v="1"/>
    <n v="184"/>
  </r>
  <r>
    <d v="2022-02-01T00:00:00"/>
    <x v="1"/>
    <x v="0"/>
    <s v="Apartment split with friend"/>
    <x v="0"/>
    <n v="850"/>
  </r>
  <r>
    <d v="2022-02-01T00:00:00"/>
    <x v="1"/>
    <x v="1"/>
    <s v="Average month"/>
    <x v="0"/>
    <n v="105"/>
  </r>
  <r>
    <d v="2022-02-01T00:00:00"/>
    <x v="1"/>
    <x v="2"/>
    <s v="Metro card"/>
    <x v="0"/>
    <n v="55"/>
  </r>
  <r>
    <d v="2022-02-08T00:00:00"/>
    <x v="1"/>
    <x v="3"/>
    <s v="Walmart shopping"/>
    <x v="0"/>
    <n v="305"/>
  </r>
  <r>
    <d v="2022-02-11T00:00:00"/>
    <x v="1"/>
    <x v="4"/>
    <s v="Drinks out"/>
    <x v="0"/>
    <n v="28"/>
  </r>
  <r>
    <d v="2022-02-12T00:00:00"/>
    <x v="1"/>
    <x v="4"/>
    <s v="Date night"/>
    <x v="0"/>
    <n v="99"/>
  </r>
  <r>
    <d v="2022-02-12T00:00:00"/>
    <x v="1"/>
    <x v="4"/>
    <s v="Tennis x2"/>
    <x v="0"/>
    <n v="67"/>
  </r>
  <r>
    <d v="2022-02-14T00:00:00"/>
    <x v="1"/>
    <x v="5"/>
    <s v="Snacks"/>
    <x v="0"/>
    <n v="18"/>
  </r>
  <r>
    <d v="2022-02-28T00:00:00"/>
    <x v="1"/>
    <x v="6"/>
    <s v="Commissions from each sale"/>
    <x v="1"/>
    <n v="305"/>
  </r>
  <r>
    <d v="2022-02-28T00:00:00"/>
    <x v="1"/>
    <x v="7"/>
    <s v="9-5 job"/>
    <x v="1"/>
    <n v="3000"/>
  </r>
  <r>
    <d v="2022-02-28T00:00:00"/>
    <x v="1"/>
    <x v="8"/>
    <s v="Startup idea $"/>
    <x v="1"/>
    <n v="228"/>
  </r>
  <r>
    <d v="2022-03-01T00:00:00"/>
    <x v="2"/>
    <x v="0"/>
    <s v="Apartment split with friend"/>
    <x v="0"/>
    <n v="850"/>
  </r>
  <r>
    <d v="2022-03-01T00:00:00"/>
    <x v="2"/>
    <x v="1"/>
    <s v="Average month"/>
    <x v="0"/>
    <n v="110"/>
  </r>
  <r>
    <d v="2022-03-01T00:00:00"/>
    <x v="2"/>
    <x v="2"/>
    <s v="Metro card"/>
    <x v="0"/>
    <n v="55"/>
  </r>
  <r>
    <d v="2022-03-08T00:00:00"/>
    <x v="2"/>
    <x v="3"/>
    <s v="Walmart shopping"/>
    <x v="0"/>
    <n v="208"/>
  </r>
  <r>
    <d v="2022-03-11T00:00:00"/>
    <x v="2"/>
    <x v="4"/>
    <s v="Lunch out x4"/>
    <x v="0"/>
    <n v="188"/>
  </r>
  <r>
    <d v="2022-03-12T00:00:00"/>
    <x v="2"/>
    <x v="4"/>
    <s v="Dinner with friends x2"/>
    <x v="0"/>
    <n v="168"/>
  </r>
  <r>
    <d v="2022-03-12T00:00:00"/>
    <x v="2"/>
    <x v="4"/>
    <s v="Exercise"/>
    <x v="0"/>
    <n v="49"/>
  </r>
  <r>
    <d v="2022-03-14T00:00:00"/>
    <x v="2"/>
    <x v="5"/>
    <s v="Bought new clothes"/>
    <x v="0"/>
    <n v="199"/>
  </r>
  <r>
    <d v="2022-03-28T00:00:00"/>
    <x v="2"/>
    <x v="6"/>
    <s v="Commissions from each sale"/>
    <x v="1"/>
    <n v="598"/>
  </r>
  <r>
    <d v="2022-03-28T00:00:00"/>
    <x v="2"/>
    <x v="7"/>
    <s v="9-5 job"/>
    <x v="1"/>
    <n v="3000"/>
  </r>
  <r>
    <d v="2022-03-28T00:00:00"/>
    <x v="2"/>
    <x v="8"/>
    <s v="Startup idea $"/>
    <x v="1"/>
    <n v="59"/>
  </r>
  <r>
    <d v="2022-04-01T00:00:00"/>
    <x v="3"/>
    <x v="0"/>
    <s v="Apartment split with friend"/>
    <x v="0"/>
    <n v="850"/>
  </r>
  <r>
    <d v="2022-04-01T00:00:00"/>
    <x v="3"/>
    <x v="1"/>
    <s v="Higher month than usual"/>
    <x v="0"/>
    <n v="140"/>
  </r>
  <r>
    <d v="2022-04-01T00:00:00"/>
    <x v="3"/>
    <x v="2"/>
    <s v="Metro card"/>
    <x v="0"/>
    <n v="55"/>
  </r>
  <r>
    <d v="2022-04-08T00:00:00"/>
    <x v="3"/>
    <x v="3"/>
    <s v="Walmart shopping"/>
    <x v="0"/>
    <n v="449"/>
  </r>
  <r>
    <d v="2022-04-11T00:00:00"/>
    <x v="3"/>
    <x v="4"/>
    <s v="Travel back home"/>
    <x v="0"/>
    <n v="245"/>
  </r>
  <r>
    <d v="2022-04-12T00:00:00"/>
    <x v="3"/>
    <x v="4"/>
    <s v="Dinner with friends (invited my partner)"/>
    <x v="0"/>
    <n v="168"/>
  </r>
  <r>
    <d v="2022-04-12T00:00:00"/>
    <x v="3"/>
    <x v="4"/>
    <s v="Disco &amp; drinks"/>
    <x v="0"/>
    <n v="49"/>
  </r>
  <r>
    <d v="2022-04-14T00:00:00"/>
    <x v="3"/>
    <x v="5"/>
    <s v="Bought new clothes"/>
    <x v="0"/>
    <n v="249"/>
  </r>
  <r>
    <d v="2022-04-28T00:00:00"/>
    <x v="3"/>
    <x v="6"/>
    <s v="Commissions from each sale"/>
    <x v="1"/>
    <n v="669"/>
  </r>
  <r>
    <d v="2022-04-28T00:00:00"/>
    <x v="3"/>
    <x v="7"/>
    <s v="9-5 job"/>
    <x v="1"/>
    <n v="3000"/>
  </r>
  <r>
    <d v="2022-04-28T00:00:00"/>
    <x v="3"/>
    <x v="8"/>
    <s v="Startup idea $"/>
    <x v="1"/>
    <n v="258"/>
  </r>
  <r>
    <d v="2022-05-01T00:00:00"/>
    <x v="4"/>
    <x v="0"/>
    <s v="Apartment split with friend"/>
    <x v="0"/>
    <n v="850"/>
  </r>
  <r>
    <d v="2022-05-01T00:00:00"/>
    <x v="4"/>
    <x v="1"/>
    <s v="Higher month than usual"/>
    <x v="0"/>
    <n v="155"/>
  </r>
  <r>
    <d v="2022-05-01T00:00:00"/>
    <x v="4"/>
    <x v="2"/>
    <s v="Metro card"/>
    <x v="0"/>
    <n v="55"/>
  </r>
  <r>
    <d v="2022-05-08T00:00:00"/>
    <x v="4"/>
    <x v="3"/>
    <s v="Walmart shopping"/>
    <x v="0"/>
    <n v="449"/>
  </r>
  <r>
    <d v="2022-05-11T00:00:00"/>
    <x v="4"/>
    <x v="4"/>
    <s v="Hotel in NYC"/>
    <x v="0"/>
    <n v="245"/>
  </r>
  <r>
    <d v="2022-05-12T00:00:00"/>
    <x v="4"/>
    <x v="4"/>
    <s v="Dinner with friends (invited my partner)"/>
    <x v="0"/>
    <n v="168"/>
  </r>
  <r>
    <d v="2022-05-12T00:00:00"/>
    <x v="4"/>
    <x v="4"/>
    <s v="NBA game"/>
    <x v="0"/>
    <n v="233"/>
  </r>
  <r>
    <d v="2022-05-14T00:00:00"/>
    <x v="4"/>
    <x v="5"/>
    <s v="Bought new clothes"/>
    <x v="0"/>
    <n v="249"/>
  </r>
  <r>
    <d v="2022-05-28T00:00:00"/>
    <x v="4"/>
    <x v="6"/>
    <s v="Commissions from each sale"/>
    <x v="1"/>
    <n v="708"/>
  </r>
  <r>
    <d v="2022-05-28T00:00:00"/>
    <x v="4"/>
    <x v="7"/>
    <s v="9-5 job"/>
    <x v="1"/>
    <n v="3000"/>
  </r>
  <r>
    <d v="2022-05-28T00:00:00"/>
    <x v="4"/>
    <x v="8"/>
    <s v="Startup idea $"/>
    <x v="1"/>
    <n v="366"/>
  </r>
  <r>
    <d v="2022-05-29T00:00:00"/>
    <x v="4"/>
    <x v="8"/>
    <s v="Lemonade"/>
    <x v="1"/>
    <n v="1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n v="850"/>
    <x v="0"/>
  </r>
  <r>
    <x v="0"/>
    <x v="1"/>
    <n v="200"/>
    <x v="0"/>
  </r>
  <r>
    <x v="0"/>
    <x v="2"/>
    <n v="75"/>
    <x v="0"/>
  </r>
  <r>
    <x v="0"/>
    <x v="3"/>
    <n v="550"/>
    <x v="0"/>
  </r>
  <r>
    <x v="0"/>
    <x v="4"/>
    <n v="400"/>
    <x v="0"/>
  </r>
  <r>
    <x v="0"/>
    <x v="5"/>
    <n v="300"/>
    <x v="0"/>
  </r>
  <r>
    <x v="0"/>
    <x v="6"/>
    <n v="2200"/>
    <x v="1"/>
  </r>
  <r>
    <x v="0"/>
    <x v="7"/>
    <n v="500"/>
    <x v="1"/>
  </r>
  <r>
    <x v="0"/>
    <x v="8"/>
    <n v="100"/>
    <x v="1"/>
  </r>
  <r>
    <x v="1"/>
    <x v="0"/>
    <n v="850"/>
    <x v="0"/>
  </r>
  <r>
    <x v="1"/>
    <x v="1"/>
    <n v="200"/>
    <x v="0"/>
  </r>
  <r>
    <x v="1"/>
    <x v="2"/>
    <n v="75"/>
    <x v="0"/>
  </r>
  <r>
    <x v="1"/>
    <x v="3"/>
    <n v="550"/>
    <x v="0"/>
  </r>
  <r>
    <x v="1"/>
    <x v="4"/>
    <n v="400"/>
    <x v="0"/>
  </r>
  <r>
    <x v="1"/>
    <x v="5"/>
    <n v="300"/>
    <x v="0"/>
  </r>
  <r>
    <x v="1"/>
    <x v="6"/>
    <n v="2200"/>
    <x v="1"/>
  </r>
  <r>
    <x v="1"/>
    <x v="7"/>
    <n v="500"/>
    <x v="1"/>
  </r>
  <r>
    <x v="1"/>
    <x v="8"/>
    <n v="100"/>
    <x v="1"/>
  </r>
  <r>
    <x v="2"/>
    <x v="0"/>
    <n v="850"/>
    <x v="0"/>
  </r>
  <r>
    <x v="2"/>
    <x v="1"/>
    <n v="200"/>
    <x v="0"/>
  </r>
  <r>
    <x v="2"/>
    <x v="2"/>
    <n v="75"/>
    <x v="0"/>
  </r>
  <r>
    <x v="2"/>
    <x v="3"/>
    <n v="550"/>
    <x v="0"/>
  </r>
  <r>
    <x v="2"/>
    <x v="4"/>
    <n v="400"/>
    <x v="0"/>
  </r>
  <r>
    <x v="2"/>
    <x v="5"/>
    <n v="300"/>
    <x v="0"/>
  </r>
  <r>
    <x v="2"/>
    <x v="6"/>
    <n v="2200"/>
    <x v="1"/>
  </r>
  <r>
    <x v="2"/>
    <x v="7"/>
    <n v="500"/>
    <x v="1"/>
  </r>
  <r>
    <x v="2"/>
    <x v="8"/>
    <n v="100"/>
    <x v="1"/>
  </r>
  <r>
    <x v="3"/>
    <x v="0"/>
    <n v="850"/>
    <x v="0"/>
  </r>
  <r>
    <x v="3"/>
    <x v="1"/>
    <n v="200"/>
    <x v="0"/>
  </r>
  <r>
    <x v="3"/>
    <x v="2"/>
    <n v="75"/>
    <x v="0"/>
  </r>
  <r>
    <x v="3"/>
    <x v="3"/>
    <n v="550"/>
    <x v="0"/>
  </r>
  <r>
    <x v="3"/>
    <x v="4"/>
    <n v="400"/>
    <x v="0"/>
  </r>
  <r>
    <x v="3"/>
    <x v="5"/>
    <n v="300"/>
    <x v="0"/>
  </r>
  <r>
    <x v="3"/>
    <x v="6"/>
    <n v="2200"/>
    <x v="1"/>
  </r>
  <r>
    <x v="3"/>
    <x v="7"/>
    <n v="500"/>
    <x v="1"/>
  </r>
  <r>
    <x v="3"/>
    <x v="8"/>
    <n v="100"/>
    <x v="1"/>
  </r>
  <r>
    <x v="4"/>
    <x v="0"/>
    <n v="850"/>
    <x v="0"/>
  </r>
  <r>
    <x v="4"/>
    <x v="1"/>
    <n v="200"/>
    <x v="0"/>
  </r>
  <r>
    <x v="4"/>
    <x v="2"/>
    <n v="75"/>
    <x v="0"/>
  </r>
  <r>
    <x v="4"/>
    <x v="3"/>
    <n v="550"/>
    <x v="0"/>
  </r>
  <r>
    <x v="4"/>
    <x v="4"/>
    <n v="400"/>
    <x v="0"/>
  </r>
  <r>
    <x v="4"/>
    <x v="5"/>
    <n v="300"/>
    <x v="0"/>
  </r>
  <r>
    <x v="4"/>
    <x v="6"/>
    <n v="2200"/>
    <x v="1"/>
  </r>
  <r>
    <x v="4"/>
    <x v="7"/>
    <n v="500"/>
    <x v="1"/>
  </r>
  <r>
    <x v="4"/>
    <x v="8"/>
    <n v="100"/>
    <x v="1"/>
  </r>
  <r>
    <x v="5"/>
    <x v="0"/>
    <n v="850"/>
    <x v="0"/>
  </r>
  <r>
    <x v="5"/>
    <x v="1"/>
    <n v="200"/>
    <x v="0"/>
  </r>
  <r>
    <x v="5"/>
    <x v="2"/>
    <n v="75"/>
    <x v="0"/>
  </r>
  <r>
    <x v="5"/>
    <x v="3"/>
    <n v="550"/>
    <x v="0"/>
  </r>
  <r>
    <x v="5"/>
    <x v="4"/>
    <n v="400"/>
    <x v="0"/>
  </r>
  <r>
    <x v="5"/>
    <x v="5"/>
    <n v="300"/>
    <x v="0"/>
  </r>
  <r>
    <x v="5"/>
    <x v="6"/>
    <n v="2200"/>
    <x v="1"/>
  </r>
  <r>
    <x v="5"/>
    <x v="7"/>
    <n v="500"/>
    <x v="1"/>
  </r>
  <r>
    <x v="5"/>
    <x v="8"/>
    <n v="100"/>
    <x v="1"/>
  </r>
  <r>
    <x v="6"/>
    <x v="0"/>
    <n v="850"/>
    <x v="0"/>
  </r>
  <r>
    <x v="6"/>
    <x v="1"/>
    <n v="200"/>
    <x v="0"/>
  </r>
  <r>
    <x v="6"/>
    <x v="2"/>
    <n v="75"/>
    <x v="0"/>
  </r>
  <r>
    <x v="6"/>
    <x v="3"/>
    <n v="550"/>
    <x v="0"/>
  </r>
  <r>
    <x v="6"/>
    <x v="4"/>
    <n v="400"/>
    <x v="0"/>
  </r>
  <r>
    <x v="6"/>
    <x v="5"/>
    <n v="300"/>
    <x v="0"/>
  </r>
  <r>
    <x v="6"/>
    <x v="6"/>
    <n v="2200"/>
    <x v="1"/>
  </r>
  <r>
    <x v="6"/>
    <x v="7"/>
    <n v="500"/>
    <x v="1"/>
  </r>
  <r>
    <x v="6"/>
    <x v="8"/>
    <n v="100"/>
    <x v="1"/>
  </r>
  <r>
    <x v="7"/>
    <x v="0"/>
    <n v="850"/>
    <x v="0"/>
  </r>
  <r>
    <x v="7"/>
    <x v="1"/>
    <n v="200"/>
    <x v="0"/>
  </r>
  <r>
    <x v="7"/>
    <x v="2"/>
    <n v="75"/>
    <x v="0"/>
  </r>
  <r>
    <x v="7"/>
    <x v="3"/>
    <n v="550"/>
    <x v="0"/>
  </r>
  <r>
    <x v="7"/>
    <x v="4"/>
    <n v="400"/>
    <x v="0"/>
  </r>
  <r>
    <x v="7"/>
    <x v="5"/>
    <n v="300"/>
    <x v="0"/>
  </r>
  <r>
    <x v="7"/>
    <x v="6"/>
    <n v="2200"/>
    <x v="1"/>
  </r>
  <r>
    <x v="7"/>
    <x v="7"/>
    <n v="500"/>
    <x v="1"/>
  </r>
  <r>
    <x v="7"/>
    <x v="8"/>
    <n v="100"/>
    <x v="1"/>
  </r>
  <r>
    <x v="8"/>
    <x v="0"/>
    <n v="850"/>
    <x v="0"/>
  </r>
  <r>
    <x v="8"/>
    <x v="1"/>
    <n v="200"/>
    <x v="0"/>
  </r>
  <r>
    <x v="8"/>
    <x v="2"/>
    <n v="75"/>
    <x v="0"/>
  </r>
  <r>
    <x v="8"/>
    <x v="3"/>
    <n v="550"/>
    <x v="0"/>
  </r>
  <r>
    <x v="8"/>
    <x v="4"/>
    <n v="400"/>
    <x v="0"/>
  </r>
  <r>
    <x v="8"/>
    <x v="5"/>
    <n v="300"/>
    <x v="0"/>
  </r>
  <r>
    <x v="8"/>
    <x v="6"/>
    <n v="2200"/>
    <x v="1"/>
  </r>
  <r>
    <x v="8"/>
    <x v="7"/>
    <n v="500"/>
    <x v="1"/>
  </r>
  <r>
    <x v="8"/>
    <x v="8"/>
    <n v="100"/>
    <x v="1"/>
  </r>
  <r>
    <x v="9"/>
    <x v="0"/>
    <n v="850"/>
    <x v="0"/>
  </r>
  <r>
    <x v="9"/>
    <x v="1"/>
    <n v="200"/>
    <x v="0"/>
  </r>
  <r>
    <x v="9"/>
    <x v="2"/>
    <n v="75"/>
    <x v="0"/>
  </r>
  <r>
    <x v="9"/>
    <x v="3"/>
    <n v="550"/>
    <x v="0"/>
  </r>
  <r>
    <x v="9"/>
    <x v="4"/>
    <n v="400"/>
    <x v="0"/>
  </r>
  <r>
    <x v="9"/>
    <x v="5"/>
    <n v="300"/>
    <x v="0"/>
  </r>
  <r>
    <x v="9"/>
    <x v="6"/>
    <n v="2200"/>
    <x v="1"/>
  </r>
  <r>
    <x v="9"/>
    <x v="7"/>
    <n v="500"/>
    <x v="1"/>
  </r>
  <r>
    <x v="9"/>
    <x v="8"/>
    <n v="100"/>
    <x v="1"/>
  </r>
  <r>
    <x v="10"/>
    <x v="0"/>
    <n v="850"/>
    <x v="0"/>
  </r>
  <r>
    <x v="10"/>
    <x v="1"/>
    <n v="200"/>
    <x v="0"/>
  </r>
  <r>
    <x v="10"/>
    <x v="2"/>
    <n v="75"/>
    <x v="0"/>
  </r>
  <r>
    <x v="10"/>
    <x v="3"/>
    <n v="550"/>
    <x v="0"/>
  </r>
  <r>
    <x v="10"/>
    <x v="4"/>
    <n v="400"/>
    <x v="0"/>
  </r>
  <r>
    <x v="10"/>
    <x v="5"/>
    <n v="300"/>
    <x v="0"/>
  </r>
  <r>
    <x v="10"/>
    <x v="6"/>
    <n v="2200"/>
    <x v="1"/>
  </r>
  <r>
    <x v="10"/>
    <x v="7"/>
    <n v="500"/>
    <x v="1"/>
  </r>
  <r>
    <x v="10"/>
    <x v="8"/>
    <n v="100"/>
    <x v="1"/>
  </r>
  <r>
    <x v="11"/>
    <x v="0"/>
    <n v="850"/>
    <x v="0"/>
  </r>
  <r>
    <x v="11"/>
    <x v="1"/>
    <n v="200"/>
    <x v="0"/>
  </r>
  <r>
    <x v="11"/>
    <x v="2"/>
    <n v="75"/>
    <x v="0"/>
  </r>
  <r>
    <x v="11"/>
    <x v="3"/>
    <n v="550"/>
    <x v="0"/>
  </r>
  <r>
    <x v="11"/>
    <x v="4"/>
    <n v="400"/>
    <x v="0"/>
  </r>
  <r>
    <x v="11"/>
    <x v="5"/>
    <n v="300"/>
    <x v="0"/>
  </r>
  <r>
    <x v="11"/>
    <x v="6"/>
    <n v="2200"/>
    <x v="1"/>
  </r>
  <r>
    <x v="11"/>
    <x v="7"/>
    <n v="500"/>
    <x v="1"/>
  </r>
  <r>
    <x v="11"/>
    <x v="8"/>
    <n v="1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6BCBAE-AF1F-4E05-B193-7B7F8B962E99}" name="lei 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0:C73"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axis="axisRow" showAll="0">
      <items count="10">
        <item h="1" x="7"/>
        <item h="1" x="6"/>
        <item h="1" x="3"/>
        <item x="4"/>
        <item h="1" x="5"/>
        <item h="1" x="0"/>
        <item h="1" x="8"/>
        <item h="1" x="2"/>
        <item h="1" x="1"/>
        <item t="default"/>
      </items>
    </pivotField>
    <pivotField dataField="1" numFmtId="165" showAll="0"/>
    <pivotField showAll="0"/>
  </pivotFields>
  <rowFields count="1">
    <field x="1"/>
  </rowFields>
  <rowItems count="2">
    <i>
      <x v="3"/>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602611-801D-4896-A5FA-7B5DE1E4C41B}" name="lei 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C29" firstHeaderRow="1" firstDataRow="2" firstDataCol="1"/>
  <pivotFields count="6">
    <pivotField numFmtId="16" showAll="0"/>
    <pivotField axis="axisCol" showAll="0">
      <items count="6">
        <item x="0"/>
        <item h="1" x="1"/>
        <item h="1" x="2"/>
        <item h="1" x="3"/>
        <item h="1" x="4"/>
        <item t="default"/>
      </items>
    </pivotField>
    <pivotField axis="axisRow" showAll="0">
      <items count="10">
        <item h="1" x="7"/>
        <item h="1" x="6"/>
        <item h="1" x="3"/>
        <item x="4"/>
        <item h="1" x="5"/>
        <item h="1" x="0"/>
        <item h="1" x="8"/>
        <item h="1" x="2"/>
        <item h="1" x="1"/>
        <item t="default"/>
      </items>
    </pivotField>
    <pivotField showAll="0"/>
    <pivotField showAll="0"/>
    <pivotField dataField="1" numFmtId="7" showAll="0"/>
  </pivotFields>
  <rowFields count="1">
    <field x="2"/>
  </rowFields>
  <rowItems count="2">
    <i>
      <x v="3"/>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F02106-CCF2-49C8-ACEE-3030F53CADF7}" name="uti 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3:C66"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axis="axisRow" showAll="0">
      <items count="10">
        <item h="1" x="7"/>
        <item h="1" x="6"/>
        <item h="1" x="3"/>
        <item h="1" x="4"/>
        <item h="1" x="5"/>
        <item h="1" x="0"/>
        <item h="1" x="8"/>
        <item h="1" x="2"/>
        <item x="1"/>
        <item t="default"/>
      </items>
    </pivotField>
    <pivotField dataField="1" numFmtId="165" showAll="0"/>
    <pivotField showAll="0"/>
  </pivotFields>
  <rowFields count="1">
    <field x="1"/>
  </rowFields>
  <rowItems count="2">
    <i>
      <x v="8"/>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74F6BD-6F4F-44E7-9606-D2071BE6B5F2}" name="bat char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6:C130"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showAll="0"/>
    <pivotField dataField="1" numFmtId="165" showAll="0"/>
    <pivotField axis="axisRow" showAll="0">
      <items count="3">
        <item x="0"/>
        <item x="1"/>
        <item t="default"/>
      </items>
    </pivotField>
  </pivotFields>
  <rowFields count="1">
    <field x="3"/>
  </rowFields>
  <rowItems count="3">
    <i>
      <x/>
    </i>
    <i>
      <x v="1"/>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1474A9-0144-4DA6-B287-4E12B694B719}"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6:C110" firstHeaderRow="1" firstDataRow="2" firstDataCol="1"/>
  <pivotFields count="6">
    <pivotField numFmtId="16" showAll="0"/>
    <pivotField axis="axisCol" showAll="0">
      <items count="6">
        <item x="0"/>
        <item h="1" x="1"/>
        <item h="1" x="2"/>
        <item h="1" x="3"/>
        <item h="1" x="4"/>
        <item t="default"/>
      </items>
    </pivotField>
    <pivotField showAll="0">
      <items count="10">
        <item x="7"/>
        <item x="6"/>
        <item x="3"/>
        <item x="4"/>
        <item x="5"/>
        <item x="0"/>
        <item x="8"/>
        <item x="2"/>
        <item x="1"/>
        <item t="default"/>
      </items>
    </pivotField>
    <pivotField showAll="0"/>
    <pivotField axis="axisRow" showAll="0">
      <items count="3">
        <item x="0"/>
        <item x="1"/>
        <item t="default"/>
      </items>
    </pivotField>
    <pivotField dataField="1" numFmtId="7" showAll="0"/>
  </pivotFields>
  <rowFields count="1">
    <field x="4"/>
  </rowFields>
  <rowItems count="3">
    <i>
      <x/>
    </i>
    <i>
      <x v="1"/>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1705CC-82DC-4A6D-909B-5D61E0B87938}" name="uti 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C24" firstHeaderRow="1" firstDataRow="2" firstDataCol="1"/>
  <pivotFields count="6">
    <pivotField numFmtId="16" showAll="0"/>
    <pivotField axis="axisCol" showAll="0">
      <items count="6">
        <item x="0"/>
        <item h="1" x="1"/>
        <item h="1" x="2"/>
        <item h="1" x="3"/>
        <item h="1" x="4"/>
        <item t="default"/>
      </items>
    </pivotField>
    <pivotField axis="axisRow" showAll="0">
      <items count="10">
        <item h="1" x="7"/>
        <item h="1" x="6"/>
        <item h="1" x="3"/>
        <item h="1" x="4"/>
        <item h="1" x="5"/>
        <item h="1" x="0"/>
        <item h="1" x="8"/>
        <item h="1" x="2"/>
        <item x="1"/>
        <item t="default"/>
      </items>
    </pivotField>
    <pivotField showAll="0"/>
    <pivotField showAll="0"/>
    <pivotField dataField="1" numFmtId="7" showAll="0"/>
  </pivotFields>
  <rowFields count="1">
    <field x="2"/>
  </rowFields>
  <rowItems count="2">
    <i>
      <x v="8"/>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B5A773-C03C-42CE-AB1F-348B5E457360}" name="glo b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C59"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axis="axisRow" showAll="0">
      <items count="10">
        <item h="1" x="7"/>
        <item h="1" x="6"/>
        <item x="3"/>
        <item h="1" x="4"/>
        <item h="1" x="5"/>
        <item h="1" x="0"/>
        <item h="1" x="8"/>
        <item h="1" x="2"/>
        <item h="1" x="1"/>
        <item t="default"/>
      </items>
    </pivotField>
    <pivotField dataField="1" numFmtId="165" showAll="0"/>
    <pivotField showAll="0"/>
  </pivotFields>
  <rowFields count="1">
    <field x="1"/>
  </rowFields>
  <rowItems count="2">
    <i>
      <x v="2"/>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CFB281-8D26-4230-A8ED-9C57B56ECFB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5:C93" firstHeaderRow="1" firstDataRow="2" firstDataCol="1" rowPageCount="1" colPageCount="1"/>
  <pivotFields count="6">
    <pivotField numFmtId="16" showAll="0"/>
    <pivotField axis="axisCol" showAll="0">
      <items count="6">
        <item x="0"/>
        <item h="1" x="1"/>
        <item h="1" x="2"/>
        <item h="1" x="3"/>
        <item h="1" x="4"/>
        <item t="default"/>
      </items>
    </pivotField>
    <pivotField axis="axisRow" showAll="0">
      <items count="10">
        <item x="7"/>
        <item x="6"/>
        <item x="3"/>
        <item x="4"/>
        <item x="5"/>
        <item x="0"/>
        <item x="8"/>
        <item x="2"/>
        <item x="1"/>
        <item t="default"/>
      </items>
    </pivotField>
    <pivotField showAll="0"/>
    <pivotField axis="axisPage" showAll="0">
      <items count="3">
        <item x="0"/>
        <item x="1"/>
        <item t="default"/>
      </items>
    </pivotField>
    <pivotField dataField="1" numFmtId="7" showAll="0"/>
  </pivotFields>
  <rowFields count="1">
    <field x="2"/>
  </rowFields>
  <rowItems count="7">
    <i>
      <x v="2"/>
    </i>
    <i>
      <x v="3"/>
    </i>
    <i>
      <x v="4"/>
    </i>
    <i>
      <x v="5"/>
    </i>
    <i>
      <x v="7"/>
    </i>
    <i>
      <x v="8"/>
    </i>
    <i t="grand">
      <x/>
    </i>
  </rowItems>
  <colFields count="1">
    <field x="1"/>
  </colFields>
  <colItems count="2">
    <i>
      <x/>
    </i>
    <i t="grand">
      <x/>
    </i>
  </colItems>
  <pageFields count="1">
    <pageField fld="4" item="0" hier="-1"/>
  </pageField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8FE3EC-5ECC-458B-A801-1D52C2F97632}" name="gro 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C18" firstHeaderRow="1" firstDataRow="2" firstDataCol="1"/>
  <pivotFields count="6">
    <pivotField numFmtId="16" showAll="0"/>
    <pivotField axis="axisCol" showAll="0">
      <items count="6">
        <item x="0"/>
        <item h="1" x="1"/>
        <item h="1" x="2"/>
        <item h="1" x="3"/>
        <item h="1" x="4"/>
        <item t="default"/>
      </items>
    </pivotField>
    <pivotField axis="axisRow" showAll="0">
      <items count="10">
        <item h="1" x="7"/>
        <item h="1" x="6"/>
        <item x="3"/>
        <item h="1" x="4"/>
        <item h="1" x="5"/>
        <item h="1" x="0"/>
        <item h="1" x="8"/>
        <item h="1" x="2"/>
        <item h="1" x="1"/>
        <item t="default"/>
      </items>
    </pivotField>
    <pivotField showAll="0"/>
    <pivotField showAll="0"/>
    <pivotField dataField="1" numFmtId="7" showAll="0"/>
  </pivotFields>
  <rowFields count="1">
    <field x="2"/>
  </rowFields>
  <rowItems count="2">
    <i>
      <x v="2"/>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C5C65C-12E7-4D94-8C4F-2F2B60BD192C}" name="trans b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C52"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axis="axisRow" showAll="0">
      <items count="10">
        <item h="1" x="7"/>
        <item h="1" x="6"/>
        <item h="1" x="3"/>
        <item h="1" x="4"/>
        <item h="1" x="5"/>
        <item h="1" x="0"/>
        <item h="1" x="8"/>
        <item x="2"/>
        <item h="1" x="1"/>
        <item t="default"/>
      </items>
    </pivotField>
    <pivotField dataField="1" numFmtId="165" showAll="0"/>
    <pivotField showAll="0"/>
  </pivotFields>
  <rowFields count="1">
    <field x="1"/>
  </rowFields>
  <rowItems count="2">
    <i>
      <x v="7"/>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8A8889F-0276-4470-AD12-D790E70C8E65}" name="trans 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C12" firstHeaderRow="1" firstDataRow="2" firstDataCol="1"/>
  <pivotFields count="6">
    <pivotField numFmtId="16" showAll="0"/>
    <pivotField axis="axisCol" showAll="0">
      <items count="6">
        <item x="0"/>
        <item h="1" x="1"/>
        <item h="1" x="2"/>
        <item h="1" x="3"/>
        <item h="1" x="4"/>
        <item t="default"/>
      </items>
    </pivotField>
    <pivotField axis="axisRow" showAll="0">
      <items count="10">
        <item h="1" x="7"/>
        <item h="1" x="6"/>
        <item h="1" x="3"/>
        <item h="1" x="4"/>
        <item h="1" x="5"/>
        <item h="1" x="0"/>
        <item h="1" x="8"/>
        <item x="2"/>
        <item h="1" x="1"/>
        <item t="default"/>
      </items>
    </pivotField>
    <pivotField showAll="0"/>
    <pivotField showAll="0"/>
    <pivotField dataField="1" numFmtId="7" showAll="0"/>
  </pivotFields>
  <rowFields count="1">
    <field x="2"/>
  </rowFields>
  <rowItems count="2">
    <i>
      <x v="7"/>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A4871D-C85C-4164-B096-9E5D0735A4A0}" name="rent 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2:C45"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axis="axisRow" showAll="0">
      <items count="10">
        <item h="1" x="7"/>
        <item h="1" x="6"/>
        <item h="1" x="3"/>
        <item h="1" x="4"/>
        <item h="1" x="5"/>
        <item x="0"/>
        <item h="1" x="8"/>
        <item h="1" x="2"/>
        <item h="1" x="1"/>
        <item t="default"/>
      </items>
    </pivotField>
    <pivotField dataField="1" numFmtId="165" showAll="0"/>
    <pivotField showAll="0"/>
  </pivotFields>
  <rowFields count="1">
    <field x="1"/>
  </rowFields>
  <rowItems count="2">
    <i>
      <x v="5"/>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9910ECC-DB60-44B7-A1C4-0725F2BF2C6F}" name="oth b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7:C80" firstHeaderRow="1" firstDataRow="2" firstDataCol="1"/>
  <pivotFields count="4">
    <pivotField axis="axisCol" showAll="0">
      <items count="13">
        <item x="0"/>
        <item h="1" x="1"/>
        <item h="1" x="2"/>
        <item h="1" x="3"/>
        <item h="1" x="4"/>
        <item h="1" x="5"/>
        <item h="1" x="6"/>
        <item h="1" x="7"/>
        <item h="1" x="8"/>
        <item h="1" x="9"/>
        <item h="1" x="10"/>
        <item h="1" x="11"/>
        <item t="default"/>
      </items>
    </pivotField>
    <pivotField axis="axisRow" showAll="0">
      <items count="10">
        <item h="1" x="7"/>
        <item h="1" x="6"/>
        <item h="1" x="3"/>
        <item h="1" x="4"/>
        <item x="5"/>
        <item h="1" x="0"/>
        <item h="1" x="8"/>
        <item h="1" x="2"/>
        <item h="1" x="1"/>
        <item t="default"/>
      </items>
    </pivotField>
    <pivotField dataField="1" numFmtId="165" showAll="0"/>
    <pivotField showAll="0"/>
  </pivotFields>
  <rowFields count="1">
    <field x="1"/>
  </rowFields>
  <rowItems count="2">
    <i>
      <x v="4"/>
    </i>
    <i t="grand">
      <x/>
    </i>
  </rowItems>
  <colFields count="1">
    <field x="0"/>
  </colFields>
  <colItems count="2">
    <i>
      <x/>
    </i>
    <i t="grand">
      <x/>
    </i>
  </colItems>
  <dataFields count="1">
    <dataField name="Sum of Budget"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3F6FFDD-4DAC-4145-A3E2-C8C7897360A3}" name="oth 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4" firstHeaderRow="1" firstDataRow="2" firstDataCol="1"/>
  <pivotFields count="6">
    <pivotField numFmtId="16" showAll="0"/>
    <pivotField axis="axisCol" showAll="0">
      <items count="6">
        <item x="0"/>
        <item h="1" x="1"/>
        <item h="1" x="2"/>
        <item h="1" x="3"/>
        <item h="1" x="4"/>
        <item t="default"/>
      </items>
    </pivotField>
    <pivotField axis="axisRow" showAll="0">
      <items count="10">
        <item h="1" x="7"/>
        <item h="1" x="6"/>
        <item h="1" x="3"/>
        <item h="1" x="4"/>
        <item x="5"/>
        <item h="1" x="0"/>
        <item h="1" x="8"/>
        <item h="1" x="2"/>
        <item h="1" x="1"/>
        <item t="default"/>
      </items>
    </pivotField>
    <pivotField showAll="0"/>
    <pivotField showAll="0"/>
    <pivotField dataField="1" numFmtId="7" showAll="0"/>
  </pivotFields>
  <rowFields count="1">
    <field x="2"/>
  </rowFields>
  <rowItems count="2">
    <i>
      <x v="4"/>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AAA298B-64D2-45C7-964B-40C15A037AB3}" name="rent 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1" firstDataRow="2" firstDataCol="1"/>
  <pivotFields count="6">
    <pivotField numFmtId="16" showAll="0"/>
    <pivotField axis="axisCol" showAll="0">
      <items count="6">
        <item x="0"/>
        <item h="1" x="1"/>
        <item h="1" x="2"/>
        <item h="1" x="3"/>
        <item h="1" x="4"/>
        <item t="default"/>
      </items>
    </pivotField>
    <pivotField axis="axisRow" showAll="0">
      <items count="10">
        <item h="1" x="7"/>
        <item h="1" x="6"/>
        <item h="1" x="3"/>
        <item h="1" x="4"/>
        <item h="1" x="5"/>
        <item x="0"/>
        <item h="1" x="8"/>
        <item h="1" x="2"/>
        <item h="1" x="1"/>
        <item t="default"/>
      </items>
    </pivotField>
    <pivotField showAll="0"/>
    <pivotField showAll="0"/>
    <pivotField dataField="1" numFmtId="7" showAll="0"/>
  </pivotFields>
  <rowFields count="1">
    <field x="2"/>
  </rowFields>
  <rowItems count="2">
    <i>
      <x v="5"/>
    </i>
    <i t="grand">
      <x/>
    </i>
  </rowItems>
  <colFields count="1">
    <field x="1"/>
  </colFields>
  <colItems count="2">
    <i>
      <x/>
    </i>
    <i t="grand">
      <x/>
    </i>
  </colItems>
  <dataFields count="1">
    <dataField name="Sum of Amount"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45404D8-7F70-470B-8C35-D2BF441984AB}" sourceName="Month">
  <pivotTables>
    <pivotTable tabId="3" name="rent a"/>
    <pivotTable tabId="3" name="gro a"/>
    <pivotTable tabId="3" name="lei a"/>
    <pivotTable tabId="3" name="oth a"/>
    <pivotTable tabId="3" name="trans a"/>
    <pivotTable tabId="3" name="uti a"/>
    <pivotTable tabId="3" name="PivotTable13"/>
    <pivotTable tabId="3" name="PivotTable17"/>
  </pivotTables>
  <data>
    <tabular pivotCacheId="504597964">
      <items count="5">
        <i x="0" s="1"/>
        <i x="1"/>
        <i x="2"/>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FA259924-CE5D-4F28-AB40-E54F664B2E0F}" sourceName="Month">
  <pivotTables>
    <pivotTable tabId="3" name="uti b"/>
    <pivotTable tabId="3" name="glo b "/>
    <pivotTable tabId="3" name="lei b"/>
    <pivotTable tabId="3" name="oth b "/>
    <pivotTable tabId="3" name="rent b"/>
    <pivotTable tabId="3" name="trans b "/>
    <pivotTable tabId="3" name="bat chart"/>
  </pivotTables>
  <data>
    <tabular pivotCacheId="1694932828">
      <items count="12">
        <i x="0" s="1"/>
        <i x="1"/>
        <i x="2"/>
        <i x="3"/>
        <i x="4"/>
        <i x="5"/>
        <i x="6"/>
        <i x="7"/>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F9F45EC-DC62-48A7-8689-BDD52775EA00}" cache="Slicer_Month" caption="actual" rowHeight="257175"/>
  <slicer name="Month 1" xr10:uid="{0B26CC22-B52A-4E0B-9641-F06C06E89782}" cache="Slicer_Month1" caption="Month"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4:K13">
  <tableColumns count="2">
    <tableColumn id="1" xr3:uid="{00000000-0010-0000-0000-000001000000}" name="Category"/>
    <tableColumn id="2" xr3:uid="{00000000-0010-0000-0000-000002000000}" name="Income/Expense"/>
  </tableColumns>
  <tableStyleInfo name="Actual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4:G60">
  <tableColumns count="6">
    <tableColumn id="1" xr3:uid="{00000000-0010-0000-0100-000001000000}" name="Date"/>
    <tableColumn id="2" xr3:uid="{00000000-0010-0000-0100-000002000000}" name="Month"/>
    <tableColumn id="3" xr3:uid="{00000000-0010-0000-0100-000003000000}" name="Category"/>
    <tableColumn id="4" xr3:uid="{00000000-0010-0000-0100-000004000000}" name="Description"/>
    <tableColumn id="5" xr3:uid="{00000000-0010-0000-0100-000005000000}" name="Income / Expense"/>
    <tableColumn id="6" xr3:uid="{00000000-0010-0000-0100-000006000000}" name="Amount"/>
  </tableColumns>
  <tableStyleInfo name="Actual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4:E112">
  <tableColumns count="4">
    <tableColumn id="1" xr3:uid="{00000000-0010-0000-0200-000001000000}" name="Month"/>
    <tableColumn id="2" xr3:uid="{00000000-0010-0000-0200-000002000000}" name="Category"/>
    <tableColumn id="3" xr3:uid="{00000000-0010-0000-0200-000003000000}" name="Budget"/>
    <tableColumn id="4" xr3:uid="{00000000-0010-0000-0200-000004000000}" name="Income/Expense">
      <calculatedColumnFormula array="1">_xlfn.XLOOKUP(Budget!$C5,Actuals!$J$5:$J$13,Table_1[Income/Expense])</calculatedColumnFormula>
    </tableColumn>
  </tableColumns>
  <tableStyleInfo name="Budg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showGridLines="0" tabSelected="1" workbookViewId="0">
      <selection activeCell="C5" sqref="C5"/>
    </sheetView>
  </sheetViews>
  <sheetFormatPr defaultColWidth="11.25" defaultRowHeight="15" customHeight="1" x14ac:dyDescent="0.25"/>
  <cols>
    <col min="1" max="1" width="5.625" customWidth="1"/>
    <col min="2" max="26" width="10.625" customWidth="1"/>
  </cols>
  <sheetData>
    <row r="1" spans="1:26" ht="6"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36" x14ac:dyDescent="0.25">
      <c r="A2" s="2"/>
      <c r="B2" s="30" t="s">
        <v>0</v>
      </c>
      <c r="C2" s="31"/>
      <c r="D2" s="31"/>
      <c r="E2" s="31"/>
      <c r="F2" s="31"/>
      <c r="G2" s="31"/>
      <c r="H2" s="31"/>
      <c r="I2" s="31"/>
      <c r="J2" s="31"/>
      <c r="K2" s="31"/>
      <c r="L2" s="31"/>
      <c r="M2" s="31"/>
      <c r="N2" s="32"/>
      <c r="O2" s="2"/>
      <c r="P2" s="2"/>
      <c r="Q2" s="2"/>
      <c r="R2" s="2"/>
      <c r="S2" s="2"/>
      <c r="T2" s="2"/>
      <c r="U2" s="2"/>
      <c r="V2" s="2"/>
      <c r="W2" s="2"/>
      <c r="X2" s="2"/>
      <c r="Y2" s="2"/>
      <c r="Z2" s="2"/>
    </row>
    <row r="3" spans="1:26" ht="6.75" customHeight="1" x14ac:dyDescent="0.25">
      <c r="A3" s="2"/>
      <c r="B3" s="3"/>
      <c r="C3" s="3"/>
      <c r="D3" s="3"/>
      <c r="E3" s="3"/>
      <c r="F3" s="3"/>
      <c r="G3" s="3"/>
      <c r="H3" s="3"/>
      <c r="I3" s="3"/>
      <c r="J3" s="3"/>
      <c r="K3" s="3"/>
      <c r="L3" s="3"/>
      <c r="M3" s="3"/>
      <c r="N3" s="2"/>
      <c r="O3" s="2"/>
      <c r="P3" s="2"/>
      <c r="Q3" s="2"/>
      <c r="R3" s="2"/>
      <c r="S3" s="2"/>
      <c r="T3" s="2"/>
      <c r="U3" s="2"/>
      <c r="V3" s="2"/>
      <c r="W3" s="2"/>
      <c r="X3" s="2"/>
      <c r="Y3" s="2"/>
      <c r="Z3" s="2"/>
    </row>
    <row r="4" spans="1:26" ht="22.5" customHeight="1" x14ac:dyDescent="0.25">
      <c r="A4" s="2"/>
      <c r="B4" s="2"/>
      <c r="C4" s="4" t="s">
        <v>1</v>
      </c>
      <c r="D4" s="4"/>
      <c r="E4" s="4" t="s">
        <v>2</v>
      </c>
      <c r="F4" s="4"/>
      <c r="G4" s="4" t="s">
        <v>3</v>
      </c>
      <c r="H4" s="4"/>
      <c r="I4" s="4" t="s">
        <v>4</v>
      </c>
      <c r="J4" s="4"/>
      <c r="K4" s="4" t="s">
        <v>5</v>
      </c>
      <c r="L4" s="4"/>
      <c r="M4" s="4" t="s">
        <v>6</v>
      </c>
      <c r="N4" s="2"/>
      <c r="O4" s="2"/>
      <c r="P4" s="2"/>
      <c r="Q4" s="2"/>
      <c r="R4" s="2"/>
      <c r="S4" s="2"/>
      <c r="T4" s="2"/>
      <c r="U4" s="2"/>
      <c r="V4" s="2"/>
      <c r="W4" s="2"/>
      <c r="X4" s="2"/>
      <c r="Y4" s="2"/>
      <c r="Z4" s="2"/>
    </row>
    <row r="5" spans="1:26" ht="23.25" customHeight="1" x14ac:dyDescent="0.25">
      <c r="A5" s="2"/>
      <c r="B5" s="2"/>
      <c r="C5" s="5">
        <f>GETPIVOTDATA("Amount",'Pivot Tables'!$A$3,"Category","Rent")</f>
        <v>850</v>
      </c>
      <c r="D5" s="6"/>
      <c r="E5" s="5">
        <f>GETPIVOTDATA("Amount",'Pivot Tables'!$A$9,"Category","Transport")</f>
        <v>55</v>
      </c>
      <c r="F5" s="6"/>
      <c r="G5" s="5">
        <f>GETPIVOTDATA("Amount",'Pivot Tables'!$A$15,"Category","Groceries")</f>
        <v>449</v>
      </c>
      <c r="H5" s="6"/>
      <c r="I5" s="5">
        <f>GETPIVOTDATA("Amount",'Pivot Tables'!$A$21,"Category","Utilities")</f>
        <v>140</v>
      </c>
      <c r="J5" s="6"/>
      <c r="K5" s="5">
        <f>GETPIVOTDATA("Amount",'Pivot Tables'!$A$26,"Category","Leisure")</f>
        <v>562</v>
      </c>
      <c r="L5" s="6"/>
      <c r="M5" s="5">
        <f>GETPIVOTDATA("Amount",'Pivot Tables'!$A$31,"Category","Other")</f>
        <v>249</v>
      </c>
      <c r="N5" s="2"/>
      <c r="O5" s="2"/>
      <c r="P5" s="2"/>
      <c r="Q5" s="2"/>
      <c r="R5" s="2"/>
      <c r="S5" s="2"/>
      <c r="T5" s="2"/>
      <c r="U5" s="2"/>
      <c r="V5" s="2"/>
      <c r="W5" s="2"/>
      <c r="X5" s="2"/>
      <c r="Y5" s="2"/>
      <c r="Z5" s="2"/>
    </row>
    <row r="6" spans="1:26" ht="15.75" x14ac:dyDescent="0.25">
      <c r="A6" s="2"/>
      <c r="B6" s="2"/>
      <c r="C6" s="2"/>
      <c r="D6" s="2"/>
      <c r="E6" s="2"/>
      <c r="F6" s="2"/>
      <c r="G6" s="2"/>
      <c r="H6" s="2"/>
      <c r="I6" s="2"/>
      <c r="J6" s="2"/>
      <c r="K6" s="2"/>
      <c r="L6" s="2"/>
      <c r="M6" s="2"/>
      <c r="N6" s="2"/>
      <c r="O6" s="2"/>
      <c r="P6" s="2"/>
      <c r="Q6" s="2"/>
      <c r="R6" s="2"/>
      <c r="S6" s="2"/>
      <c r="T6" s="2"/>
      <c r="U6" s="2"/>
      <c r="V6" s="2"/>
      <c r="W6" s="2"/>
      <c r="X6" s="2"/>
      <c r="Y6" s="2"/>
      <c r="Z6" s="2"/>
    </row>
    <row r="7" spans="1:26" ht="15.75" x14ac:dyDescent="0.25"/>
    <row r="8" spans="1:26" ht="15.75" x14ac:dyDescent="0.25">
      <c r="B8" s="33" t="s">
        <v>7</v>
      </c>
      <c r="C8" s="34"/>
    </row>
    <row r="9" spans="1:26" ht="15.75" x14ac:dyDescent="0.25">
      <c r="B9" s="35">
        <v>3000</v>
      </c>
      <c r="C9" s="36"/>
    </row>
    <row r="10" spans="1:26" ht="15.75" x14ac:dyDescent="0.25"/>
    <row r="11" spans="1:26" ht="15.75" x14ac:dyDescent="0.25"/>
    <row r="12" spans="1:26" ht="15.75" x14ac:dyDescent="0.25"/>
    <row r="13" spans="1:26" ht="15.75" x14ac:dyDescent="0.25"/>
    <row r="14" spans="1:26" ht="15.75" x14ac:dyDescent="0.25"/>
    <row r="15" spans="1:26" ht="15.75" x14ac:dyDescent="0.25"/>
    <row r="16" spans="1:26" ht="15.75" x14ac:dyDescent="0.25"/>
    <row r="17" ht="15.75" x14ac:dyDescent="0.25"/>
    <row r="18" ht="15.75" x14ac:dyDescent="0.25"/>
    <row r="19" ht="15.75" x14ac:dyDescent="0.25"/>
    <row r="20" ht="15.75" x14ac:dyDescent="0.25"/>
  </sheetData>
  <mergeCells count="3">
    <mergeCell ref="B2:N2"/>
    <mergeCell ref="B8:C8"/>
    <mergeCell ref="B9:C9"/>
  </mergeCells>
  <conditionalFormatting sqref="E5">
    <cfRule type="dataBar" priority="6">
      <dataBar>
        <cfvo type="min"/>
        <cfvo type="num" val="&quot;0+'Pivot Tables'!$B$48&quot;"/>
        <color theme="4" tint="-0.499984740745262"/>
      </dataBar>
      <extLst>
        <ext xmlns:x14="http://schemas.microsoft.com/office/spreadsheetml/2009/9/main" uri="{B025F937-C7B1-47D3-B67F-A62EFF666E3E}">
          <x14:id>{FA180ED6-4A54-4265-BB47-DA75495162C3}</x14:id>
        </ext>
      </extLst>
    </cfRule>
  </conditionalFormatting>
  <pageMargins left="0.7" right="0.7" top="0.75" bottom="0.75" header="0" footer="0"/>
  <pageSetup orientation="landscape"/>
  <drawing r:id="rId1"/>
  <extLst>
    <ext xmlns:x14="http://schemas.microsoft.com/office/spreadsheetml/2009/9/main" uri="{78C0D931-6437-407d-A8EE-F0AAD7539E65}">
      <x14:conditionalFormattings>
        <x14:conditionalFormatting xmlns:xm="http://schemas.microsoft.com/office/excel/2006/main">
          <x14:cfRule type="dataBar" id="{FA180ED6-4A54-4265-BB47-DA75495162C3}">
            <x14:dataBar minLength="0" maxLength="100" gradient="0">
              <x14:cfvo type="autoMin"/>
              <x14:cfvo type="num">
                <xm:f>"0+'Pivot Tables'!$B$48"</xm:f>
              </x14:cfvo>
              <x14:negativeFillColor rgb="FFFF0000"/>
              <x14:axisColor rgb="FF000000"/>
            </x14:dataBar>
          </x14:cfRule>
          <xm:sqref>E5</xm:sqref>
        </x14:conditionalFormatting>
        <x14:conditionalFormatting xmlns:xm="http://schemas.microsoft.com/office/excel/2006/main">
          <x14:cfRule type="dataBar" priority="7" id="{7A6835B2-11EA-45E5-A5AC-DC4245B3221A}">
            <x14:dataBar minLength="0" maxLength="100" gradient="0">
              <x14:cfvo type="autoMin"/>
              <x14:cfvo type="num">
                <xm:f>'Pivot Tables'!$B$41</xm:f>
              </x14:cfvo>
              <x14:fillColor theme="4" tint="-0.499984740745262"/>
              <x14:negativeFillColor rgb="FFFF0000"/>
              <x14:axisColor rgb="FF000000"/>
            </x14:dataBar>
          </x14:cfRule>
          <xm:sqref>C5</xm:sqref>
        </x14:conditionalFormatting>
        <x14:conditionalFormatting xmlns:xm="http://schemas.microsoft.com/office/excel/2006/main">
          <x14:cfRule type="dataBar" priority="4" id="{53937ABF-9AE6-463E-9C66-DAB58D14EC01}">
            <x14:dataBar minLength="0" maxLength="100" gradient="0">
              <x14:cfvo type="autoMin"/>
              <x14:cfvo type="num">
                <xm:f>'Pivot Tables'!$B$48</xm:f>
              </x14:cfvo>
              <x14:fillColor theme="4" tint="-0.499984740745262"/>
              <x14:negativeFillColor rgb="FFFF0000"/>
              <x14:axisColor rgb="FF000000"/>
            </x14:dataBar>
          </x14:cfRule>
          <xm:sqref>E5</xm:sqref>
        </x14:conditionalFormatting>
        <x14:conditionalFormatting xmlns:xm="http://schemas.microsoft.com/office/excel/2006/main">
          <x14:cfRule type="dataBar" priority="5" id="{4D9CB794-1DF0-46B5-93DB-1994468785B9}">
            <x14:dataBar minLength="0" maxLength="100" gradient="0">
              <x14:cfvo type="autoMin"/>
              <x14:cfvo type="num">
                <xm:f>'Pivot Tables'!$B$55</xm:f>
              </x14:cfvo>
              <x14:fillColor theme="4" tint="-0.499984740745262"/>
              <x14:negativeFillColor rgb="FFFF0000"/>
              <x14:axisColor rgb="FF000000"/>
            </x14:dataBar>
          </x14:cfRule>
          <xm:sqref>G5</xm:sqref>
        </x14:conditionalFormatting>
        <x14:conditionalFormatting xmlns:xm="http://schemas.microsoft.com/office/excel/2006/main">
          <x14:cfRule type="dataBar" priority="3" id="{B972BDC9-584D-42BF-86E0-A209BBB48642}">
            <x14:dataBar minLength="0" maxLength="100" gradient="0">
              <x14:cfvo type="autoMin"/>
              <x14:cfvo type="num">
                <xm:f>'Pivot Tables'!$B$62</xm:f>
              </x14:cfvo>
              <x14:fillColor theme="4" tint="-0.499984740745262"/>
              <x14:negativeFillColor rgb="FFFF0000"/>
              <x14:axisColor rgb="FF000000"/>
            </x14:dataBar>
          </x14:cfRule>
          <xm:sqref>I5</xm:sqref>
        </x14:conditionalFormatting>
        <x14:conditionalFormatting xmlns:xm="http://schemas.microsoft.com/office/excel/2006/main">
          <x14:cfRule type="dataBar" priority="2" id="{2430C8DF-C645-4CEF-B906-C8B70377A4F7}">
            <x14:dataBar minLength="0" maxLength="100" gradient="0">
              <x14:cfvo type="autoMin"/>
              <x14:cfvo type="num">
                <xm:f>'Pivot Tables'!$B$69</xm:f>
              </x14:cfvo>
              <x14:fillColor theme="4" tint="-0.499984740745262"/>
              <x14:negativeFillColor rgb="FFFF0000"/>
              <x14:axisColor rgb="FF000000"/>
            </x14:dataBar>
          </x14:cfRule>
          <xm:sqref>K5</xm:sqref>
        </x14:conditionalFormatting>
        <x14:conditionalFormatting xmlns:xm="http://schemas.microsoft.com/office/excel/2006/main">
          <x14:cfRule type="dataBar" priority="1" id="{E84BE77D-B8EC-4882-BCFC-CAB8571F320F}">
            <x14:dataBar minLength="0" maxLength="100" gradient="0">
              <x14:cfvo type="autoMin"/>
              <x14:cfvo type="num">
                <xm:f>'Pivot Tables'!$B$76</xm:f>
              </x14:cfvo>
              <x14:fillColor theme="4" tint="-0.499984740745262"/>
              <x14:negativeFillColor rgb="FFFF0000"/>
              <x14:axisColor rgb="FF000000"/>
            </x14:dataBar>
          </x14:cfRule>
          <xm:sqref>M5</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34"/>
  <sheetViews>
    <sheetView showGridLines="0" topLeftCell="A110" workbookViewId="0">
      <selection activeCell="C118" sqref="C118"/>
    </sheetView>
  </sheetViews>
  <sheetFormatPr defaultColWidth="11.25" defaultRowHeight="15" customHeight="1" x14ac:dyDescent="0.25"/>
  <cols>
    <col min="1" max="1" width="12.625" bestFit="1" customWidth="1"/>
    <col min="2" max="2" width="14.75" bestFit="1" customWidth="1"/>
    <col min="3" max="3" width="10.375" bestFit="1" customWidth="1"/>
    <col min="4" max="4" width="6" bestFit="1" customWidth="1"/>
    <col min="5" max="8" width="4.875" bestFit="1" customWidth="1"/>
    <col min="9" max="9" width="6.5" bestFit="1" customWidth="1"/>
    <col min="10" max="10" width="9.5" bestFit="1" customWidth="1"/>
    <col min="11" max="11" width="7.375" bestFit="1" customWidth="1"/>
    <col min="12" max="13" width="9.125" bestFit="1" customWidth="1"/>
    <col min="14" max="14" width="10.375" bestFit="1" customWidth="1"/>
    <col min="15" max="26" width="10.625" customWidth="1"/>
  </cols>
  <sheetData>
    <row r="3" spans="1:3" ht="15" customHeight="1" x14ac:dyDescent="0.25">
      <c r="A3" s="17" t="s">
        <v>62</v>
      </c>
      <c r="B3" s="17" t="s">
        <v>61</v>
      </c>
      <c r="C3" s="16"/>
    </row>
    <row r="4" spans="1:3" ht="15" customHeight="1" x14ac:dyDescent="0.25">
      <c r="A4" s="17" t="s">
        <v>59</v>
      </c>
      <c r="B4" s="15" t="s">
        <v>47</v>
      </c>
      <c r="C4" s="18" t="s">
        <v>60</v>
      </c>
    </row>
    <row r="5" spans="1:3" ht="15" customHeight="1" x14ac:dyDescent="0.25">
      <c r="A5" s="19" t="s">
        <v>1</v>
      </c>
      <c r="B5" s="15">
        <v>850</v>
      </c>
      <c r="C5" s="18">
        <v>850</v>
      </c>
    </row>
    <row r="6" spans="1:3" ht="15" customHeight="1" x14ac:dyDescent="0.25">
      <c r="A6" s="21" t="s">
        <v>60</v>
      </c>
      <c r="B6" s="24">
        <v>850</v>
      </c>
      <c r="C6" s="25">
        <v>850</v>
      </c>
    </row>
    <row r="9" spans="1:3" ht="15" customHeight="1" x14ac:dyDescent="0.25">
      <c r="A9" s="17" t="s">
        <v>62</v>
      </c>
      <c r="B9" s="17" t="s">
        <v>61</v>
      </c>
      <c r="C9" s="16"/>
    </row>
    <row r="10" spans="1:3" ht="15" customHeight="1" x14ac:dyDescent="0.25">
      <c r="A10" s="17" t="s">
        <v>59</v>
      </c>
      <c r="B10" s="15" t="s">
        <v>47</v>
      </c>
      <c r="C10" s="18" t="s">
        <v>60</v>
      </c>
    </row>
    <row r="11" spans="1:3" ht="15" customHeight="1" x14ac:dyDescent="0.25">
      <c r="A11" s="19" t="s">
        <v>2</v>
      </c>
      <c r="B11" s="15">
        <v>55</v>
      </c>
      <c r="C11" s="18">
        <v>55</v>
      </c>
    </row>
    <row r="12" spans="1:3" ht="15" customHeight="1" x14ac:dyDescent="0.25">
      <c r="A12" s="21" t="s">
        <v>60</v>
      </c>
      <c r="B12" s="24">
        <v>55</v>
      </c>
      <c r="C12" s="25">
        <v>55</v>
      </c>
    </row>
    <row r="15" spans="1:3" ht="15" customHeight="1" x14ac:dyDescent="0.25">
      <c r="A15" s="17" t="s">
        <v>62</v>
      </c>
      <c r="B15" s="17" t="s">
        <v>61</v>
      </c>
      <c r="C15" s="16"/>
    </row>
    <row r="16" spans="1:3" ht="15" customHeight="1" x14ac:dyDescent="0.25">
      <c r="A16" s="17" t="s">
        <v>59</v>
      </c>
      <c r="B16" s="15" t="s">
        <v>47</v>
      </c>
      <c r="C16" s="18" t="s">
        <v>60</v>
      </c>
    </row>
    <row r="17" spans="1:3" ht="15" customHeight="1" x14ac:dyDescent="0.25">
      <c r="A17" s="19" t="s">
        <v>20</v>
      </c>
      <c r="B17" s="15">
        <v>449</v>
      </c>
      <c r="C17" s="18">
        <v>449</v>
      </c>
    </row>
    <row r="18" spans="1:3" ht="15" customHeight="1" x14ac:dyDescent="0.25">
      <c r="A18" s="21" t="s">
        <v>60</v>
      </c>
      <c r="B18" s="24">
        <v>449</v>
      </c>
      <c r="C18" s="25">
        <v>449</v>
      </c>
    </row>
    <row r="21" spans="1:3" ht="15" customHeight="1" x14ac:dyDescent="0.25">
      <c r="A21" s="17" t="s">
        <v>62</v>
      </c>
      <c r="B21" s="17" t="s">
        <v>61</v>
      </c>
      <c r="C21" s="16"/>
    </row>
    <row r="22" spans="1:3" ht="15" customHeight="1" x14ac:dyDescent="0.25">
      <c r="A22" s="17" t="s">
        <v>59</v>
      </c>
      <c r="B22" s="15" t="s">
        <v>47</v>
      </c>
      <c r="C22" s="18" t="s">
        <v>60</v>
      </c>
    </row>
    <row r="23" spans="1:3" ht="15" customHeight="1" x14ac:dyDescent="0.25">
      <c r="A23" s="19" t="s">
        <v>4</v>
      </c>
      <c r="B23" s="15">
        <v>140</v>
      </c>
      <c r="C23" s="18">
        <v>140</v>
      </c>
    </row>
    <row r="24" spans="1:3" ht="15" customHeight="1" x14ac:dyDescent="0.25">
      <c r="A24" s="21" t="s">
        <v>60</v>
      </c>
      <c r="B24" s="24">
        <v>140</v>
      </c>
      <c r="C24" s="25">
        <v>140</v>
      </c>
    </row>
    <row r="26" spans="1:3" ht="15" customHeight="1" x14ac:dyDescent="0.25">
      <c r="A26" s="17" t="s">
        <v>62</v>
      </c>
      <c r="B26" s="17" t="s">
        <v>61</v>
      </c>
      <c r="C26" s="16"/>
    </row>
    <row r="27" spans="1:3" ht="15" customHeight="1" x14ac:dyDescent="0.25">
      <c r="A27" s="17" t="s">
        <v>59</v>
      </c>
      <c r="B27" s="15" t="s">
        <v>47</v>
      </c>
      <c r="C27" s="18" t="s">
        <v>60</v>
      </c>
    </row>
    <row r="28" spans="1:3" ht="15" customHeight="1" x14ac:dyDescent="0.25">
      <c r="A28" s="19" t="s">
        <v>5</v>
      </c>
      <c r="B28" s="15">
        <v>562</v>
      </c>
      <c r="C28" s="18">
        <v>562</v>
      </c>
    </row>
    <row r="29" spans="1:3" ht="15" customHeight="1" x14ac:dyDescent="0.25">
      <c r="A29" s="21" t="s">
        <v>60</v>
      </c>
      <c r="B29" s="24">
        <v>562</v>
      </c>
      <c r="C29" s="25">
        <v>562</v>
      </c>
    </row>
    <row r="31" spans="1:3" ht="15" customHeight="1" x14ac:dyDescent="0.25">
      <c r="A31" s="17" t="s">
        <v>62</v>
      </c>
      <c r="B31" s="17" t="s">
        <v>61</v>
      </c>
      <c r="C31" s="16"/>
    </row>
    <row r="32" spans="1:3" ht="15" customHeight="1" x14ac:dyDescent="0.25">
      <c r="A32" s="17" t="s">
        <v>59</v>
      </c>
      <c r="B32" s="15" t="s">
        <v>47</v>
      </c>
      <c r="C32" s="18" t="s">
        <v>60</v>
      </c>
    </row>
    <row r="33" spans="1:3" ht="15" customHeight="1" x14ac:dyDescent="0.25">
      <c r="A33" s="19" t="s">
        <v>6</v>
      </c>
      <c r="B33" s="15">
        <v>249</v>
      </c>
      <c r="C33" s="18">
        <v>249</v>
      </c>
    </row>
    <row r="34" spans="1:3" ht="15" customHeight="1" x14ac:dyDescent="0.25">
      <c r="A34" s="21" t="s">
        <v>60</v>
      </c>
      <c r="B34" s="24">
        <v>249</v>
      </c>
      <c r="C34" s="25">
        <v>249</v>
      </c>
    </row>
    <row r="38" spans="1:3" ht="15" customHeight="1" x14ac:dyDescent="0.25">
      <c r="A38" s="27" t="s">
        <v>46</v>
      </c>
    </row>
    <row r="41" spans="1:3" ht="15" customHeight="1" x14ac:dyDescent="0.25">
      <c r="A41" s="26" t="s">
        <v>64</v>
      </c>
      <c r="B41">
        <f>GETPIVOTDATA("Budget",$A$42,"Category","Rent")</f>
        <v>850</v>
      </c>
    </row>
    <row r="42" spans="1:3" ht="15" customHeight="1" x14ac:dyDescent="0.25">
      <c r="A42" s="17" t="s">
        <v>63</v>
      </c>
      <c r="B42" s="17" t="s">
        <v>61</v>
      </c>
      <c r="C42" s="16"/>
    </row>
    <row r="43" spans="1:3" ht="15" customHeight="1" x14ac:dyDescent="0.25">
      <c r="A43" s="17" t="s">
        <v>59</v>
      </c>
      <c r="B43" s="15" t="s">
        <v>47</v>
      </c>
      <c r="C43" s="18" t="s">
        <v>60</v>
      </c>
    </row>
    <row r="44" spans="1:3" ht="15" customHeight="1" x14ac:dyDescent="0.25">
      <c r="A44" s="19" t="s">
        <v>1</v>
      </c>
      <c r="B44" s="15">
        <v>850</v>
      </c>
      <c r="C44" s="18">
        <v>850</v>
      </c>
    </row>
    <row r="45" spans="1:3" ht="15" customHeight="1" x14ac:dyDescent="0.25">
      <c r="A45" s="21" t="s">
        <v>60</v>
      </c>
      <c r="B45" s="24">
        <v>850</v>
      </c>
      <c r="C45" s="25">
        <v>850</v>
      </c>
    </row>
    <row r="48" spans="1:3" ht="15" customHeight="1" x14ac:dyDescent="0.25">
      <c r="A48" s="26" t="s">
        <v>64</v>
      </c>
      <c r="B48">
        <f>GETPIVOTDATA("Budget",$A$49,"Category","Transport")</f>
        <v>75</v>
      </c>
    </row>
    <row r="49" spans="1:3" ht="15" customHeight="1" x14ac:dyDescent="0.25">
      <c r="A49" s="17" t="s">
        <v>63</v>
      </c>
      <c r="B49" s="17" t="s">
        <v>61</v>
      </c>
      <c r="C49" s="16"/>
    </row>
    <row r="50" spans="1:3" ht="15" customHeight="1" x14ac:dyDescent="0.25">
      <c r="A50" s="17" t="s">
        <v>59</v>
      </c>
      <c r="B50" s="15" t="s">
        <v>47</v>
      </c>
      <c r="C50" s="18" t="s">
        <v>60</v>
      </c>
    </row>
    <row r="51" spans="1:3" ht="15" customHeight="1" x14ac:dyDescent="0.25">
      <c r="A51" s="19" t="s">
        <v>2</v>
      </c>
      <c r="B51" s="15">
        <v>75</v>
      </c>
      <c r="C51" s="18">
        <v>75</v>
      </c>
    </row>
    <row r="52" spans="1:3" ht="15" customHeight="1" x14ac:dyDescent="0.25">
      <c r="A52" s="21" t="s">
        <v>60</v>
      </c>
      <c r="B52" s="24">
        <v>75</v>
      </c>
      <c r="C52" s="25">
        <v>75</v>
      </c>
    </row>
    <row r="55" spans="1:3" ht="15" customHeight="1" x14ac:dyDescent="0.25">
      <c r="A55" s="26" t="s">
        <v>64</v>
      </c>
      <c r="B55">
        <f>GETPIVOTDATA("Budget",$A$56,"Category","Groceries")</f>
        <v>550</v>
      </c>
    </row>
    <row r="56" spans="1:3" ht="15" customHeight="1" x14ac:dyDescent="0.25">
      <c r="A56" s="17" t="s">
        <v>63</v>
      </c>
      <c r="B56" s="17" t="s">
        <v>61</v>
      </c>
      <c r="C56" s="16"/>
    </row>
    <row r="57" spans="1:3" ht="15" customHeight="1" x14ac:dyDescent="0.25">
      <c r="A57" s="17" t="s">
        <v>59</v>
      </c>
      <c r="B57" s="15" t="s">
        <v>47</v>
      </c>
      <c r="C57" s="18" t="s">
        <v>60</v>
      </c>
    </row>
    <row r="58" spans="1:3" ht="15" customHeight="1" x14ac:dyDescent="0.25">
      <c r="A58" s="19" t="s">
        <v>20</v>
      </c>
      <c r="B58" s="15">
        <v>550</v>
      </c>
      <c r="C58" s="18">
        <v>550</v>
      </c>
    </row>
    <row r="59" spans="1:3" ht="15" customHeight="1" x14ac:dyDescent="0.25">
      <c r="A59" s="21" t="s">
        <v>60</v>
      </c>
      <c r="B59" s="24">
        <v>550</v>
      </c>
      <c r="C59" s="25">
        <v>550</v>
      </c>
    </row>
    <row r="62" spans="1:3" ht="15" customHeight="1" x14ac:dyDescent="0.25">
      <c r="A62" s="26" t="s">
        <v>64</v>
      </c>
      <c r="B62">
        <f>GETPIVOTDATA("Budget",$A$63)</f>
        <v>200</v>
      </c>
    </row>
    <row r="63" spans="1:3" ht="15" customHeight="1" x14ac:dyDescent="0.25">
      <c r="A63" s="17" t="s">
        <v>63</v>
      </c>
      <c r="B63" s="17" t="s">
        <v>61</v>
      </c>
      <c r="C63" s="16"/>
    </row>
    <row r="64" spans="1:3" ht="15" customHeight="1" x14ac:dyDescent="0.25">
      <c r="A64" s="17" t="s">
        <v>59</v>
      </c>
      <c r="B64" s="15" t="s">
        <v>47</v>
      </c>
      <c r="C64" s="18" t="s">
        <v>60</v>
      </c>
    </row>
    <row r="65" spans="1:3" ht="15" customHeight="1" x14ac:dyDescent="0.25">
      <c r="A65" s="19" t="s">
        <v>4</v>
      </c>
      <c r="B65" s="15">
        <v>200</v>
      </c>
      <c r="C65" s="18">
        <v>200</v>
      </c>
    </row>
    <row r="66" spans="1:3" ht="15" customHeight="1" x14ac:dyDescent="0.25">
      <c r="A66" s="21" t="s">
        <v>60</v>
      </c>
      <c r="B66" s="24">
        <v>200</v>
      </c>
      <c r="C66" s="25">
        <v>200</v>
      </c>
    </row>
    <row r="69" spans="1:3" ht="15" customHeight="1" x14ac:dyDescent="0.25">
      <c r="A69" s="26" t="s">
        <v>64</v>
      </c>
      <c r="B69">
        <f>GETPIVOTDATA("Budget",$A$70,"Category","Leisure")</f>
        <v>400</v>
      </c>
    </row>
    <row r="70" spans="1:3" ht="15" customHeight="1" x14ac:dyDescent="0.25">
      <c r="A70" s="17" t="s">
        <v>63</v>
      </c>
      <c r="B70" s="17" t="s">
        <v>61</v>
      </c>
      <c r="C70" s="16"/>
    </row>
    <row r="71" spans="1:3" ht="15" customHeight="1" x14ac:dyDescent="0.25">
      <c r="A71" s="17" t="s">
        <v>59</v>
      </c>
      <c r="B71" s="15" t="s">
        <v>47</v>
      </c>
      <c r="C71" s="18" t="s">
        <v>60</v>
      </c>
    </row>
    <row r="72" spans="1:3" ht="15" customHeight="1" x14ac:dyDescent="0.25">
      <c r="A72" s="19" t="s">
        <v>5</v>
      </c>
      <c r="B72" s="15">
        <v>400</v>
      </c>
      <c r="C72" s="18">
        <v>400</v>
      </c>
    </row>
    <row r="73" spans="1:3" ht="15" customHeight="1" x14ac:dyDescent="0.25">
      <c r="A73" s="21" t="s">
        <v>60</v>
      </c>
      <c r="B73" s="24">
        <v>400</v>
      </c>
      <c r="C73" s="25">
        <v>400</v>
      </c>
    </row>
    <row r="76" spans="1:3" ht="15" customHeight="1" x14ac:dyDescent="0.25">
      <c r="A76" s="26" t="s">
        <v>64</v>
      </c>
      <c r="B76">
        <f>GETPIVOTDATA("Budget",$A$77)</f>
        <v>300</v>
      </c>
    </row>
    <row r="77" spans="1:3" ht="15" customHeight="1" x14ac:dyDescent="0.25">
      <c r="A77" s="17" t="s">
        <v>63</v>
      </c>
      <c r="B77" s="17" t="s">
        <v>61</v>
      </c>
      <c r="C77" s="16"/>
    </row>
    <row r="78" spans="1:3" ht="15" customHeight="1" x14ac:dyDescent="0.25">
      <c r="A78" s="17" t="s">
        <v>59</v>
      </c>
      <c r="B78" s="15" t="s">
        <v>47</v>
      </c>
      <c r="C78" s="18" t="s">
        <v>60</v>
      </c>
    </row>
    <row r="79" spans="1:3" ht="15" customHeight="1" x14ac:dyDescent="0.25">
      <c r="A79" s="19" t="s">
        <v>6</v>
      </c>
      <c r="B79" s="15">
        <v>300</v>
      </c>
      <c r="C79" s="18">
        <v>300</v>
      </c>
    </row>
    <row r="80" spans="1:3" ht="15" customHeight="1" x14ac:dyDescent="0.25">
      <c r="A80" s="21" t="s">
        <v>60</v>
      </c>
      <c r="B80" s="24">
        <v>300</v>
      </c>
      <c r="C80" s="25">
        <v>300</v>
      </c>
    </row>
    <row r="83" spans="1:3" ht="15" customHeight="1" x14ac:dyDescent="0.25">
      <c r="A83" s="28" t="s">
        <v>13</v>
      </c>
      <c r="B83" s="25" t="s">
        <v>17</v>
      </c>
    </row>
    <row r="85" spans="1:3" ht="15" customHeight="1" x14ac:dyDescent="0.25">
      <c r="A85" s="17" t="s">
        <v>62</v>
      </c>
      <c r="B85" s="17" t="s">
        <v>61</v>
      </c>
      <c r="C85" s="16"/>
    </row>
    <row r="86" spans="1:3" ht="15" customHeight="1" x14ac:dyDescent="0.25">
      <c r="A86" s="17" t="s">
        <v>59</v>
      </c>
      <c r="B86" s="15" t="s">
        <v>47</v>
      </c>
      <c r="C86" s="18" t="s">
        <v>60</v>
      </c>
    </row>
    <row r="87" spans="1:3" ht="15" customHeight="1" x14ac:dyDescent="0.25">
      <c r="A87" s="19" t="s">
        <v>20</v>
      </c>
      <c r="B87" s="15">
        <v>449</v>
      </c>
      <c r="C87" s="18">
        <v>449</v>
      </c>
    </row>
    <row r="88" spans="1:3" ht="15" customHeight="1" x14ac:dyDescent="0.25">
      <c r="A88" s="20" t="s">
        <v>5</v>
      </c>
      <c r="B88" s="22">
        <v>562</v>
      </c>
      <c r="C88" s="23">
        <v>562</v>
      </c>
    </row>
    <row r="89" spans="1:3" ht="15" customHeight="1" x14ac:dyDescent="0.25">
      <c r="A89" s="20" t="s">
        <v>6</v>
      </c>
      <c r="B89" s="22">
        <v>249</v>
      </c>
      <c r="C89" s="23">
        <v>249</v>
      </c>
    </row>
    <row r="90" spans="1:3" ht="15" customHeight="1" x14ac:dyDescent="0.25">
      <c r="A90" s="20" t="s">
        <v>1</v>
      </c>
      <c r="B90" s="22">
        <v>850</v>
      </c>
      <c r="C90" s="23">
        <v>850</v>
      </c>
    </row>
    <row r="91" spans="1:3" ht="15" customHeight="1" x14ac:dyDescent="0.25">
      <c r="A91" s="20" t="s">
        <v>2</v>
      </c>
      <c r="B91" s="22">
        <v>55</v>
      </c>
      <c r="C91" s="23">
        <v>55</v>
      </c>
    </row>
    <row r="92" spans="1:3" ht="15" customHeight="1" x14ac:dyDescent="0.25">
      <c r="A92" s="20" t="s">
        <v>4</v>
      </c>
      <c r="B92" s="22">
        <v>140</v>
      </c>
      <c r="C92" s="23">
        <v>140</v>
      </c>
    </row>
    <row r="93" spans="1:3" ht="15" customHeight="1" x14ac:dyDescent="0.25">
      <c r="A93" s="21" t="s">
        <v>60</v>
      </c>
      <c r="B93" s="24">
        <v>2305</v>
      </c>
      <c r="C93" s="25">
        <v>2305</v>
      </c>
    </row>
    <row r="95" spans="1:3" ht="15" customHeight="1" x14ac:dyDescent="0.25">
      <c r="A95" t="str">
        <f>A87</f>
        <v>Groceries</v>
      </c>
      <c r="B95">
        <f>GETPIVOTDATA("Amount",$A$85,"Category","Groceries")</f>
        <v>449</v>
      </c>
    </row>
    <row r="96" spans="1:3" ht="15" customHeight="1" x14ac:dyDescent="0.25">
      <c r="A96" t="str">
        <f t="shared" ref="A96:A100" si="0">A88</f>
        <v>Leisure</v>
      </c>
      <c r="B96">
        <f>GETPIVOTDATA("Amount",$A$85,"Category","Leisure")</f>
        <v>562</v>
      </c>
    </row>
    <row r="97" spans="1:3" ht="15" customHeight="1" x14ac:dyDescent="0.25">
      <c r="A97" t="str">
        <f t="shared" si="0"/>
        <v>Other</v>
      </c>
      <c r="B97">
        <f>GETPIVOTDATA("Amount",$A$85,"Category","Other")</f>
        <v>249</v>
      </c>
    </row>
    <row r="98" spans="1:3" ht="15" customHeight="1" x14ac:dyDescent="0.25">
      <c r="A98" t="str">
        <f t="shared" si="0"/>
        <v>Rent</v>
      </c>
      <c r="B98">
        <f>GETPIVOTDATA("Amount",$A$85,"Category","Rent")</f>
        <v>850</v>
      </c>
    </row>
    <row r="99" spans="1:3" ht="15" customHeight="1" x14ac:dyDescent="0.25">
      <c r="A99" t="str">
        <f t="shared" si="0"/>
        <v>Transport</v>
      </c>
      <c r="B99">
        <f>GETPIVOTDATA("Amount",$A$85,"Category","Transport")</f>
        <v>55</v>
      </c>
    </row>
    <row r="100" spans="1:3" ht="15" customHeight="1" x14ac:dyDescent="0.25">
      <c r="A100" t="str">
        <f t="shared" si="0"/>
        <v>Utilities</v>
      </c>
      <c r="B100">
        <f>GETPIVOTDATA("Amount",$A$85,"Category","Utilities")</f>
        <v>140</v>
      </c>
    </row>
    <row r="106" spans="1:3" ht="15" customHeight="1" x14ac:dyDescent="0.25">
      <c r="A106" s="17" t="s">
        <v>62</v>
      </c>
      <c r="B106" s="17" t="s">
        <v>61</v>
      </c>
      <c r="C106" s="16"/>
    </row>
    <row r="107" spans="1:3" ht="15" customHeight="1" x14ac:dyDescent="0.25">
      <c r="A107" s="17" t="s">
        <v>59</v>
      </c>
      <c r="B107" s="15" t="s">
        <v>47</v>
      </c>
      <c r="C107" s="18" t="s">
        <v>60</v>
      </c>
    </row>
    <row r="108" spans="1:3" ht="15" customHeight="1" x14ac:dyDescent="0.25">
      <c r="A108" s="19" t="s">
        <v>17</v>
      </c>
      <c r="B108" s="15">
        <v>2305</v>
      </c>
      <c r="C108" s="18">
        <v>2305</v>
      </c>
    </row>
    <row r="109" spans="1:3" ht="15" customHeight="1" x14ac:dyDescent="0.25">
      <c r="A109" s="20" t="s">
        <v>26</v>
      </c>
      <c r="B109" s="22">
        <v>3642</v>
      </c>
      <c r="C109" s="23">
        <v>3642</v>
      </c>
    </row>
    <row r="110" spans="1:3" ht="15" customHeight="1" x14ac:dyDescent="0.25">
      <c r="A110" s="21" t="s">
        <v>60</v>
      </c>
      <c r="B110" s="24">
        <v>5947</v>
      </c>
      <c r="C110" s="25">
        <v>5947</v>
      </c>
    </row>
    <row r="114" spans="1:3" ht="15" customHeight="1" x14ac:dyDescent="0.25">
      <c r="A114" t="str">
        <f>A108</f>
        <v>Expense</v>
      </c>
      <c r="B114">
        <f>GETPIVOTDATA("Amount",$A$106,"Income / Expense","Expense")</f>
        <v>2305</v>
      </c>
    </row>
    <row r="115" spans="1:3" ht="15" customHeight="1" x14ac:dyDescent="0.25">
      <c r="A115" t="str">
        <f>A109</f>
        <v>Income</v>
      </c>
      <c r="B115">
        <f>GETPIVOTDATA("Amount",$A$106,"Income / Expense","Income")</f>
        <v>3642</v>
      </c>
    </row>
    <row r="117" spans="1:3" ht="15" customHeight="1" x14ac:dyDescent="0.25">
      <c r="A117" t="s">
        <v>65</v>
      </c>
      <c r="B117">
        <f>Dashboard!$B$9</f>
        <v>3000</v>
      </c>
    </row>
    <row r="118" spans="1:3" ht="15" customHeight="1" x14ac:dyDescent="0.25">
      <c r="A118" t="s">
        <v>66</v>
      </c>
      <c r="B118">
        <f>B115-B114</f>
        <v>1337</v>
      </c>
    </row>
    <row r="119" spans="1:3" ht="15" customHeight="1" x14ac:dyDescent="0.25">
      <c r="A119" t="s">
        <v>67</v>
      </c>
      <c r="B119">
        <f>SUM(B117, B118)</f>
        <v>4337</v>
      </c>
    </row>
    <row r="122" spans="1:3" ht="15" customHeight="1" x14ac:dyDescent="0.25">
      <c r="A122" t="s">
        <v>69</v>
      </c>
      <c r="B122">
        <f>B114</f>
        <v>2305</v>
      </c>
    </row>
    <row r="123" spans="1:3" ht="15" customHeight="1" x14ac:dyDescent="0.25">
      <c r="A123" t="s">
        <v>68</v>
      </c>
      <c r="B123">
        <f>B115</f>
        <v>3642</v>
      </c>
    </row>
    <row r="126" spans="1:3" ht="15" customHeight="1" x14ac:dyDescent="0.25">
      <c r="A126" s="17" t="s">
        <v>63</v>
      </c>
      <c r="B126" s="17" t="s">
        <v>61</v>
      </c>
      <c r="C126" s="16"/>
    </row>
    <row r="127" spans="1:3" ht="15" customHeight="1" x14ac:dyDescent="0.25">
      <c r="A127" s="17" t="s">
        <v>59</v>
      </c>
      <c r="B127" s="15" t="s">
        <v>47</v>
      </c>
      <c r="C127" s="18" t="s">
        <v>60</v>
      </c>
    </row>
    <row r="128" spans="1:3" ht="15" customHeight="1" x14ac:dyDescent="0.25">
      <c r="A128" s="19" t="s">
        <v>17</v>
      </c>
      <c r="B128" s="15">
        <v>2375</v>
      </c>
      <c r="C128" s="18">
        <v>2375</v>
      </c>
    </row>
    <row r="129" spans="1:3" ht="15" customHeight="1" x14ac:dyDescent="0.25">
      <c r="A129" s="20" t="s">
        <v>26</v>
      </c>
      <c r="B129" s="22">
        <v>2800</v>
      </c>
      <c r="C129" s="23">
        <v>2800</v>
      </c>
    </row>
    <row r="130" spans="1:3" ht="15" customHeight="1" x14ac:dyDescent="0.25">
      <c r="A130" s="21" t="s">
        <v>60</v>
      </c>
      <c r="B130" s="24">
        <v>5175</v>
      </c>
      <c r="C130" s="25">
        <v>5175</v>
      </c>
    </row>
    <row r="133" spans="1:3" ht="15" customHeight="1" x14ac:dyDescent="0.25">
      <c r="A133" s="29" t="s">
        <v>70</v>
      </c>
      <c r="B133">
        <f>GETPIVOTDATA("Budget",$A$126,"Income/Expense","Expense")</f>
        <v>2375</v>
      </c>
    </row>
    <row r="134" spans="1:3" ht="15" customHeight="1" x14ac:dyDescent="0.25">
      <c r="A134" s="29" t="s">
        <v>71</v>
      </c>
      <c r="B134">
        <f>GETPIVOTDATA("Budget",$A$126,"Income/Expense","Income")</f>
        <v>2800</v>
      </c>
    </row>
  </sheetData>
  <pageMargins left="0.7" right="0.7" top="0.75" bottom="0.75" header="0" footer="0"/>
  <pageSetup orientation="landscape"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60"/>
  <sheetViews>
    <sheetView showGridLines="0" topLeftCell="A5" workbookViewId="0">
      <selection activeCell="D13" sqref="D13"/>
    </sheetView>
  </sheetViews>
  <sheetFormatPr defaultColWidth="11.25" defaultRowHeight="15" customHeight="1" x14ac:dyDescent="0.25"/>
  <cols>
    <col min="1" max="3" width="10.625" customWidth="1"/>
    <col min="4" max="4" width="13" customWidth="1"/>
    <col min="5" max="5" width="34.375" customWidth="1"/>
    <col min="6" max="6" width="24.75" customWidth="1"/>
    <col min="7" max="26" width="10.625" customWidth="1"/>
  </cols>
  <sheetData>
    <row r="2" spans="2:11" ht="15" customHeight="1" x14ac:dyDescent="0.35">
      <c r="B2" s="7" t="s">
        <v>8</v>
      </c>
      <c r="C2" s="7"/>
      <c r="D2" s="7"/>
      <c r="E2" s="7"/>
      <c r="F2" s="7"/>
      <c r="G2" s="7"/>
    </row>
    <row r="4" spans="2:11" ht="15.75" x14ac:dyDescent="0.25">
      <c r="B4" s="8" t="s">
        <v>9</v>
      </c>
      <c r="C4" s="8" t="s">
        <v>10</v>
      </c>
      <c r="D4" s="8" t="s">
        <v>11</v>
      </c>
      <c r="E4" s="8" t="s">
        <v>12</v>
      </c>
      <c r="F4" s="8" t="s">
        <v>13</v>
      </c>
      <c r="G4" s="8" t="s">
        <v>14</v>
      </c>
      <c r="J4" s="8" t="s">
        <v>11</v>
      </c>
      <c r="K4" s="8" t="s">
        <v>15</v>
      </c>
    </row>
    <row r="5" spans="2:11" ht="15.75" x14ac:dyDescent="0.25">
      <c r="B5" s="9">
        <v>44562</v>
      </c>
      <c r="C5" s="1" t="str">
        <f>TEXT(Actuals!$B5,"MMMM")</f>
        <v>January</v>
      </c>
      <c r="D5" s="1" t="s">
        <v>1</v>
      </c>
      <c r="E5" s="1" t="s">
        <v>16</v>
      </c>
      <c r="F5" s="1" t="str" cm="1">
        <f t="array" ref="F5">_xlfn.XLOOKUP(Actuals!$D5,$J$5:$J$13,Table_1[Income/Expense])</f>
        <v>Expense</v>
      </c>
      <c r="G5" s="10">
        <v>850</v>
      </c>
      <c r="J5" s="1" t="s">
        <v>1</v>
      </c>
      <c r="K5" s="1" t="s">
        <v>17</v>
      </c>
    </row>
    <row r="6" spans="2:11" ht="15.75" x14ac:dyDescent="0.25">
      <c r="B6" s="9">
        <v>44562</v>
      </c>
      <c r="C6" s="1" t="str">
        <f>TEXT(Actuals!$B6,"MMMM")</f>
        <v>January</v>
      </c>
      <c r="D6" s="1" t="s">
        <v>4</v>
      </c>
      <c r="E6" s="1" t="s">
        <v>18</v>
      </c>
      <c r="F6" s="1" t="str" cm="1">
        <f t="array" ref="F6">_xlfn.XLOOKUP(Actuals!$D6,$J$5:$J$13,Table_1[Income/Expense])</f>
        <v>Expense</v>
      </c>
      <c r="G6" s="10">
        <v>140</v>
      </c>
      <c r="J6" s="1" t="s">
        <v>4</v>
      </c>
      <c r="K6" s="1" t="s">
        <v>17</v>
      </c>
    </row>
    <row r="7" spans="2:11" ht="15.75" x14ac:dyDescent="0.25">
      <c r="B7" s="9">
        <v>44562</v>
      </c>
      <c r="C7" s="1" t="str">
        <f>TEXT(Actuals!$B7,"MMMM")</f>
        <v>January</v>
      </c>
      <c r="D7" s="1" t="s">
        <v>2</v>
      </c>
      <c r="E7" s="1" t="s">
        <v>19</v>
      </c>
      <c r="F7" s="1" t="str" cm="1">
        <f t="array" ref="F7">_xlfn.XLOOKUP(Actuals!$D7,$J$5:$J$13,Table_1[Income/Expense])</f>
        <v>Expense</v>
      </c>
      <c r="G7" s="10">
        <v>55</v>
      </c>
      <c r="J7" s="1" t="s">
        <v>2</v>
      </c>
      <c r="K7" s="1" t="s">
        <v>17</v>
      </c>
    </row>
    <row r="8" spans="2:11" ht="15.75" x14ac:dyDescent="0.25">
      <c r="B8" s="9">
        <v>44569</v>
      </c>
      <c r="C8" s="1" t="str">
        <f>TEXT(Actuals!$B8,"MMMM")</f>
        <v>January</v>
      </c>
      <c r="D8" s="1" t="s">
        <v>20</v>
      </c>
      <c r="E8" s="1" t="s">
        <v>21</v>
      </c>
      <c r="F8" s="1" t="str" cm="1">
        <f t="array" ref="F8">_xlfn.XLOOKUP(Actuals!$D8,$J$5:$J$13,Table_1[Income/Expense])</f>
        <v>Expense</v>
      </c>
      <c r="G8" s="10">
        <v>449</v>
      </c>
      <c r="J8" s="1" t="s">
        <v>20</v>
      </c>
      <c r="K8" s="1" t="s">
        <v>17</v>
      </c>
    </row>
    <row r="9" spans="2:11" ht="15.75" x14ac:dyDescent="0.25">
      <c r="B9" s="9">
        <v>44572</v>
      </c>
      <c r="C9" s="1" t="str">
        <f>TEXT(Actuals!$B9,"MMMM")</f>
        <v>January</v>
      </c>
      <c r="D9" s="1" t="s">
        <v>5</v>
      </c>
      <c r="E9" s="1" t="s">
        <v>22</v>
      </c>
      <c r="F9" s="1" t="str" cm="1">
        <f t="array" ref="F9">_xlfn.XLOOKUP(Actuals!$D9,$J$5:$J$13,Table_1[Income/Expense])</f>
        <v>Expense</v>
      </c>
      <c r="G9" s="10">
        <v>245</v>
      </c>
      <c r="J9" s="1" t="s">
        <v>5</v>
      </c>
      <c r="K9" s="1" t="s">
        <v>17</v>
      </c>
    </row>
    <row r="10" spans="2:11" ht="15.75" x14ac:dyDescent="0.25">
      <c r="B10" s="9">
        <v>44573</v>
      </c>
      <c r="C10" s="1" t="str">
        <f>TEXT(Actuals!$B10,"MMMM")</f>
        <v>January</v>
      </c>
      <c r="D10" s="1" t="s">
        <v>5</v>
      </c>
      <c r="E10" s="1" t="s">
        <v>23</v>
      </c>
      <c r="F10" s="1" t="str" cm="1">
        <f t="array" ref="F10">_xlfn.XLOOKUP(Actuals!$D10,$J$5:$J$13,Table_1[Income/Expense])</f>
        <v>Expense</v>
      </c>
      <c r="G10" s="10">
        <v>168</v>
      </c>
      <c r="J10" s="1" t="s">
        <v>6</v>
      </c>
      <c r="K10" s="1" t="s">
        <v>17</v>
      </c>
    </row>
    <row r="11" spans="2:11" ht="15.75" x14ac:dyDescent="0.25">
      <c r="B11" s="9">
        <v>44573</v>
      </c>
      <c r="C11" s="1" t="str">
        <f>TEXT(Actuals!$B11,"MMMM")</f>
        <v>January</v>
      </c>
      <c r="D11" s="1" t="s">
        <v>5</v>
      </c>
      <c r="E11" s="1" t="s">
        <v>24</v>
      </c>
      <c r="F11" s="1" t="str" cm="1">
        <f t="array" ref="F11">_xlfn.XLOOKUP(Actuals!$D11,$J$5:$J$13,Table_1[Income/Expense])</f>
        <v>Expense</v>
      </c>
      <c r="G11" s="10">
        <v>149</v>
      </c>
      <c r="J11" s="1" t="s">
        <v>25</v>
      </c>
      <c r="K11" s="1" t="s">
        <v>26</v>
      </c>
    </row>
    <row r="12" spans="2:11" ht="15.75" x14ac:dyDescent="0.25">
      <c r="B12" s="9">
        <v>44575</v>
      </c>
      <c r="C12" s="1" t="str">
        <f>TEXT(Actuals!$B12,"MMMM")</f>
        <v>January</v>
      </c>
      <c r="D12" s="1" t="s">
        <v>6</v>
      </c>
      <c r="E12" s="1" t="s">
        <v>27</v>
      </c>
      <c r="F12" s="1" t="str" cm="1">
        <f t="array" ref="F12">_xlfn.XLOOKUP(Actuals!$D12,$J$5:$J$13,Table_1[Income/Expense])</f>
        <v>Expense</v>
      </c>
      <c r="G12" s="10">
        <v>249</v>
      </c>
      <c r="J12" s="1" t="s">
        <v>28</v>
      </c>
      <c r="K12" s="1" t="s">
        <v>26</v>
      </c>
    </row>
    <row r="13" spans="2:11" ht="15.75" x14ac:dyDescent="0.25">
      <c r="B13" s="9">
        <v>44592</v>
      </c>
      <c r="C13" s="1" t="str">
        <f>TEXT(Actuals!$B13,"MMMM")</f>
        <v>January</v>
      </c>
      <c r="D13" s="1" t="s">
        <v>25</v>
      </c>
      <c r="E13" s="1" t="s">
        <v>29</v>
      </c>
      <c r="F13" s="1" t="str" cm="1">
        <f t="array" ref="F13">_xlfn.XLOOKUP(Actuals!$D13,$J$5:$J$13,Table_1[Income/Expense])</f>
        <v>Income</v>
      </c>
      <c r="G13" s="10">
        <v>458</v>
      </c>
      <c r="J13" s="1" t="s">
        <v>30</v>
      </c>
      <c r="K13" s="1" t="s">
        <v>26</v>
      </c>
    </row>
    <row r="14" spans="2:11" ht="15.75" x14ac:dyDescent="0.25">
      <c r="B14" s="9">
        <v>44592</v>
      </c>
      <c r="C14" s="1" t="str">
        <f>TEXT(Actuals!$B14,"MMMM")</f>
        <v>January</v>
      </c>
      <c r="D14" s="1" t="s">
        <v>28</v>
      </c>
      <c r="E14" s="1" t="s">
        <v>31</v>
      </c>
      <c r="F14" s="1" t="str" cm="1">
        <f t="array" ref="F14">_xlfn.XLOOKUP(Actuals!$D14,$J$5:$J$13,Table_1[Income/Expense])</f>
        <v>Income</v>
      </c>
      <c r="G14" s="10">
        <v>3000</v>
      </c>
    </row>
    <row r="15" spans="2:11" ht="15.75" x14ac:dyDescent="0.25">
      <c r="B15" s="9">
        <v>44592</v>
      </c>
      <c r="C15" s="1" t="str">
        <f>TEXT(Actuals!$B15,"MMMM")</f>
        <v>January</v>
      </c>
      <c r="D15" s="1" t="s">
        <v>30</v>
      </c>
      <c r="E15" s="1" t="s">
        <v>32</v>
      </c>
      <c r="F15" s="1" t="str" cm="1">
        <f t="array" ref="F15">_xlfn.XLOOKUP(Actuals!$D15,$J$5:$J$13,Table_1[Income/Expense])</f>
        <v>Income</v>
      </c>
      <c r="G15" s="10">
        <v>184</v>
      </c>
      <c r="J15" s="11"/>
      <c r="K15" s="11"/>
    </row>
    <row r="16" spans="2:11" ht="15.75" x14ac:dyDescent="0.25">
      <c r="B16" s="9">
        <v>44593</v>
      </c>
      <c r="C16" s="1" t="str">
        <f>TEXT(Actuals!$B16,"MMMM")</f>
        <v>February</v>
      </c>
      <c r="D16" s="1" t="s">
        <v>1</v>
      </c>
      <c r="E16" s="1" t="s">
        <v>16</v>
      </c>
      <c r="F16" s="1" t="str" cm="1">
        <f t="array" ref="F16">_xlfn.XLOOKUP(Actuals!$D16,$J$5:$J$13,Table_1[Income/Expense])</f>
        <v>Expense</v>
      </c>
      <c r="G16" s="10">
        <v>850</v>
      </c>
    </row>
    <row r="17" spans="2:7" ht="15.75" x14ac:dyDescent="0.25">
      <c r="B17" s="9">
        <v>44593</v>
      </c>
      <c r="C17" s="1" t="str">
        <f>TEXT(Actuals!$B17,"MMMM")</f>
        <v>February</v>
      </c>
      <c r="D17" s="1" t="s">
        <v>4</v>
      </c>
      <c r="E17" s="1" t="s">
        <v>33</v>
      </c>
      <c r="F17" s="1" t="str" cm="1">
        <f t="array" ref="F17">_xlfn.XLOOKUP(Actuals!$D17,$J$5:$J$13,Table_1[Income/Expense])</f>
        <v>Expense</v>
      </c>
      <c r="G17" s="10">
        <v>105</v>
      </c>
    </row>
    <row r="18" spans="2:7" ht="15.75" x14ac:dyDescent="0.25">
      <c r="B18" s="9">
        <v>44593</v>
      </c>
      <c r="C18" s="1" t="str">
        <f>TEXT(Actuals!$B18,"MMMM")</f>
        <v>February</v>
      </c>
      <c r="D18" s="1" t="s">
        <v>2</v>
      </c>
      <c r="E18" s="1" t="s">
        <v>19</v>
      </c>
      <c r="F18" s="1" t="str" cm="1">
        <f t="array" ref="F18">_xlfn.XLOOKUP(Actuals!$D18,$J$5:$J$13,Table_1[Income/Expense])</f>
        <v>Expense</v>
      </c>
      <c r="G18" s="10">
        <v>55</v>
      </c>
    </row>
    <row r="19" spans="2:7" ht="15.75" x14ac:dyDescent="0.25">
      <c r="B19" s="9">
        <v>44600</v>
      </c>
      <c r="C19" s="1" t="str">
        <f>TEXT(Actuals!$B19,"MMMM")</f>
        <v>February</v>
      </c>
      <c r="D19" s="1" t="s">
        <v>20</v>
      </c>
      <c r="E19" s="1" t="s">
        <v>21</v>
      </c>
      <c r="F19" s="1" t="str" cm="1">
        <f t="array" ref="F19">_xlfn.XLOOKUP(Actuals!$D19,$J$5:$J$13,Table_1[Income/Expense])</f>
        <v>Expense</v>
      </c>
      <c r="G19" s="10">
        <v>305</v>
      </c>
    </row>
    <row r="20" spans="2:7" ht="15.75" x14ac:dyDescent="0.25">
      <c r="B20" s="9">
        <v>44603</v>
      </c>
      <c r="C20" s="1" t="str">
        <f>TEXT(Actuals!$B20,"MMMM")</f>
        <v>February</v>
      </c>
      <c r="D20" s="1" t="s">
        <v>5</v>
      </c>
      <c r="E20" s="1" t="s">
        <v>34</v>
      </c>
      <c r="F20" s="1" t="str" cm="1">
        <f t="array" ref="F20">_xlfn.XLOOKUP(Actuals!$D20,$J$5:$J$13,Table_1[Income/Expense])</f>
        <v>Expense</v>
      </c>
      <c r="G20" s="10">
        <v>28</v>
      </c>
    </row>
    <row r="21" spans="2:7" ht="15.75" x14ac:dyDescent="0.25">
      <c r="B21" s="9">
        <v>44604</v>
      </c>
      <c r="C21" s="1" t="str">
        <f>TEXT(Actuals!$B21,"MMMM")</f>
        <v>February</v>
      </c>
      <c r="D21" s="1" t="s">
        <v>5</v>
      </c>
      <c r="E21" s="1" t="s">
        <v>35</v>
      </c>
      <c r="F21" s="1" t="str" cm="1">
        <f t="array" ref="F21">_xlfn.XLOOKUP(Actuals!$D21,$J$5:$J$13,Table_1[Income/Expense])</f>
        <v>Expense</v>
      </c>
      <c r="G21" s="10">
        <v>99</v>
      </c>
    </row>
    <row r="22" spans="2:7" ht="15.75" x14ac:dyDescent="0.25">
      <c r="B22" s="9">
        <v>44604</v>
      </c>
      <c r="C22" s="1" t="str">
        <f>TEXT(Actuals!$B22,"MMMM")</f>
        <v>February</v>
      </c>
      <c r="D22" s="1" t="s">
        <v>5</v>
      </c>
      <c r="E22" s="1" t="s">
        <v>36</v>
      </c>
      <c r="F22" s="1" t="str" cm="1">
        <f t="array" ref="F22">_xlfn.XLOOKUP(Actuals!$D22,$J$5:$J$13,Table_1[Income/Expense])</f>
        <v>Expense</v>
      </c>
      <c r="G22" s="10">
        <v>67</v>
      </c>
    </row>
    <row r="23" spans="2:7" ht="15.75" x14ac:dyDescent="0.25">
      <c r="B23" s="9">
        <v>44606</v>
      </c>
      <c r="C23" s="1" t="str">
        <f>TEXT(Actuals!$B23,"MMMM")</f>
        <v>February</v>
      </c>
      <c r="D23" s="1" t="s">
        <v>6</v>
      </c>
      <c r="E23" s="1" t="s">
        <v>37</v>
      </c>
      <c r="F23" s="1" t="str" cm="1">
        <f t="array" ref="F23">_xlfn.XLOOKUP(Actuals!$D23,$J$5:$J$13,Table_1[Income/Expense])</f>
        <v>Expense</v>
      </c>
      <c r="G23" s="10">
        <v>18</v>
      </c>
    </row>
    <row r="24" spans="2:7" ht="15.75" x14ac:dyDescent="0.25">
      <c r="B24" s="9">
        <v>44620</v>
      </c>
      <c r="C24" s="1" t="str">
        <f>TEXT(Actuals!$B24,"MMMM")</f>
        <v>February</v>
      </c>
      <c r="D24" s="1" t="s">
        <v>25</v>
      </c>
      <c r="E24" s="1" t="s">
        <v>29</v>
      </c>
      <c r="F24" s="1" t="str" cm="1">
        <f t="array" ref="F24">_xlfn.XLOOKUP(Actuals!$D24,$J$5:$J$13,Table_1[Income/Expense])</f>
        <v>Income</v>
      </c>
      <c r="G24" s="10">
        <v>305</v>
      </c>
    </row>
    <row r="25" spans="2:7" ht="15.75" x14ac:dyDescent="0.25">
      <c r="B25" s="9">
        <v>44620</v>
      </c>
      <c r="C25" s="1" t="str">
        <f>TEXT(Actuals!$B25,"MMMM")</f>
        <v>February</v>
      </c>
      <c r="D25" s="1" t="s">
        <v>28</v>
      </c>
      <c r="E25" s="1" t="s">
        <v>31</v>
      </c>
      <c r="F25" s="1" t="str" cm="1">
        <f t="array" ref="F25">_xlfn.XLOOKUP(Actuals!$D25,$J$5:$J$13,Table_1[Income/Expense])</f>
        <v>Income</v>
      </c>
      <c r="G25" s="10">
        <v>3000</v>
      </c>
    </row>
    <row r="26" spans="2:7" ht="15.75" x14ac:dyDescent="0.25">
      <c r="B26" s="9">
        <v>44620</v>
      </c>
      <c r="C26" s="1" t="str">
        <f>TEXT(Actuals!$B26,"MMMM")</f>
        <v>February</v>
      </c>
      <c r="D26" s="1" t="s">
        <v>30</v>
      </c>
      <c r="E26" s="1" t="s">
        <v>32</v>
      </c>
      <c r="F26" s="1" t="str" cm="1">
        <f t="array" ref="F26">_xlfn.XLOOKUP(Actuals!$D26,$J$5:$J$13,Table_1[Income/Expense])</f>
        <v>Income</v>
      </c>
      <c r="G26" s="10">
        <v>228</v>
      </c>
    </row>
    <row r="27" spans="2:7" ht="15.75" x14ac:dyDescent="0.25">
      <c r="B27" s="9">
        <v>44621</v>
      </c>
      <c r="C27" s="1" t="str">
        <f>TEXT(Actuals!$B27,"MMMM")</f>
        <v>March</v>
      </c>
      <c r="D27" s="1" t="s">
        <v>1</v>
      </c>
      <c r="E27" s="1" t="s">
        <v>16</v>
      </c>
      <c r="F27" s="1" t="str" cm="1">
        <f t="array" ref="F27">_xlfn.XLOOKUP(Actuals!$D27,$J$5:$J$13,Table_1[Income/Expense])</f>
        <v>Expense</v>
      </c>
      <c r="G27" s="10">
        <v>850</v>
      </c>
    </row>
    <row r="28" spans="2:7" ht="15.75" x14ac:dyDescent="0.25">
      <c r="B28" s="9">
        <v>44621</v>
      </c>
      <c r="C28" s="1" t="str">
        <f>TEXT(Actuals!$B28,"MMMM")</f>
        <v>March</v>
      </c>
      <c r="D28" s="1" t="s">
        <v>4</v>
      </c>
      <c r="E28" s="1" t="s">
        <v>33</v>
      </c>
      <c r="F28" s="1" t="str" cm="1">
        <f t="array" ref="F28">_xlfn.XLOOKUP(Actuals!$D28,$J$5:$J$13,Table_1[Income/Expense])</f>
        <v>Expense</v>
      </c>
      <c r="G28" s="10">
        <v>110</v>
      </c>
    </row>
    <row r="29" spans="2:7" ht="15.75" x14ac:dyDescent="0.25">
      <c r="B29" s="9">
        <v>44621</v>
      </c>
      <c r="C29" s="1" t="str">
        <f>TEXT(Actuals!$B29,"MMMM")</f>
        <v>March</v>
      </c>
      <c r="D29" s="1" t="s">
        <v>2</v>
      </c>
      <c r="E29" s="1" t="s">
        <v>19</v>
      </c>
      <c r="F29" s="1" t="str" cm="1">
        <f t="array" ref="F29">_xlfn.XLOOKUP(Actuals!$D29,$J$5:$J$13,Table_1[Income/Expense])</f>
        <v>Expense</v>
      </c>
      <c r="G29" s="10">
        <v>55</v>
      </c>
    </row>
    <row r="30" spans="2:7" ht="15.75" x14ac:dyDescent="0.25">
      <c r="B30" s="9">
        <v>44628</v>
      </c>
      <c r="C30" s="1" t="str">
        <f>TEXT(Actuals!$B30,"MMMM")</f>
        <v>March</v>
      </c>
      <c r="D30" s="1" t="s">
        <v>20</v>
      </c>
      <c r="E30" s="1" t="s">
        <v>21</v>
      </c>
      <c r="F30" s="1" t="str" cm="1">
        <f t="array" ref="F30">_xlfn.XLOOKUP(Actuals!$D30,$J$5:$J$13,Table_1[Income/Expense])</f>
        <v>Expense</v>
      </c>
      <c r="G30" s="10">
        <v>208</v>
      </c>
    </row>
    <row r="31" spans="2:7" ht="15.75" x14ac:dyDescent="0.25">
      <c r="B31" s="9">
        <v>44631</v>
      </c>
      <c r="C31" s="1" t="str">
        <f>TEXT(Actuals!$B31,"MMMM")</f>
        <v>March</v>
      </c>
      <c r="D31" s="1" t="s">
        <v>5</v>
      </c>
      <c r="E31" s="1" t="s">
        <v>38</v>
      </c>
      <c r="F31" s="1" t="str" cm="1">
        <f t="array" ref="F31">_xlfn.XLOOKUP(Actuals!$D31,$J$5:$J$13,Table_1[Income/Expense])</f>
        <v>Expense</v>
      </c>
      <c r="G31" s="10">
        <v>188</v>
      </c>
    </row>
    <row r="32" spans="2:7" ht="15.75" x14ac:dyDescent="0.25">
      <c r="B32" s="9">
        <v>44632</v>
      </c>
      <c r="C32" s="1" t="str">
        <f>TEXT(Actuals!$B32,"MMMM")</f>
        <v>March</v>
      </c>
      <c r="D32" s="1" t="s">
        <v>5</v>
      </c>
      <c r="E32" s="1" t="s">
        <v>39</v>
      </c>
      <c r="F32" s="1" t="str" cm="1">
        <f t="array" ref="F32">_xlfn.XLOOKUP(Actuals!$D32,$J$5:$J$13,Table_1[Income/Expense])</f>
        <v>Expense</v>
      </c>
      <c r="G32" s="10">
        <v>168</v>
      </c>
    </row>
    <row r="33" spans="2:7" ht="15.75" x14ac:dyDescent="0.25">
      <c r="B33" s="9">
        <v>44632</v>
      </c>
      <c r="C33" s="1" t="str">
        <f>TEXT(Actuals!$B33,"MMMM")</f>
        <v>March</v>
      </c>
      <c r="D33" s="1" t="s">
        <v>5</v>
      </c>
      <c r="E33" s="1" t="s">
        <v>40</v>
      </c>
      <c r="F33" s="1" t="str" cm="1">
        <f t="array" ref="F33">_xlfn.XLOOKUP(Actuals!$D33,$J$5:$J$13,Table_1[Income/Expense])</f>
        <v>Expense</v>
      </c>
      <c r="G33" s="10">
        <v>49</v>
      </c>
    </row>
    <row r="34" spans="2:7" ht="15.75" x14ac:dyDescent="0.25">
      <c r="B34" s="9">
        <v>44634</v>
      </c>
      <c r="C34" s="1" t="str">
        <f>TEXT(Actuals!$B34,"MMMM")</f>
        <v>March</v>
      </c>
      <c r="D34" s="1" t="s">
        <v>6</v>
      </c>
      <c r="E34" s="1" t="s">
        <v>27</v>
      </c>
      <c r="F34" s="1" t="str" cm="1">
        <f t="array" ref="F34">_xlfn.XLOOKUP(Actuals!$D34,$J$5:$J$13,Table_1[Income/Expense])</f>
        <v>Expense</v>
      </c>
      <c r="G34" s="10">
        <v>199</v>
      </c>
    </row>
    <row r="35" spans="2:7" ht="15.75" x14ac:dyDescent="0.25">
      <c r="B35" s="9">
        <v>44648</v>
      </c>
      <c r="C35" s="1" t="str">
        <f>TEXT(Actuals!$B35,"MMMM")</f>
        <v>March</v>
      </c>
      <c r="D35" s="1" t="s">
        <v>25</v>
      </c>
      <c r="E35" s="1" t="s">
        <v>29</v>
      </c>
      <c r="F35" s="1" t="str" cm="1">
        <f t="array" ref="F35">_xlfn.XLOOKUP(Actuals!$D35,$J$5:$J$13,Table_1[Income/Expense])</f>
        <v>Income</v>
      </c>
      <c r="G35" s="10">
        <v>598</v>
      </c>
    </row>
    <row r="36" spans="2:7" ht="15.75" x14ac:dyDescent="0.25">
      <c r="B36" s="9">
        <v>44648</v>
      </c>
      <c r="C36" s="1" t="str">
        <f>TEXT(Actuals!$B36,"MMMM")</f>
        <v>March</v>
      </c>
      <c r="D36" s="1" t="s">
        <v>28</v>
      </c>
      <c r="E36" s="1" t="s">
        <v>31</v>
      </c>
      <c r="F36" s="1" t="str" cm="1">
        <f t="array" ref="F36">_xlfn.XLOOKUP(Actuals!$D36,$J$5:$J$13,Table_1[Income/Expense])</f>
        <v>Income</v>
      </c>
      <c r="G36" s="10">
        <v>3000</v>
      </c>
    </row>
    <row r="37" spans="2:7" ht="15.75" x14ac:dyDescent="0.25">
      <c r="B37" s="9">
        <v>44648</v>
      </c>
      <c r="C37" s="1" t="str">
        <f>TEXT(Actuals!$B37,"MMMM")</f>
        <v>March</v>
      </c>
      <c r="D37" s="1" t="s">
        <v>30</v>
      </c>
      <c r="E37" s="1" t="s">
        <v>32</v>
      </c>
      <c r="F37" s="1" t="str" cm="1">
        <f t="array" ref="F37">_xlfn.XLOOKUP(Actuals!$D37,$J$5:$J$13,Table_1[Income/Expense])</f>
        <v>Income</v>
      </c>
      <c r="G37" s="10">
        <v>59</v>
      </c>
    </row>
    <row r="38" spans="2:7" ht="15.75" x14ac:dyDescent="0.25">
      <c r="B38" s="9">
        <v>44652</v>
      </c>
      <c r="C38" s="1" t="str">
        <f>TEXT(Actuals!$B38,"MMMM")</f>
        <v>April</v>
      </c>
      <c r="D38" s="1" t="s">
        <v>1</v>
      </c>
      <c r="E38" s="1" t="s">
        <v>16</v>
      </c>
      <c r="F38" s="1" t="str" cm="1">
        <f t="array" ref="F38">_xlfn.XLOOKUP(Actuals!$D38,$J$5:$J$13,Table_1[Income/Expense])</f>
        <v>Expense</v>
      </c>
      <c r="G38" s="10">
        <v>850</v>
      </c>
    </row>
    <row r="39" spans="2:7" ht="15.75" x14ac:dyDescent="0.25">
      <c r="B39" s="9">
        <v>44652</v>
      </c>
      <c r="C39" s="1" t="str">
        <f>TEXT(Actuals!$B39,"MMMM")</f>
        <v>April</v>
      </c>
      <c r="D39" s="1" t="s">
        <v>4</v>
      </c>
      <c r="E39" s="1" t="s">
        <v>18</v>
      </c>
      <c r="F39" s="1" t="str" cm="1">
        <f t="array" ref="F39">_xlfn.XLOOKUP(Actuals!$D39,$J$5:$J$13,Table_1[Income/Expense])</f>
        <v>Expense</v>
      </c>
      <c r="G39" s="10">
        <v>140</v>
      </c>
    </row>
    <row r="40" spans="2:7" ht="15.75" x14ac:dyDescent="0.25">
      <c r="B40" s="9">
        <v>44652</v>
      </c>
      <c r="C40" s="1" t="str">
        <f>TEXT(Actuals!$B40,"MMMM")</f>
        <v>April</v>
      </c>
      <c r="D40" s="1" t="s">
        <v>2</v>
      </c>
      <c r="E40" s="1" t="s">
        <v>19</v>
      </c>
      <c r="F40" s="1" t="str" cm="1">
        <f t="array" ref="F40">_xlfn.XLOOKUP(Actuals!$D40,$J$5:$J$13,Table_1[Income/Expense])</f>
        <v>Expense</v>
      </c>
      <c r="G40" s="10">
        <v>55</v>
      </c>
    </row>
    <row r="41" spans="2:7" ht="15.75" x14ac:dyDescent="0.25">
      <c r="B41" s="9">
        <v>44659</v>
      </c>
      <c r="C41" s="1" t="str">
        <f>TEXT(Actuals!$B41,"MMMM")</f>
        <v>April</v>
      </c>
      <c r="D41" s="1" t="s">
        <v>20</v>
      </c>
      <c r="E41" s="1" t="s">
        <v>21</v>
      </c>
      <c r="F41" s="1" t="str" cm="1">
        <f t="array" ref="F41">_xlfn.XLOOKUP(Actuals!$D41,$J$5:$J$13,Table_1[Income/Expense])</f>
        <v>Expense</v>
      </c>
      <c r="G41" s="10">
        <v>449</v>
      </c>
    </row>
    <row r="42" spans="2:7" ht="15.75" x14ac:dyDescent="0.25">
      <c r="B42" s="9">
        <v>44662</v>
      </c>
      <c r="C42" s="1" t="str">
        <f>TEXT(Actuals!$B42,"MMMM")</f>
        <v>April</v>
      </c>
      <c r="D42" s="1" t="s">
        <v>5</v>
      </c>
      <c r="E42" s="1" t="s">
        <v>41</v>
      </c>
      <c r="F42" s="1" t="str" cm="1">
        <f t="array" ref="F42">_xlfn.XLOOKUP(Actuals!$D42,$J$5:$J$13,Table_1[Income/Expense])</f>
        <v>Expense</v>
      </c>
      <c r="G42" s="10">
        <v>245</v>
      </c>
    </row>
    <row r="43" spans="2:7" ht="15.75" x14ac:dyDescent="0.25">
      <c r="B43" s="9">
        <v>44663</v>
      </c>
      <c r="C43" s="1" t="str">
        <f>TEXT(Actuals!$B43,"MMMM")</f>
        <v>April</v>
      </c>
      <c r="D43" s="1" t="s">
        <v>5</v>
      </c>
      <c r="E43" s="1" t="s">
        <v>23</v>
      </c>
      <c r="F43" s="1" t="str" cm="1">
        <f t="array" ref="F43">_xlfn.XLOOKUP(Actuals!$D43,$J$5:$J$13,Table_1[Income/Expense])</f>
        <v>Expense</v>
      </c>
      <c r="G43" s="10">
        <v>168</v>
      </c>
    </row>
    <row r="44" spans="2:7" ht="15.75" x14ac:dyDescent="0.25">
      <c r="B44" s="9">
        <v>44663</v>
      </c>
      <c r="C44" s="1" t="str">
        <f>TEXT(Actuals!$B44,"MMMM")</f>
        <v>April</v>
      </c>
      <c r="D44" s="1" t="s">
        <v>5</v>
      </c>
      <c r="E44" s="1" t="s">
        <v>42</v>
      </c>
      <c r="F44" s="1" t="str" cm="1">
        <f t="array" ref="F44">_xlfn.XLOOKUP(Actuals!$D44,$J$5:$J$13,Table_1[Income/Expense])</f>
        <v>Expense</v>
      </c>
      <c r="G44" s="10">
        <v>49</v>
      </c>
    </row>
    <row r="45" spans="2:7" ht="15.75" x14ac:dyDescent="0.25">
      <c r="B45" s="9">
        <v>44665</v>
      </c>
      <c r="C45" s="1" t="str">
        <f>TEXT(Actuals!$B45,"MMMM")</f>
        <v>April</v>
      </c>
      <c r="D45" s="1" t="s">
        <v>6</v>
      </c>
      <c r="E45" s="1" t="s">
        <v>27</v>
      </c>
      <c r="F45" s="1" t="str" cm="1">
        <f t="array" ref="F45">_xlfn.XLOOKUP(Actuals!$D45,$J$5:$J$13,Table_1[Income/Expense])</f>
        <v>Expense</v>
      </c>
      <c r="G45" s="10">
        <v>249</v>
      </c>
    </row>
    <row r="46" spans="2:7" ht="15.75" x14ac:dyDescent="0.25">
      <c r="B46" s="9">
        <v>44679</v>
      </c>
      <c r="C46" s="1" t="str">
        <f>TEXT(Actuals!$B46,"MMMM")</f>
        <v>April</v>
      </c>
      <c r="D46" s="1" t="s">
        <v>25</v>
      </c>
      <c r="E46" s="1" t="s">
        <v>29</v>
      </c>
      <c r="F46" s="1" t="str" cm="1">
        <f t="array" ref="F46">_xlfn.XLOOKUP(Actuals!$D46,$J$5:$J$13,Table_1[Income/Expense])</f>
        <v>Income</v>
      </c>
      <c r="G46" s="10">
        <v>669</v>
      </c>
    </row>
    <row r="47" spans="2:7" ht="15.75" x14ac:dyDescent="0.25">
      <c r="B47" s="9">
        <v>44679</v>
      </c>
      <c r="C47" s="1" t="str">
        <f>TEXT(Actuals!$B47,"MMMM")</f>
        <v>April</v>
      </c>
      <c r="D47" s="1" t="s">
        <v>28</v>
      </c>
      <c r="E47" s="1" t="s">
        <v>31</v>
      </c>
      <c r="F47" s="1" t="str" cm="1">
        <f t="array" ref="F47">_xlfn.XLOOKUP(Actuals!$D47,$J$5:$J$13,Table_1[Income/Expense])</f>
        <v>Income</v>
      </c>
      <c r="G47" s="10">
        <v>3000</v>
      </c>
    </row>
    <row r="48" spans="2:7" ht="15.75" x14ac:dyDescent="0.25">
      <c r="B48" s="9">
        <v>44679</v>
      </c>
      <c r="C48" s="1" t="str">
        <f>TEXT(Actuals!$B48,"MMMM")</f>
        <v>April</v>
      </c>
      <c r="D48" s="1" t="s">
        <v>30</v>
      </c>
      <c r="E48" s="1" t="s">
        <v>32</v>
      </c>
      <c r="F48" s="1" t="str" cm="1">
        <f t="array" ref="F48">_xlfn.XLOOKUP(Actuals!$D48,$J$5:$J$13,Table_1[Income/Expense])</f>
        <v>Income</v>
      </c>
      <c r="G48" s="10">
        <v>258</v>
      </c>
    </row>
    <row r="49" spans="2:7" ht="15.75" x14ac:dyDescent="0.25">
      <c r="B49" s="9">
        <v>44682</v>
      </c>
      <c r="C49" s="1" t="str">
        <f>TEXT(Actuals!$B49,"MMMM")</f>
        <v>May</v>
      </c>
      <c r="D49" s="1" t="s">
        <v>1</v>
      </c>
      <c r="E49" s="1" t="s">
        <v>16</v>
      </c>
      <c r="F49" s="1" t="str" cm="1">
        <f t="array" ref="F49">_xlfn.XLOOKUP(Actuals!$D49,$J$5:$J$13,Table_1[Income/Expense])</f>
        <v>Expense</v>
      </c>
      <c r="G49" s="10">
        <v>850</v>
      </c>
    </row>
    <row r="50" spans="2:7" ht="15.75" x14ac:dyDescent="0.25">
      <c r="B50" s="9">
        <v>44682</v>
      </c>
      <c r="C50" s="1" t="str">
        <f>TEXT(Actuals!$B50,"MMMM")</f>
        <v>May</v>
      </c>
      <c r="D50" s="1" t="s">
        <v>4</v>
      </c>
      <c r="E50" s="1" t="s">
        <v>18</v>
      </c>
      <c r="F50" s="1" t="str" cm="1">
        <f t="array" ref="F50">_xlfn.XLOOKUP(Actuals!$D50,$J$5:$J$13,Table_1[Income/Expense])</f>
        <v>Expense</v>
      </c>
      <c r="G50" s="10">
        <v>155</v>
      </c>
    </row>
    <row r="51" spans="2:7" ht="15.75" x14ac:dyDescent="0.25">
      <c r="B51" s="9">
        <v>44682</v>
      </c>
      <c r="C51" s="1" t="str">
        <f>TEXT(Actuals!$B51,"MMMM")</f>
        <v>May</v>
      </c>
      <c r="D51" s="1" t="s">
        <v>2</v>
      </c>
      <c r="E51" s="1" t="s">
        <v>19</v>
      </c>
      <c r="F51" s="1" t="str" cm="1">
        <f t="array" ref="F51">_xlfn.XLOOKUP(Actuals!$D51,$J$5:$J$13,Table_1[Income/Expense])</f>
        <v>Expense</v>
      </c>
      <c r="G51" s="10">
        <v>55</v>
      </c>
    </row>
    <row r="52" spans="2:7" ht="15.75" x14ac:dyDescent="0.25">
      <c r="B52" s="9">
        <v>44689</v>
      </c>
      <c r="C52" s="1" t="str">
        <f>TEXT(Actuals!$B52,"MMMM")</f>
        <v>May</v>
      </c>
      <c r="D52" s="1" t="s">
        <v>20</v>
      </c>
      <c r="E52" s="1" t="s">
        <v>21</v>
      </c>
      <c r="F52" s="1" t="str" cm="1">
        <f t="array" ref="F52">_xlfn.XLOOKUP(Actuals!$D52,$J$5:$J$13,Table_1[Income/Expense])</f>
        <v>Expense</v>
      </c>
      <c r="G52" s="10">
        <v>449</v>
      </c>
    </row>
    <row r="53" spans="2:7" ht="15.75" x14ac:dyDescent="0.25">
      <c r="B53" s="9">
        <v>44692</v>
      </c>
      <c r="C53" s="1" t="str">
        <f>TEXT(Actuals!$B53,"MMMM")</f>
        <v>May</v>
      </c>
      <c r="D53" s="1" t="s">
        <v>5</v>
      </c>
      <c r="E53" s="1" t="s">
        <v>22</v>
      </c>
      <c r="F53" s="1" t="str" cm="1">
        <f t="array" ref="F53">_xlfn.XLOOKUP(Actuals!$D53,$J$5:$J$13,Table_1[Income/Expense])</f>
        <v>Expense</v>
      </c>
      <c r="G53" s="10">
        <v>245</v>
      </c>
    </row>
    <row r="54" spans="2:7" ht="15.75" x14ac:dyDescent="0.25">
      <c r="B54" s="9">
        <v>44693</v>
      </c>
      <c r="C54" s="1" t="str">
        <f>TEXT(Actuals!$B54,"MMMM")</f>
        <v>May</v>
      </c>
      <c r="D54" s="1" t="s">
        <v>5</v>
      </c>
      <c r="E54" s="1" t="s">
        <v>23</v>
      </c>
      <c r="F54" s="1" t="str" cm="1">
        <f t="array" ref="F54">_xlfn.XLOOKUP(Actuals!$D54,$J$5:$J$13,Table_1[Income/Expense])</f>
        <v>Expense</v>
      </c>
      <c r="G54" s="10">
        <v>168</v>
      </c>
    </row>
    <row r="55" spans="2:7" ht="15.75" x14ac:dyDescent="0.25">
      <c r="B55" s="9">
        <v>44693</v>
      </c>
      <c r="C55" s="1" t="str">
        <f>TEXT(Actuals!$B55,"MMMM")</f>
        <v>May</v>
      </c>
      <c r="D55" s="1" t="s">
        <v>5</v>
      </c>
      <c r="E55" s="1" t="s">
        <v>43</v>
      </c>
      <c r="F55" s="1" t="str" cm="1">
        <f t="array" ref="F55">_xlfn.XLOOKUP(Actuals!$D55,$J$5:$J$13,Table_1[Income/Expense])</f>
        <v>Expense</v>
      </c>
      <c r="G55" s="10">
        <v>233</v>
      </c>
    </row>
    <row r="56" spans="2:7" ht="15.75" x14ac:dyDescent="0.25">
      <c r="B56" s="9">
        <v>44695</v>
      </c>
      <c r="C56" s="1" t="str">
        <f>TEXT(Actuals!$B56,"MMMM")</f>
        <v>May</v>
      </c>
      <c r="D56" s="1" t="s">
        <v>6</v>
      </c>
      <c r="E56" s="1" t="s">
        <v>27</v>
      </c>
      <c r="F56" s="1" t="str" cm="1">
        <f t="array" ref="F56">_xlfn.XLOOKUP(Actuals!$D56,$J$5:$J$13,Table_1[Income/Expense])</f>
        <v>Expense</v>
      </c>
      <c r="G56" s="10">
        <v>249</v>
      </c>
    </row>
    <row r="57" spans="2:7" ht="15.75" x14ac:dyDescent="0.25">
      <c r="B57" s="9">
        <v>44709</v>
      </c>
      <c r="C57" s="1" t="str">
        <f>TEXT(Actuals!$B57,"MMMM")</f>
        <v>May</v>
      </c>
      <c r="D57" s="1" t="s">
        <v>25</v>
      </c>
      <c r="E57" s="1" t="s">
        <v>29</v>
      </c>
      <c r="F57" s="1" t="str" cm="1">
        <f t="array" ref="F57">_xlfn.XLOOKUP(Actuals!$D57,$J$5:$J$13,Table_1[Income/Expense])</f>
        <v>Income</v>
      </c>
      <c r="G57" s="10">
        <v>708</v>
      </c>
    </row>
    <row r="58" spans="2:7" ht="15.75" x14ac:dyDescent="0.25">
      <c r="B58" s="9">
        <v>44709</v>
      </c>
      <c r="C58" s="1" t="str">
        <f>TEXT(Actuals!$B58,"MMMM")</f>
        <v>May</v>
      </c>
      <c r="D58" s="1" t="s">
        <v>28</v>
      </c>
      <c r="E58" s="1" t="s">
        <v>31</v>
      </c>
      <c r="F58" s="1" t="str" cm="1">
        <f t="array" ref="F58">_xlfn.XLOOKUP(Actuals!$D58,$J$5:$J$13,Table_1[Income/Expense])</f>
        <v>Income</v>
      </c>
      <c r="G58" s="10">
        <v>3000</v>
      </c>
    </row>
    <row r="59" spans="2:7" ht="15.75" x14ac:dyDescent="0.25">
      <c r="B59" s="9">
        <v>44709</v>
      </c>
      <c r="C59" s="1" t="str">
        <f>TEXT(Actuals!$B59,"MMMM")</f>
        <v>May</v>
      </c>
      <c r="D59" s="1" t="s">
        <v>30</v>
      </c>
      <c r="E59" s="1" t="s">
        <v>32</v>
      </c>
      <c r="F59" s="1" t="str" cm="1">
        <f t="array" ref="F59">_xlfn.XLOOKUP(Actuals!$D59,$J$5:$J$13,Table_1[Income/Expense])</f>
        <v>Income</v>
      </c>
      <c r="G59" s="10">
        <v>366</v>
      </c>
    </row>
    <row r="60" spans="2:7" ht="15.75" x14ac:dyDescent="0.25">
      <c r="B60" s="9">
        <v>44710</v>
      </c>
      <c r="C60" s="1" t="str">
        <f>TEXT(Actuals!$B60,"MMMM")</f>
        <v>May</v>
      </c>
      <c r="D60" s="1" t="s">
        <v>30</v>
      </c>
      <c r="E60" s="1" t="s">
        <v>44</v>
      </c>
      <c r="F60" s="1" t="str" cm="1">
        <f t="array" ref="F60">_xlfn.XLOOKUP(Actuals!$D60,$J$5:$J$13,Table_1[Income/Expense])</f>
        <v>Income</v>
      </c>
      <c r="G60" s="10">
        <v>1000</v>
      </c>
    </row>
  </sheetData>
  <dataValidations count="2">
    <dataValidation type="list" allowBlank="1" showErrorMessage="1" sqref="D5:D60" xr:uid="{00000000-0002-0000-0300-000000000000}">
      <formula1>$J$5:$J$13</formula1>
    </dataValidation>
    <dataValidation type="list" allowBlank="1" showErrorMessage="1" sqref="F5:F60" xr:uid="{00000000-0002-0000-0300-000001000000}">
      <formula1>"Income,Expense"</formula1>
    </dataValidation>
  </dataValidations>
  <pageMargins left="0.7" right="0.7" top="0.75" bottom="0.75" header="0" footer="0"/>
  <pageSetup orientation="landscape"/>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112"/>
  <sheetViews>
    <sheetView showGridLines="0" topLeftCell="A5" workbookViewId="0">
      <selection activeCell="D10" sqref="D10"/>
    </sheetView>
  </sheetViews>
  <sheetFormatPr defaultColWidth="11.25" defaultRowHeight="15" customHeight="1" x14ac:dyDescent="0.25"/>
  <cols>
    <col min="1" max="26" width="10.625" customWidth="1"/>
  </cols>
  <sheetData>
    <row r="1" spans="2:5" ht="15.75" x14ac:dyDescent="0.25"/>
    <row r="2" spans="2:5" ht="21" x14ac:dyDescent="0.35">
      <c r="B2" s="7" t="s">
        <v>45</v>
      </c>
      <c r="C2" s="7"/>
      <c r="D2" s="7"/>
      <c r="E2" s="7"/>
    </row>
    <row r="3" spans="2:5" ht="13.5" customHeight="1" x14ac:dyDescent="0.35">
      <c r="B3" s="12"/>
      <c r="C3" s="12"/>
      <c r="D3" s="12"/>
      <c r="E3" s="12"/>
    </row>
    <row r="4" spans="2:5" ht="15.75" x14ac:dyDescent="0.25">
      <c r="B4" s="13" t="s">
        <v>10</v>
      </c>
      <c r="C4" s="13" t="s">
        <v>11</v>
      </c>
      <c r="D4" s="13" t="s">
        <v>46</v>
      </c>
      <c r="E4" s="13" t="s">
        <v>15</v>
      </c>
    </row>
    <row r="5" spans="2:5" ht="15.75" x14ac:dyDescent="0.25">
      <c r="B5" s="1" t="s">
        <v>47</v>
      </c>
      <c r="C5" s="1" t="s">
        <v>1</v>
      </c>
      <c r="D5" s="14">
        <v>850</v>
      </c>
      <c r="E5" s="1" t="str" cm="1">
        <f t="array" ref="E5">_xlfn.XLOOKUP(Budget!$C5,Actuals!$J$5:$J$13,Table_1[Income/Expense])</f>
        <v>Expense</v>
      </c>
    </row>
    <row r="6" spans="2:5" ht="15.75" x14ac:dyDescent="0.25">
      <c r="B6" s="1" t="s">
        <v>47</v>
      </c>
      <c r="C6" s="1" t="s">
        <v>4</v>
      </c>
      <c r="D6" s="14">
        <v>200</v>
      </c>
      <c r="E6" s="1" t="str" cm="1">
        <f t="array" ref="E6">_xlfn.XLOOKUP(Budget!$C6,Actuals!$J$5:$J$13,Table_1[Income/Expense])</f>
        <v>Expense</v>
      </c>
    </row>
    <row r="7" spans="2:5" ht="15.75" x14ac:dyDescent="0.25">
      <c r="B7" s="1" t="s">
        <v>47</v>
      </c>
      <c r="C7" s="1" t="s">
        <v>2</v>
      </c>
      <c r="D7" s="14">
        <v>75</v>
      </c>
      <c r="E7" s="1" t="str" cm="1">
        <f t="array" ref="E7">_xlfn.XLOOKUP(Budget!$C7,Actuals!$J$5:$J$13,Table_1[Income/Expense])</f>
        <v>Expense</v>
      </c>
    </row>
    <row r="8" spans="2:5" ht="15.75" x14ac:dyDescent="0.25">
      <c r="B8" s="1" t="s">
        <v>47</v>
      </c>
      <c r="C8" s="1" t="s">
        <v>20</v>
      </c>
      <c r="D8" s="14">
        <v>550</v>
      </c>
      <c r="E8" s="1" t="str" cm="1">
        <f t="array" ref="E8">_xlfn.XLOOKUP(Budget!$C8,Actuals!$J$5:$J$13,Table_1[Income/Expense])</f>
        <v>Expense</v>
      </c>
    </row>
    <row r="9" spans="2:5" ht="15.75" x14ac:dyDescent="0.25">
      <c r="B9" s="1" t="s">
        <v>47</v>
      </c>
      <c r="C9" s="1" t="s">
        <v>5</v>
      </c>
      <c r="D9" s="14">
        <v>400</v>
      </c>
      <c r="E9" s="1" t="str" cm="1">
        <f t="array" ref="E9">_xlfn.XLOOKUP(Budget!$C9,Actuals!$J$5:$J$13,Table_1[Income/Expense])</f>
        <v>Expense</v>
      </c>
    </row>
    <row r="10" spans="2:5" ht="15.75" x14ac:dyDescent="0.25">
      <c r="B10" s="1" t="s">
        <v>47</v>
      </c>
      <c r="C10" s="1" t="s">
        <v>6</v>
      </c>
      <c r="D10" s="14">
        <v>300</v>
      </c>
      <c r="E10" s="1" t="str" cm="1">
        <f t="array" ref="E10">_xlfn.XLOOKUP(Budget!$C10,Actuals!$J$5:$J$13,Table_1[Income/Expense])</f>
        <v>Expense</v>
      </c>
    </row>
    <row r="11" spans="2:5" ht="15.75" x14ac:dyDescent="0.25">
      <c r="B11" s="1" t="s">
        <v>47</v>
      </c>
      <c r="C11" s="1" t="s">
        <v>25</v>
      </c>
      <c r="D11" s="14">
        <v>2200</v>
      </c>
      <c r="E11" s="1" t="str" cm="1">
        <f t="array" ref="E11">_xlfn.XLOOKUP(Budget!$C11,Actuals!$J$5:$J$13,Table_1[Income/Expense])</f>
        <v>Income</v>
      </c>
    </row>
    <row r="12" spans="2:5" ht="15.75" x14ac:dyDescent="0.25">
      <c r="B12" s="1" t="s">
        <v>47</v>
      </c>
      <c r="C12" s="1" t="s">
        <v>28</v>
      </c>
      <c r="D12" s="14">
        <v>500</v>
      </c>
      <c r="E12" s="1" t="str" cm="1">
        <f t="array" ref="E12">_xlfn.XLOOKUP(Budget!$C12,Actuals!$J$5:$J$13,Table_1[Income/Expense])</f>
        <v>Income</v>
      </c>
    </row>
    <row r="13" spans="2:5" ht="15.75" x14ac:dyDescent="0.25">
      <c r="B13" s="1" t="s">
        <v>47</v>
      </c>
      <c r="C13" s="1" t="s">
        <v>30</v>
      </c>
      <c r="D13" s="14">
        <v>100</v>
      </c>
      <c r="E13" s="1" t="str" cm="1">
        <f t="array" ref="E13">_xlfn.XLOOKUP(Budget!$C13,Actuals!$J$5:$J$13,Table_1[Income/Expense])</f>
        <v>Income</v>
      </c>
    </row>
    <row r="14" spans="2:5" ht="15.75" x14ac:dyDescent="0.25">
      <c r="B14" s="1" t="s">
        <v>48</v>
      </c>
      <c r="C14" s="1" t="s">
        <v>1</v>
      </c>
      <c r="D14" s="14">
        <v>850</v>
      </c>
      <c r="E14" s="1" t="str" cm="1">
        <f t="array" ref="E14">_xlfn.XLOOKUP(Budget!$C14,Actuals!$J$5:$J$13,Table_1[Income/Expense])</f>
        <v>Expense</v>
      </c>
    </row>
    <row r="15" spans="2:5" ht="15.75" x14ac:dyDescent="0.25">
      <c r="B15" s="1" t="s">
        <v>48</v>
      </c>
      <c r="C15" s="1" t="s">
        <v>4</v>
      </c>
      <c r="D15" s="14">
        <v>200</v>
      </c>
      <c r="E15" s="1" t="str" cm="1">
        <f t="array" ref="E15">_xlfn.XLOOKUP(Budget!$C15,Actuals!$J$5:$J$13,Table_1[Income/Expense])</f>
        <v>Expense</v>
      </c>
    </row>
    <row r="16" spans="2:5" ht="15.75" x14ac:dyDescent="0.25">
      <c r="B16" s="1" t="s">
        <v>48</v>
      </c>
      <c r="C16" s="1" t="s">
        <v>2</v>
      </c>
      <c r="D16" s="14">
        <v>75</v>
      </c>
      <c r="E16" s="1" t="str" cm="1">
        <f t="array" ref="E16">_xlfn.XLOOKUP(Budget!$C16,Actuals!$J$5:$J$13,Table_1[Income/Expense])</f>
        <v>Expense</v>
      </c>
    </row>
    <row r="17" spans="2:5" ht="15.75" x14ac:dyDescent="0.25">
      <c r="B17" s="1" t="s">
        <v>48</v>
      </c>
      <c r="C17" s="1" t="s">
        <v>20</v>
      </c>
      <c r="D17" s="14">
        <v>550</v>
      </c>
      <c r="E17" s="1" t="str" cm="1">
        <f t="array" ref="E17">_xlfn.XLOOKUP(Budget!$C17,Actuals!$J$5:$J$13,Table_1[Income/Expense])</f>
        <v>Expense</v>
      </c>
    </row>
    <row r="18" spans="2:5" ht="15.75" x14ac:dyDescent="0.25">
      <c r="B18" s="1" t="s">
        <v>48</v>
      </c>
      <c r="C18" s="1" t="s">
        <v>5</v>
      </c>
      <c r="D18" s="14">
        <v>400</v>
      </c>
      <c r="E18" s="1" t="str" cm="1">
        <f t="array" ref="E18">_xlfn.XLOOKUP(Budget!$C18,Actuals!$J$5:$J$13,Table_1[Income/Expense])</f>
        <v>Expense</v>
      </c>
    </row>
    <row r="19" spans="2:5" ht="15.75" x14ac:dyDescent="0.25">
      <c r="B19" s="1" t="s">
        <v>48</v>
      </c>
      <c r="C19" s="1" t="s">
        <v>6</v>
      </c>
      <c r="D19" s="14">
        <v>300</v>
      </c>
      <c r="E19" s="1" t="str" cm="1">
        <f t="array" ref="E19">_xlfn.XLOOKUP(Budget!$C19,Actuals!$J$5:$J$13,Table_1[Income/Expense])</f>
        <v>Expense</v>
      </c>
    </row>
    <row r="20" spans="2:5" ht="15.75" x14ac:dyDescent="0.25">
      <c r="B20" s="1" t="s">
        <v>48</v>
      </c>
      <c r="C20" s="1" t="s">
        <v>25</v>
      </c>
      <c r="D20" s="14">
        <v>2200</v>
      </c>
      <c r="E20" s="1" t="str" cm="1">
        <f t="array" ref="E20">_xlfn.XLOOKUP(Budget!$C20,Actuals!$J$5:$J$13,Table_1[Income/Expense])</f>
        <v>Income</v>
      </c>
    </row>
    <row r="21" spans="2:5" ht="15.75" x14ac:dyDescent="0.25">
      <c r="B21" s="1" t="s">
        <v>48</v>
      </c>
      <c r="C21" s="1" t="s">
        <v>28</v>
      </c>
      <c r="D21" s="14">
        <v>500</v>
      </c>
      <c r="E21" s="1" t="str" cm="1">
        <f t="array" ref="E21">_xlfn.XLOOKUP(Budget!$C21,Actuals!$J$5:$J$13,Table_1[Income/Expense])</f>
        <v>Income</v>
      </c>
    </row>
    <row r="22" spans="2:5" ht="15.75" x14ac:dyDescent="0.25">
      <c r="B22" s="1" t="s">
        <v>48</v>
      </c>
      <c r="C22" s="1" t="s">
        <v>30</v>
      </c>
      <c r="D22" s="14">
        <v>100</v>
      </c>
      <c r="E22" s="1" t="str" cm="1">
        <f t="array" ref="E22">_xlfn.XLOOKUP(Budget!$C22,Actuals!$J$5:$J$13,Table_1[Income/Expense])</f>
        <v>Income</v>
      </c>
    </row>
    <row r="23" spans="2:5" ht="15.75" x14ac:dyDescent="0.25">
      <c r="B23" s="1" t="s">
        <v>49</v>
      </c>
      <c r="C23" s="1" t="s">
        <v>1</v>
      </c>
      <c r="D23" s="14">
        <v>850</v>
      </c>
      <c r="E23" s="1" t="str" cm="1">
        <f t="array" ref="E23">_xlfn.XLOOKUP(Budget!$C23,Actuals!$J$5:$J$13,Table_1[Income/Expense])</f>
        <v>Expense</v>
      </c>
    </row>
    <row r="24" spans="2:5" ht="15.75" x14ac:dyDescent="0.25">
      <c r="B24" s="1" t="s">
        <v>49</v>
      </c>
      <c r="C24" s="1" t="s">
        <v>4</v>
      </c>
      <c r="D24" s="14">
        <v>200</v>
      </c>
      <c r="E24" s="1" t="str" cm="1">
        <f t="array" ref="E24">_xlfn.XLOOKUP(Budget!$C24,Actuals!$J$5:$J$13,Table_1[Income/Expense])</f>
        <v>Expense</v>
      </c>
    </row>
    <row r="25" spans="2:5" ht="15.75" x14ac:dyDescent="0.25">
      <c r="B25" s="1" t="s">
        <v>49</v>
      </c>
      <c r="C25" s="1" t="s">
        <v>2</v>
      </c>
      <c r="D25" s="14">
        <v>75</v>
      </c>
      <c r="E25" s="1" t="str" cm="1">
        <f t="array" ref="E25">_xlfn.XLOOKUP(Budget!$C25,Actuals!$J$5:$J$13,Table_1[Income/Expense])</f>
        <v>Expense</v>
      </c>
    </row>
    <row r="26" spans="2:5" ht="15.75" x14ac:dyDescent="0.25">
      <c r="B26" s="1" t="s">
        <v>49</v>
      </c>
      <c r="C26" s="1" t="s">
        <v>20</v>
      </c>
      <c r="D26" s="14">
        <v>550</v>
      </c>
      <c r="E26" s="1" t="str" cm="1">
        <f t="array" ref="E26">_xlfn.XLOOKUP(Budget!$C26,Actuals!$J$5:$J$13,Table_1[Income/Expense])</f>
        <v>Expense</v>
      </c>
    </row>
    <row r="27" spans="2:5" ht="15.75" x14ac:dyDescent="0.25">
      <c r="B27" s="1" t="s">
        <v>49</v>
      </c>
      <c r="C27" s="1" t="s">
        <v>5</v>
      </c>
      <c r="D27" s="14">
        <v>400</v>
      </c>
      <c r="E27" s="1" t="str" cm="1">
        <f t="array" ref="E27">_xlfn.XLOOKUP(Budget!$C27,Actuals!$J$5:$J$13,Table_1[Income/Expense])</f>
        <v>Expense</v>
      </c>
    </row>
    <row r="28" spans="2:5" ht="15.75" x14ac:dyDescent="0.25">
      <c r="B28" s="1" t="s">
        <v>49</v>
      </c>
      <c r="C28" s="1" t="s">
        <v>6</v>
      </c>
      <c r="D28" s="14">
        <v>300</v>
      </c>
      <c r="E28" s="1" t="str" cm="1">
        <f t="array" ref="E28">_xlfn.XLOOKUP(Budget!$C28,Actuals!$J$5:$J$13,Table_1[Income/Expense])</f>
        <v>Expense</v>
      </c>
    </row>
    <row r="29" spans="2:5" ht="15.75" x14ac:dyDescent="0.25">
      <c r="B29" s="1" t="s">
        <v>49</v>
      </c>
      <c r="C29" s="1" t="s">
        <v>25</v>
      </c>
      <c r="D29" s="14">
        <v>2200</v>
      </c>
      <c r="E29" s="1" t="str" cm="1">
        <f t="array" ref="E29">_xlfn.XLOOKUP(Budget!$C29,Actuals!$J$5:$J$13,Table_1[Income/Expense])</f>
        <v>Income</v>
      </c>
    </row>
    <row r="30" spans="2:5" ht="15.75" x14ac:dyDescent="0.25">
      <c r="B30" s="1" t="s">
        <v>49</v>
      </c>
      <c r="C30" s="1" t="s">
        <v>28</v>
      </c>
      <c r="D30" s="14">
        <v>500</v>
      </c>
      <c r="E30" s="1" t="str" cm="1">
        <f t="array" ref="E30">_xlfn.XLOOKUP(Budget!$C30,Actuals!$J$5:$J$13,Table_1[Income/Expense])</f>
        <v>Income</v>
      </c>
    </row>
    <row r="31" spans="2:5" ht="15.75" x14ac:dyDescent="0.25">
      <c r="B31" s="1" t="s">
        <v>49</v>
      </c>
      <c r="C31" s="1" t="s">
        <v>30</v>
      </c>
      <c r="D31" s="14">
        <v>100</v>
      </c>
      <c r="E31" s="1" t="str" cm="1">
        <f t="array" ref="E31">_xlfn.XLOOKUP(Budget!$C31,Actuals!$J$5:$J$13,Table_1[Income/Expense])</f>
        <v>Income</v>
      </c>
    </row>
    <row r="32" spans="2:5" ht="15.75" x14ac:dyDescent="0.25">
      <c r="B32" s="1" t="s">
        <v>50</v>
      </c>
      <c r="C32" s="1" t="s">
        <v>1</v>
      </c>
      <c r="D32" s="14">
        <v>850</v>
      </c>
      <c r="E32" s="1" t="str" cm="1">
        <f t="array" ref="E32">_xlfn.XLOOKUP(Budget!$C32,Actuals!$J$5:$J$13,Table_1[Income/Expense])</f>
        <v>Expense</v>
      </c>
    </row>
    <row r="33" spans="2:5" ht="15.75" x14ac:dyDescent="0.25">
      <c r="B33" s="1" t="s">
        <v>50</v>
      </c>
      <c r="C33" s="1" t="s">
        <v>4</v>
      </c>
      <c r="D33" s="14">
        <v>200</v>
      </c>
      <c r="E33" s="1" t="str" cm="1">
        <f t="array" ref="E33">_xlfn.XLOOKUP(Budget!$C33,Actuals!$J$5:$J$13,Table_1[Income/Expense])</f>
        <v>Expense</v>
      </c>
    </row>
    <row r="34" spans="2:5" ht="15.75" x14ac:dyDescent="0.25">
      <c r="B34" s="1" t="s">
        <v>50</v>
      </c>
      <c r="C34" s="1" t="s">
        <v>2</v>
      </c>
      <c r="D34" s="14">
        <v>75</v>
      </c>
      <c r="E34" s="1" t="str" cm="1">
        <f t="array" ref="E34">_xlfn.XLOOKUP(Budget!$C34,Actuals!$J$5:$J$13,Table_1[Income/Expense])</f>
        <v>Expense</v>
      </c>
    </row>
    <row r="35" spans="2:5" ht="15.75" x14ac:dyDescent="0.25">
      <c r="B35" s="1" t="s">
        <v>50</v>
      </c>
      <c r="C35" s="1" t="s">
        <v>20</v>
      </c>
      <c r="D35" s="14">
        <v>550</v>
      </c>
      <c r="E35" s="1" t="str" cm="1">
        <f t="array" ref="E35">_xlfn.XLOOKUP(Budget!$C35,Actuals!$J$5:$J$13,Table_1[Income/Expense])</f>
        <v>Expense</v>
      </c>
    </row>
    <row r="36" spans="2:5" ht="15.75" x14ac:dyDescent="0.25">
      <c r="B36" s="1" t="s">
        <v>50</v>
      </c>
      <c r="C36" s="1" t="s">
        <v>5</v>
      </c>
      <c r="D36" s="14">
        <v>400</v>
      </c>
      <c r="E36" s="1" t="str" cm="1">
        <f t="array" ref="E36">_xlfn.XLOOKUP(Budget!$C36,Actuals!$J$5:$J$13,Table_1[Income/Expense])</f>
        <v>Expense</v>
      </c>
    </row>
    <row r="37" spans="2:5" ht="15.75" x14ac:dyDescent="0.25">
      <c r="B37" s="1" t="s">
        <v>50</v>
      </c>
      <c r="C37" s="1" t="s">
        <v>6</v>
      </c>
      <c r="D37" s="14">
        <v>300</v>
      </c>
      <c r="E37" s="1" t="str" cm="1">
        <f t="array" ref="E37">_xlfn.XLOOKUP(Budget!$C37,Actuals!$J$5:$J$13,Table_1[Income/Expense])</f>
        <v>Expense</v>
      </c>
    </row>
    <row r="38" spans="2:5" ht="15.75" x14ac:dyDescent="0.25">
      <c r="B38" s="1" t="s">
        <v>50</v>
      </c>
      <c r="C38" s="1" t="s">
        <v>25</v>
      </c>
      <c r="D38" s="14">
        <v>2200</v>
      </c>
      <c r="E38" s="1" t="str" cm="1">
        <f t="array" ref="E38">_xlfn.XLOOKUP(Budget!$C38,Actuals!$J$5:$J$13,Table_1[Income/Expense])</f>
        <v>Income</v>
      </c>
    </row>
    <row r="39" spans="2:5" ht="15.75" x14ac:dyDescent="0.25">
      <c r="B39" s="1" t="s">
        <v>50</v>
      </c>
      <c r="C39" s="1" t="s">
        <v>28</v>
      </c>
      <c r="D39" s="14">
        <v>500</v>
      </c>
      <c r="E39" s="1" t="str" cm="1">
        <f t="array" ref="E39">_xlfn.XLOOKUP(Budget!$C39,Actuals!$J$5:$J$13,Table_1[Income/Expense])</f>
        <v>Income</v>
      </c>
    </row>
    <row r="40" spans="2:5" ht="15.75" x14ac:dyDescent="0.25">
      <c r="B40" s="1" t="s">
        <v>50</v>
      </c>
      <c r="C40" s="1" t="s">
        <v>30</v>
      </c>
      <c r="D40" s="14">
        <v>100</v>
      </c>
      <c r="E40" s="1" t="str" cm="1">
        <f t="array" ref="E40">_xlfn.XLOOKUP(Budget!$C40,Actuals!$J$5:$J$13,Table_1[Income/Expense])</f>
        <v>Income</v>
      </c>
    </row>
    <row r="41" spans="2:5" ht="15.75" x14ac:dyDescent="0.25">
      <c r="B41" s="1" t="s">
        <v>51</v>
      </c>
      <c r="C41" s="1" t="s">
        <v>1</v>
      </c>
      <c r="D41" s="14">
        <v>850</v>
      </c>
      <c r="E41" s="1" t="str" cm="1">
        <f t="array" ref="E41">_xlfn.XLOOKUP(Budget!$C41,Actuals!$J$5:$J$13,Table_1[Income/Expense])</f>
        <v>Expense</v>
      </c>
    </row>
    <row r="42" spans="2:5" ht="15.75" x14ac:dyDescent="0.25">
      <c r="B42" s="1" t="s">
        <v>51</v>
      </c>
      <c r="C42" s="1" t="s">
        <v>4</v>
      </c>
      <c r="D42" s="14">
        <v>200</v>
      </c>
      <c r="E42" s="1" t="str" cm="1">
        <f t="array" ref="E42">_xlfn.XLOOKUP(Budget!$C42,Actuals!$J$5:$J$13,Table_1[Income/Expense])</f>
        <v>Expense</v>
      </c>
    </row>
    <row r="43" spans="2:5" ht="15.75" x14ac:dyDescent="0.25">
      <c r="B43" s="1" t="s">
        <v>51</v>
      </c>
      <c r="C43" s="1" t="s">
        <v>2</v>
      </c>
      <c r="D43" s="14">
        <v>75</v>
      </c>
      <c r="E43" s="1" t="str" cm="1">
        <f t="array" ref="E43">_xlfn.XLOOKUP(Budget!$C43,Actuals!$J$5:$J$13,Table_1[Income/Expense])</f>
        <v>Expense</v>
      </c>
    </row>
    <row r="44" spans="2:5" ht="15.75" x14ac:dyDescent="0.25">
      <c r="B44" s="1" t="s">
        <v>51</v>
      </c>
      <c r="C44" s="1" t="s">
        <v>20</v>
      </c>
      <c r="D44" s="14">
        <v>550</v>
      </c>
      <c r="E44" s="1" t="str" cm="1">
        <f t="array" ref="E44">_xlfn.XLOOKUP(Budget!$C44,Actuals!$J$5:$J$13,Table_1[Income/Expense])</f>
        <v>Expense</v>
      </c>
    </row>
    <row r="45" spans="2:5" ht="15.75" x14ac:dyDescent="0.25">
      <c r="B45" s="1" t="s">
        <v>51</v>
      </c>
      <c r="C45" s="1" t="s">
        <v>5</v>
      </c>
      <c r="D45" s="14">
        <v>400</v>
      </c>
      <c r="E45" s="1" t="str" cm="1">
        <f t="array" ref="E45">_xlfn.XLOOKUP(Budget!$C45,Actuals!$J$5:$J$13,Table_1[Income/Expense])</f>
        <v>Expense</v>
      </c>
    </row>
    <row r="46" spans="2:5" ht="15.75" x14ac:dyDescent="0.25">
      <c r="B46" s="1" t="s">
        <v>51</v>
      </c>
      <c r="C46" s="1" t="s">
        <v>6</v>
      </c>
      <c r="D46" s="14">
        <v>300</v>
      </c>
      <c r="E46" s="1" t="str" cm="1">
        <f t="array" ref="E46">_xlfn.XLOOKUP(Budget!$C46,Actuals!$J$5:$J$13,Table_1[Income/Expense])</f>
        <v>Expense</v>
      </c>
    </row>
    <row r="47" spans="2:5" ht="15.75" x14ac:dyDescent="0.25">
      <c r="B47" s="1" t="s">
        <v>51</v>
      </c>
      <c r="C47" s="1" t="s">
        <v>25</v>
      </c>
      <c r="D47" s="14">
        <v>2200</v>
      </c>
      <c r="E47" s="1" t="str" cm="1">
        <f t="array" ref="E47">_xlfn.XLOOKUP(Budget!$C47,Actuals!$J$5:$J$13,Table_1[Income/Expense])</f>
        <v>Income</v>
      </c>
    </row>
    <row r="48" spans="2:5" ht="15.75" x14ac:dyDescent="0.25">
      <c r="B48" s="1" t="s">
        <v>51</v>
      </c>
      <c r="C48" s="1" t="s">
        <v>28</v>
      </c>
      <c r="D48" s="14">
        <v>500</v>
      </c>
      <c r="E48" s="1" t="str" cm="1">
        <f t="array" ref="E48">_xlfn.XLOOKUP(Budget!$C48,Actuals!$J$5:$J$13,Table_1[Income/Expense])</f>
        <v>Income</v>
      </c>
    </row>
    <row r="49" spans="2:5" ht="15.75" x14ac:dyDescent="0.25">
      <c r="B49" s="1" t="s">
        <v>51</v>
      </c>
      <c r="C49" s="1" t="s">
        <v>30</v>
      </c>
      <c r="D49" s="14">
        <v>100</v>
      </c>
      <c r="E49" s="1" t="str" cm="1">
        <f t="array" ref="E49">_xlfn.XLOOKUP(Budget!$C49,Actuals!$J$5:$J$13,Table_1[Income/Expense])</f>
        <v>Income</v>
      </c>
    </row>
    <row r="50" spans="2:5" ht="15.75" x14ac:dyDescent="0.25">
      <c r="B50" s="1" t="s">
        <v>52</v>
      </c>
      <c r="C50" s="1" t="s">
        <v>1</v>
      </c>
      <c r="D50" s="14">
        <v>850</v>
      </c>
      <c r="E50" s="1" t="str" cm="1">
        <f t="array" ref="E50">_xlfn.XLOOKUP(Budget!$C50,Actuals!$J$5:$J$13,Table_1[Income/Expense])</f>
        <v>Expense</v>
      </c>
    </row>
    <row r="51" spans="2:5" ht="15.75" x14ac:dyDescent="0.25">
      <c r="B51" s="1" t="s">
        <v>52</v>
      </c>
      <c r="C51" s="1" t="s">
        <v>4</v>
      </c>
      <c r="D51" s="14">
        <v>200</v>
      </c>
      <c r="E51" s="1" t="str" cm="1">
        <f t="array" ref="E51">_xlfn.XLOOKUP(Budget!$C51,Actuals!$J$5:$J$13,Table_1[Income/Expense])</f>
        <v>Expense</v>
      </c>
    </row>
    <row r="52" spans="2:5" ht="15.75" x14ac:dyDescent="0.25">
      <c r="B52" s="1" t="s">
        <v>52</v>
      </c>
      <c r="C52" s="1" t="s">
        <v>2</v>
      </c>
      <c r="D52" s="14">
        <v>75</v>
      </c>
      <c r="E52" s="1" t="str" cm="1">
        <f t="array" ref="E52">_xlfn.XLOOKUP(Budget!$C52,Actuals!$J$5:$J$13,Table_1[Income/Expense])</f>
        <v>Expense</v>
      </c>
    </row>
    <row r="53" spans="2:5" ht="15.75" x14ac:dyDescent="0.25">
      <c r="B53" s="1" t="s">
        <v>52</v>
      </c>
      <c r="C53" s="1" t="s">
        <v>20</v>
      </c>
      <c r="D53" s="14">
        <v>550</v>
      </c>
      <c r="E53" s="1" t="str" cm="1">
        <f t="array" ref="E53">_xlfn.XLOOKUP(Budget!$C53,Actuals!$J$5:$J$13,Table_1[Income/Expense])</f>
        <v>Expense</v>
      </c>
    </row>
    <row r="54" spans="2:5" ht="15.75" x14ac:dyDescent="0.25">
      <c r="B54" s="1" t="s">
        <v>52</v>
      </c>
      <c r="C54" s="1" t="s">
        <v>5</v>
      </c>
      <c r="D54" s="14">
        <v>400</v>
      </c>
      <c r="E54" s="1" t="str" cm="1">
        <f t="array" ref="E54">_xlfn.XLOOKUP(Budget!$C54,Actuals!$J$5:$J$13,Table_1[Income/Expense])</f>
        <v>Expense</v>
      </c>
    </row>
    <row r="55" spans="2:5" ht="15.75" x14ac:dyDescent="0.25">
      <c r="B55" s="1" t="s">
        <v>52</v>
      </c>
      <c r="C55" s="1" t="s">
        <v>6</v>
      </c>
      <c r="D55" s="14">
        <v>300</v>
      </c>
      <c r="E55" s="1" t="str" cm="1">
        <f t="array" ref="E55">_xlfn.XLOOKUP(Budget!$C55,Actuals!$J$5:$J$13,Table_1[Income/Expense])</f>
        <v>Expense</v>
      </c>
    </row>
    <row r="56" spans="2:5" ht="15.75" x14ac:dyDescent="0.25">
      <c r="B56" s="1" t="s">
        <v>52</v>
      </c>
      <c r="C56" s="1" t="s">
        <v>25</v>
      </c>
      <c r="D56" s="14">
        <v>2200</v>
      </c>
      <c r="E56" s="1" t="str" cm="1">
        <f t="array" ref="E56">_xlfn.XLOOKUP(Budget!$C56,Actuals!$J$5:$J$13,Table_1[Income/Expense])</f>
        <v>Income</v>
      </c>
    </row>
    <row r="57" spans="2:5" ht="15.75" x14ac:dyDescent="0.25">
      <c r="B57" s="1" t="s">
        <v>52</v>
      </c>
      <c r="C57" s="1" t="s">
        <v>28</v>
      </c>
      <c r="D57" s="14">
        <v>500</v>
      </c>
      <c r="E57" s="1" t="str" cm="1">
        <f t="array" ref="E57">_xlfn.XLOOKUP(Budget!$C57,Actuals!$J$5:$J$13,Table_1[Income/Expense])</f>
        <v>Income</v>
      </c>
    </row>
    <row r="58" spans="2:5" ht="15.75" x14ac:dyDescent="0.25">
      <c r="B58" s="1" t="s">
        <v>52</v>
      </c>
      <c r="C58" s="1" t="s">
        <v>30</v>
      </c>
      <c r="D58" s="14">
        <v>100</v>
      </c>
      <c r="E58" s="1" t="str" cm="1">
        <f t="array" ref="E58">_xlfn.XLOOKUP(Budget!$C58,Actuals!$J$5:$J$13,Table_1[Income/Expense])</f>
        <v>Income</v>
      </c>
    </row>
    <row r="59" spans="2:5" ht="15.75" x14ac:dyDescent="0.25">
      <c r="B59" s="1" t="s">
        <v>53</v>
      </c>
      <c r="C59" s="1" t="s">
        <v>1</v>
      </c>
      <c r="D59" s="14">
        <v>850</v>
      </c>
      <c r="E59" s="1" t="str" cm="1">
        <f t="array" ref="E59">_xlfn.XLOOKUP(Budget!$C59,Actuals!$J$5:$J$13,Table_1[Income/Expense])</f>
        <v>Expense</v>
      </c>
    </row>
    <row r="60" spans="2:5" ht="15.75" x14ac:dyDescent="0.25">
      <c r="B60" s="1" t="s">
        <v>53</v>
      </c>
      <c r="C60" s="1" t="s">
        <v>4</v>
      </c>
      <c r="D60" s="14">
        <v>200</v>
      </c>
      <c r="E60" s="1" t="str" cm="1">
        <f t="array" ref="E60">_xlfn.XLOOKUP(Budget!$C60,Actuals!$J$5:$J$13,Table_1[Income/Expense])</f>
        <v>Expense</v>
      </c>
    </row>
    <row r="61" spans="2:5" ht="15.75" x14ac:dyDescent="0.25">
      <c r="B61" s="1" t="s">
        <v>53</v>
      </c>
      <c r="C61" s="1" t="s">
        <v>2</v>
      </c>
      <c r="D61" s="14">
        <v>75</v>
      </c>
      <c r="E61" s="1" t="str" cm="1">
        <f t="array" ref="E61">_xlfn.XLOOKUP(Budget!$C61,Actuals!$J$5:$J$13,Table_1[Income/Expense])</f>
        <v>Expense</v>
      </c>
    </row>
    <row r="62" spans="2:5" ht="15.75" x14ac:dyDescent="0.25">
      <c r="B62" s="1" t="s">
        <v>53</v>
      </c>
      <c r="C62" s="1" t="s">
        <v>20</v>
      </c>
      <c r="D62" s="14">
        <v>550</v>
      </c>
      <c r="E62" s="1" t="str" cm="1">
        <f t="array" ref="E62">_xlfn.XLOOKUP(Budget!$C62,Actuals!$J$5:$J$13,Table_1[Income/Expense])</f>
        <v>Expense</v>
      </c>
    </row>
    <row r="63" spans="2:5" ht="15.75" x14ac:dyDescent="0.25">
      <c r="B63" s="1" t="s">
        <v>53</v>
      </c>
      <c r="C63" s="1" t="s">
        <v>5</v>
      </c>
      <c r="D63" s="14">
        <v>400</v>
      </c>
      <c r="E63" s="1" t="str" cm="1">
        <f t="array" ref="E63">_xlfn.XLOOKUP(Budget!$C63,Actuals!$J$5:$J$13,Table_1[Income/Expense])</f>
        <v>Expense</v>
      </c>
    </row>
    <row r="64" spans="2:5" ht="15.75" x14ac:dyDescent="0.25">
      <c r="B64" s="1" t="s">
        <v>53</v>
      </c>
      <c r="C64" s="1" t="s">
        <v>6</v>
      </c>
      <c r="D64" s="14">
        <v>300</v>
      </c>
      <c r="E64" s="1" t="str" cm="1">
        <f t="array" ref="E64">_xlfn.XLOOKUP(Budget!$C64,Actuals!$J$5:$J$13,Table_1[Income/Expense])</f>
        <v>Expense</v>
      </c>
    </row>
    <row r="65" spans="2:5" ht="15.75" x14ac:dyDescent="0.25">
      <c r="B65" s="1" t="s">
        <v>53</v>
      </c>
      <c r="C65" s="1" t="s">
        <v>25</v>
      </c>
      <c r="D65" s="14">
        <v>2200</v>
      </c>
      <c r="E65" s="1" t="str" cm="1">
        <f t="array" ref="E65">_xlfn.XLOOKUP(Budget!$C65,Actuals!$J$5:$J$13,Table_1[Income/Expense])</f>
        <v>Income</v>
      </c>
    </row>
    <row r="66" spans="2:5" ht="15.75" x14ac:dyDescent="0.25">
      <c r="B66" s="1" t="s">
        <v>53</v>
      </c>
      <c r="C66" s="1" t="s">
        <v>28</v>
      </c>
      <c r="D66" s="14">
        <v>500</v>
      </c>
      <c r="E66" s="1" t="str" cm="1">
        <f t="array" ref="E66">_xlfn.XLOOKUP(Budget!$C66,Actuals!$J$5:$J$13,Table_1[Income/Expense])</f>
        <v>Income</v>
      </c>
    </row>
    <row r="67" spans="2:5" ht="15.75" x14ac:dyDescent="0.25">
      <c r="B67" s="1" t="s">
        <v>53</v>
      </c>
      <c r="C67" s="1" t="s">
        <v>30</v>
      </c>
      <c r="D67" s="14">
        <v>100</v>
      </c>
      <c r="E67" s="1" t="str" cm="1">
        <f t="array" ref="E67">_xlfn.XLOOKUP(Budget!$C67,Actuals!$J$5:$J$13,Table_1[Income/Expense])</f>
        <v>Income</v>
      </c>
    </row>
    <row r="68" spans="2:5" ht="15.75" x14ac:dyDescent="0.25">
      <c r="B68" s="1" t="s">
        <v>54</v>
      </c>
      <c r="C68" s="1" t="s">
        <v>1</v>
      </c>
      <c r="D68" s="14">
        <v>850</v>
      </c>
      <c r="E68" s="1" t="str" cm="1">
        <f t="array" ref="E68">_xlfn.XLOOKUP(Budget!$C68,Actuals!$J$5:$J$13,Table_1[Income/Expense])</f>
        <v>Expense</v>
      </c>
    </row>
    <row r="69" spans="2:5" ht="15.75" x14ac:dyDescent="0.25">
      <c r="B69" s="1" t="s">
        <v>54</v>
      </c>
      <c r="C69" s="1" t="s">
        <v>4</v>
      </c>
      <c r="D69" s="14">
        <v>200</v>
      </c>
      <c r="E69" s="1" t="str" cm="1">
        <f t="array" ref="E69">_xlfn.XLOOKUP(Budget!$C69,Actuals!$J$5:$J$13,Table_1[Income/Expense])</f>
        <v>Expense</v>
      </c>
    </row>
    <row r="70" spans="2:5" ht="15.75" x14ac:dyDescent="0.25">
      <c r="B70" s="1" t="s">
        <v>54</v>
      </c>
      <c r="C70" s="1" t="s">
        <v>2</v>
      </c>
      <c r="D70" s="14">
        <v>75</v>
      </c>
      <c r="E70" s="1" t="str" cm="1">
        <f t="array" ref="E70">_xlfn.XLOOKUP(Budget!$C70,Actuals!$J$5:$J$13,Table_1[Income/Expense])</f>
        <v>Expense</v>
      </c>
    </row>
    <row r="71" spans="2:5" ht="15.75" x14ac:dyDescent="0.25">
      <c r="B71" s="1" t="s">
        <v>54</v>
      </c>
      <c r="C71" s="1" t="s">
        <v>20</v>
      </c>
      <c r="D71" s="14">
        <v>550</v>
      </c>
      <c r="E71" s="1" t="str" cm="1">
        <f t="array" ref="E71">_xlfn.XLOOKUP(Budget!$C71,Actuals!$J$5:$J$13,Table_1[Income/Expense])</f>
        <v>Expense</v>
      </c>
    </row>
    <row r="72" spans="2:5" ht="15.75" x14ac:dyDescent="0.25">
      <c r="B72" s="1" t="s">
        <v>54</v>
      </c>
      <c r="C72" s="1" t="s">
        <v>5</v>
      </c>
      <c r="D72" s="14">
        <v>400</v>
      </c>
      <c r="E72" s="1" t="str" cm="1">
        <f t="array" ref="E72">_xlfn.XLOOKUP(Budget!$C72,Actuals!$J$5:$J$13,Table_1[Income/Expense])</f>
        <v>Expense</v>
      </c>
    </row>
    <row r="73" spans="2:5" ht="15.75" x14ac:dyDescent="0.25">
      <c r="B73" s="1" t="s">
        <v>54</v>
      </c>
      <c r="C73" s="1" t="s">
        <v>6</v>
      </c>
      <c r="D73" s="14">
        <v>300</v>
      </c>
      <c r="E73" s="1" t="str" cm="1">
        <f t="array" ref="E73">_xlfn.XLOOKUP(Budget!$C73,Actuals!$J$5:$J$13,Table_1[Income/Expense])</f>
        <v>Expense</v>
      </c>
    </row>
    <row r="74" spans="2:5" ht="15.75" x14ac:dyDescent="0.25">
      <c r="B74" s="1" t="s">
        <v>54</v>
      </c>
      <c r="C74" s="1" t="s">
        <v>25</v>
      </c>
      <c r="D74" s="14">
        <v>2200</v>
      </c>
      <c r="E74" s="1" t="str" cm="1">
        <f t="array" ref="E74">_xlfn.XLOOKUP(Budget!$C74,Actuals!$J$5:$J$13,Table_1[Income/Expense])</f>
        <v>Income</v>
      </c>
    </row>
    <row r="75" spans="2:5" ht="15.75" x14ac:dyDescent="0.25">
      <c r="B75" s="1" t="s">
        <v>54</v>
      </c>
      <c r="C75" s="1" t="s">
        <v>28</v>
      </c>
      <c r="D75" s="14">
        <v>500</v>
      </c>
      <c r="E75" s="1" t="str" cm="1">
        <f t="array" ref="E75">_xlfn.XLOOKUP(Budget!$C75,Actuals!$J$5:$J$13,Table_1[Income/Expense])</f>
        <v>Income</v>
      </c>
    </row>
    <row r="76" spans="2:5" ht="15.75" x14ac:dyDescent="0.25">
      <c r="B76" s="1" t="s">
        <v>54</v>
      </c>
      <c r="C76" s="1" t="s">
        <v>30</v>
      </c>
      <c r="D76" s="14">
        <v>100</v>
      </c>
      <c r="E76" s="1" t="str" cm="1">
        <f t="array" ref="E76">_xlfn.XLOOKUP(Budget!$C76,Actuals!$J$5:$J$13,Table_1[Income/Expense])</f>
        <v>Income</v>
      </c>
    </row>
    <row r="77" spans="2:5" ht="15.75" x14ac:dyDescent="0.25">
      <c r="B77" s="1" t="s">
        <v>55</v>
      </c>
      <c r="C77" s="1" t="s">
        <v>1</v>
      </c>
      <c r="D77" s="14">
        <v>850</v>
      </c>
      <c r="E77" s="1" t="str" cm="1">
        <f t="array" ref="E77">_xlfn.XLOOKUP(Budget!$C77,Actuals!$J$5:$J$13,Table_1[Income/Expense])</f>
        <v>Expense</v>
      </c>
    </row>
    <row r="78" spans="2:5" ht="15.75" x14ac:dyDescent="0.25">
      <c r="B78" s="1" t="s">
        <v>55</v>
      </c>
      <c r="C78" s="1" t="s">
        <v>4</v>
      </c>
      <c r="D78" s="14">
        <v>200</v>
      </c>
      <c r="E78" s="1" t="str" cm="1">
        <f t="array" ref="E78">_xlfn.XLOOKUP(Budget!$C78,Actuals!$J$5:$J$13,Table_1[Income/Expense])</f>
        <v>Expense</v>
      </c>
    </row>
    <row r="79" spans="2:5" ht="15.75" x14ac:dyDescent="0.25">
      <c r="B79" s="1" t="s">
        <v>55</v>
      </c>
      <c r="C79" s="1" t="s">
        <v>2</v>
      </c>
      <c r="D79" s="14">
        <v>75</v>
      </c>
      <c r="E79" s="1" t="str" cm="1">
        <f t="array" ref="E79">_xlfn.XLOOKUP(Budget!$C79,Actuals!$J$5:$J$13,Table_1[Income/Expense])</f>
        <v>Expense</v>
      </c>
    </row>
    <row r="80" spans="2:5" ht="15.75" x14ac:dyDescent="0.25">
      <c r="B80" s="1" t="s">
        <v>55</v>
      </c>
      <c r="C80" s="1" t="s">
        <v>20</v>
      </c>
      <c r="D80" s="14">
        <v>550</v>
      </c>
      <c r="E80" s="1" t="str" cm="1">
        <f t="array" ref="E80">_xlfn.XLOOKUP(Budget!$C80,Actuals!$J$5:$J$13,Table_1[Income/Expense])</f>
        <v>Expense</v>
      </c>
    </row>
    <row r="81" spans="2:5" ht="15.75" x14ac:dyDescent="0.25">
      <c r="B81" s="1" t="s">
        <v>55</v>
      </c>
      <c r="C81" s="1" t="s">
        <v>5</v>
      </c>
      <c r="D81" s="14">
        <v>400</v>
      </c>
      <c r="E81" s="1" t="str" cm="1">
        <f t="array" ref="E81">_xlfn.XLOOKUP(Budget!$C81,Actuals!$J$5:$J$13,Table_1[Income/Expense])</f>
        <v>Expense</v>
      </c>
    </row>
    <row r="82" spans="2:5" ht="15.75" x14ac:dyDescent="0.25">
      <c r="B82" s="1" t="s">
        <v>55</v>
      </c>
      <c r="C82" s="1" t="s">
        <v>6</v>
      </c>
      <c r="D82" s="14">
        <v>300</v>
      </c>
      <c r="E82" s="1" t="str" cm="1">
        <f t="array" ref="E82">_xlfn.XLOOKUP(Budget!$C82,Actuals!$J$5:$J$13,Table_1[Income/Expense])</f>
        <v>Expense</v>
      </c>
    </row>
    <row r="83" spans="2:5" ht="15.75" x14ac:dyDescent="0.25">
      <c r="B83" s="1" t="s">
        <v>55</v>
      </c>
      <c r="C83" s="1" t="s">
        <v>25</v>
      </c>
      <c r="D83" s="14">
        <v>2200</v>
      </c>
      <c r="E83" s="1" t="str" cm="1">
        <f t="array" ref="E83">_xlfn.XLOOKUP(Budget!$C83,Actuals!$J$5:$J$13,Table_1[Income/Expense])</f>
        <v>Income</v>
      </c>
    </row>
    <row r="84" spans="2:5" ht="15.75" x14ac:dyDescent="0.25">
      <c r="B84" s="1" t="s">
        <v>55</v>
      </c>
      <c r="C84" s="1" t="s">
        <v>28</v>
      </c>
      <c r="D84" s="14">
        <v>500</v>
      </c>
      <c r="E84" s="1" t="str" cm="1">
        <f t="array" ref="E84">_xlfn.XLOOKUP(Budget!$C84,Actuals!$J$5:$J$13,Table_1[Income/Expense])</f>
        <v>Income</v>
      </c>
    </row>
    <row r="85" spans="2:5" ht="15.75" x14ac:dyDescent="0.25">
      <c r="B85" s="1" t="s">
        <v>55</v>
      </c>
      <c r="C85" s="1" t="s">
        <v>30</v>
      </c>
      <c r="D85" s="14">
        <v>100</v>
      </c>
      <c r="E85" s="1" t="str" cm="1">
        <f t="array" ref="E85">_xlfn.XLOOKUP(Budget!$C85,Actuals!$J$5:$J$13,Table_1[Income/Expense])</f>
        <v>Income</v>
      </c>
    </row>
    <row r="86" spans="2:5" ht="15.75" x14ac:dyDescent="0.25">
      <c r="B86" s="1" t="s">
        <v>56</v>
      </c>
      <c r="C86" s="1" t="s">
        <v>1</v>
      </c>
      <c r="D86" s="14">
        <v>850</v>
      </c>
      <c r="E86" s="1" t="str" cm="1">
        <f t="array" ref="E86">_xlfn.XLOOKUP(Budget!$C86,Actuals!$J$5:$J$13,Table_1[Income/Expense])</f>
        <v>Expense</v>
      </c>
    </row>
    <row r="87" spans="2:5" ht="15.75" x14ac:dyDescent="0.25">
      <c r="B87" s="1" t="s">
        <v>56</v>
      </c>
      <c r="C87" s="1" t="s">
        <v>4</v>
      </c>
      <c r="D87" s="14">
        <v>200</v>
      </c>
      <c r="E87" s="1" t="str" cm="1">
        <f t="array" ref="E87">_xlfn.XLOOKUP(Budget!$C87,Actuals!$J$5:$J$13,Table_1[Income/Expense])</f>
        <v>Expense</v>
      </c>
    </row>
    <row r="88" spans="2:5" ht="15.75" x14ac:dyDescent="0.25">
      <c r="B88" s="1" t="s">
        <v>56</v>
      </c>
      <c r="C88" s="1" t="s">
        <v>2</v>
      </c>
      <c r="D88" s="14">
        <v>75</v>
      </c>
      <c r="E88" s="1" t="str" cm="1">
        <f t="array" ref="E88">_xlfn.XLOOKUP(Budget!$C88,Actuals!$J$5:$J$13,Table_1[Income/Expense])</f>
        <v>Expense</v>
      </c>
    </row>
    <row r="89" spans="2:5" ht="15.75" x14ac:dyDescent="0.25">
      <c r="B89" s="1" t="s">
        <v>56</v>
      </c>
      <c r="C89" s="1" t="s">
        <v>20</v>
      </c>
      <c r="D89" s="14">
        <v>550</v>
      </c>
      <c r="E89" s="1" t="str" cm="1">
        <f t="array" ref="E89">_xlfn.XLOOKUP(Budget!$C89,Actuals!$J$5:$J$13,Table_1[Income/Expense])</f>
        <v>Expense</v>
      </c>
    </row>
    <row r="90" spans="2:5" ht="15.75" x14ac:dyDescent="0.25">
      <c r="B90" s="1" t="s">
        <v>56</v>
      </c>
      <c r="C90" s="1" t="s">
        <v>5</v>
      </c>
      <c r="D90" s="14">
        <v>400</v>
      </c>
      <c r="E90" s="1" t="str" cm="1">
        <f t="array" ref="E90">_xlfn.XLOOKUP(Budget!$C90,Actuals!$J$5:$J$13,Table_1[Income/Expense])</f>
        <v>Expense</v>
      </c>
    </row>
    <row r="91" spans="2:5" ht="15.75" x14ac:dyDescent="0.25">
      <c r="B91" s="1" t="s">
        <v>56</v>
      </c>
      <c r="C91" s="1" t="s">
        <v>6</v>
      </c>
      <c r="D91" s="14">
        <v>300</v>
      </c>
      <c r="E91" s="1" t="str" cm="1">
        <f t="array" ref="E91">_xlfn.XLOOKUP(Budget!$C91,Actuals!$J$5:$J$13,Table_1[Income/Expense])</f>
        <v>Expense</v>
      </c>
    </row>
    <row r="92" spans="2:5" ht="15.75" x14ac:dyDescent="0.25">
      <c r="B92" s="1" t="s">
        <v>56</v>
      </c>
      <c r="C92" s="1" t="s">
        <v>25</v>
      </c>
      <c r="D92" s="14">
        <v>2200</v>
      </c>
      <c r="E92" s="1" t="str" cm="1">
        <f t="array" ref="E92">_xlfn.XLOOKUP(Budget!$C92,Actuals!$J$5:$J$13,Table_1[Income/Expense])</f>
        <v>Income</v>
      </c>
    </row>
    <row r="93" spans="2:5" ht="15.75" x14ac:dyDescent="0.25">
      <c r="B93" s="1" t="s">
        <v>56</v>
      </c>
      <c r="C93" s="1" t="s">
        <v>28</v>
      </c>
      <c r="D93" s="14">
        <v>500</v>
      </c>
      <c r="E93" s="1" t="str" cm="1">
        <f t="array" ref="E93">_xlfn.XLOOKUP(Budget!$C93,Actuals!$J$5:$J$13,Table_1[Income/Expense])</f>
        <v>Income</v>
      </c>
    </row>
    <row r="94" spans="2:5" ht="15.75" x14ac:dyDescent="0.25">
      <c r="B94" s="1" t="s">
        <v>56</v>
      </c>
      <c r="C94" s="1" t="s">
        <v>30</v>
      </c>
      <c r="D94" s="14">
        <v>100</v>
      </c>
      <c r="E94" s="1" t="str" cm="1">
        <f t="array" ref="E94">_xlfn.XLOOKUP(Budget!$C94,Actuals!$J$5:$J$13,Table_1[Income/Expense])</f>
        <v>Income</v>
      </c>
    </row>
    <row r="95" spans="2:5" ht="15.75" x14ac:dyDescent="0.25">
      <c r="B95" s="1" t="s">
        <v>57</v>
      </c>
      <c r="C95" s="1" t="s">
        <v>1</v>
      </c>
      <c r="D95" s="14">
        <v>850</v>
      </c>
      <c r="E95" s="1" t="str" cm="1">
        <f t="array" ref="E95">_xlfn.XLOOKUP(Budget!$C95,Actuals!$J$5:$J$13,Table_1[Income/Expense])</f>
        <v>Expense</v>
      </c>
    </row>
    <row r="96" spans="2:5" ht="15.75" x14ac:dyDescent="0.25">
      <c r="B96" s="1" t="s">
        <v>57</v>
      </c>
      <c r="C96" s="1" t="s">
        <v>4</v>
      </c>
      <c r="D96" s="14">
        <v>200</v>
      </c>
      <c r="E96" s="1" t="str" cm="1">
        <f t="array" ref="E96">_xlfn.XLOOKUP(Budget!$C96,Actuals!$J$5:$J$13,Table_1[Income/Expense])</f>
        <v>Expense</v>
      </c>
    </row>
    <row r="97" spans="2:5" ht="15.75" x14ac:dyDescent="0.25">
      <c r="B97" s="1" t="s">
        <v>57</v>
      </c>
      <c r="C97" s="1" t="s">
        <v>2</v>
      </c>
      <c r="D97" s="14">
        <v>75</v>
      </c>
      <c r="E97" s="1" t="str" cm="1">
        <f t="array" ref="E97">_xlfn.XLOOKUP(Budget!$C97,Actuals!$J$5:$J$13,Table_1[Income/Expense])</f>
        <v>Expense</v>
      </c>
    </row>
    <row r="98" spans="2:5" ht="15.75" x14ac:dyDescent="0.25">
      <c r="B98" s="1" t="s">
        <v>57</v>
      </c>
      <c r="C98" s="1" t="s">
        <v>20</v>
      </c>
      <c r="D98" s="14">
        <v>550</v>
      </c>
      <c r="E98" s="1" t="str" cm="1">
        <f t="array" ref="E98">_xlfn.XLOOKUP(Budget!$C98,Actuals!$J$5:$J$13,Table_1[Income/Expense])</f>
        <v>Expense</v>
      </c>
    </row>
    <row r="99" spans="2:5" ht="15.75" x14ac:dyDescent="0.25">
      <c r="B99" s="1" t="s">
        <v>57</v>
      </c>
      <c r="C99" s="1" t="s">
        <v>5</v>
      </c>
      <c r="D99" s="14">
        <v>400</v>
      </c>
      <c r="E99" s="1" t="str" cm="1">
        <f t="array" ref="E99">_xlfn.XLOOKUP(Budget!$C99,Actuals!$J$5:$J$13,Table_1[Income/Expense])</f>
        <v>Expense</v>
      </c>
    </row>
    <row r="100" spans="2:5" ht="15.75" x14ac:dyDescent="0.25">
      <c r="B100" s="1" t="s">
        <v>57</v>
      </c>
      <c r="C100" s="1" t="s">
        <v>6</v>
      </c>
      <c r="D100" s="14">
        <v>300</v>
      </c>
      <c r="E100" s="1" t="str" cm="1">
        <f t="array" ref="E100">_xlfn.XLOOKUP(Budget!$C100,Actuals!$J$5:$J$13,Table_1[Income/Expense])</f>
        <v>Expense</v>
      </c>
    </row>
    <row r="101" spans="2:5" ht="15.75" x14ac:dyDescent="0.25">
      <c r="B101" s="1" t="s">
        <v>57</v>
      </c>
      <c r="C101" s="1" t="s">
        <v>25</v>
      </c>
      <c r="D101" s="14">
        <v>2200</v>
      </c>
      <c r="E101" s="1" t="str" cm="1">
        <f t="array" ref="E101">_xlfn.XLOOKUP(Budget!$C101,Actuals!$J$5:$J$13,Table_1[Income/Expense])</f>
        <v>Income</v>
      </c>
    </row>
    <row r="102" spans="2:5" ht="15.75" x14ac:dyDescent="0.25">
      <c r="B102" s="1" t="s">
        <v>57</v>
      </c>
      <c r="C102" s="1" t="s">
        <v>28</v>
      </c>
      <c r="D102" s="14">
        <v>500</v>
      </c>
      <c r="E102" s="1" t="str" cm="1">
        <f t="array" ref="E102">_xlfn.XLOOKUP(Budget!$C102,Actuals!$J$5:$J$13,Table_1[Income/Expense])</f>
        <v>Income</v>
      </c>
    </row>
    <row r="103" spans="2:5" ht="15.75" x14ac:dyDescent="0.25">
      <c r="B103" s="1" t="s">
        <v>57</v>
      </c>
      <c r="C103" s="1" t="s">
        <v>30</v>
      </c>
      <c r="D103" s="14">
        <v>100</v>
      </c>
      <c r="E103" s="1" t="str" cm="1">
        <f t="array" ref="E103">_xlfn.XLOOKUP(Budget!$C103,Actuals!$J$5:$J$13,Table_1[Income/Expense])</f>
        <v>Income</v>
      </c>
    </row>
    <row r="104" spans="2:5" ht="15.75" x14ac:dyDescent="0.25">
      <c r="B104" s="1" t="s">
        <v>58</v>
      </c>
      <c r="C104" s="1" t="s">
        <v>1</v>
      </c>
      <c r="D104" s="14">
        <v>850</v>
      </c>
      <c r="E104" s="1" t="str" cm="1">
        <f t="array" ref="E104">_xlfn.XLOOKUP(Budget!$C104,Actuals!$J$5:$J$13,Table_1[Income/Expense])</f>
        <v>Expense</v>
      </c>
    </row>
    <row r="105" spans="2:5" ht="15.75" x14ac:dyDescent="0.25">
      <c r="B105" s="1" t="s">
        <v>58</v>
      </c>
      <c r="C105" s="1" t="s">
        <v>4</v>
      </c>
      <c r="D105" s="14">
        <v>200</v>
      </c>
      <c r="E105" s="1" t="str" cm="1">
        <f t="array" ref="E105">_xlfn.XLOOKUP(Budget!$C105,Actuals!$J$5:$J$13,Table_1[Income/Expense])</f>
        <v>Expense</v>
      </c>
    </row>
    <row r="106" spans="2:5" ht="15.75" x14ac:dyDescent="0.25">
      <c r="B106" s="1" t="s">
        <v>58</v>
      </c>
      <c r="C106" s="1" t="s">
        <v>2</v>
      </c>
      <c r="D106" s="14">
        <v>75</v>
      </c>
      <c r="E106" s="1" t="str" cm="1">
        <f t="array" ref="E106">_xlfn.XLOOKUP(Budget!$C106,Actuals!$J$5:$J$13,Table_1[Income/Expense])</f>
        <v>Expense</v>
      </c>
    </row>
    <row r="107" spans="2:5" ht="15.75" x14ac:dyDescent="0.25">
      <c r="B107" s="1" t="s">
        <v>58</v>
      </c>
      <c r="C107" s="1" t="s">
        <v>20</v>
      </c>
      <c r="D107" s="14">
        <v>550</v>
      </c>
      <c r="E107" s="1" t="str" cm="1">
        <f t="array" ref="E107">_xlfn.XLOOKUP(Budget!$C107,Actuals!$J$5:$J$13,Table_1[Income/Expense])</f>
        <v>Expense</v>
      </c>
    </row>
    <row r="108" spans="2:5" ht="15.75" x14ac:dyDescent="0.25">
      <c r="B108" s="1" t="s">
        <v>58</v>
      </c>
      <c r="C108" s="1" t="s">
        <v>5</v>
      </c>
      <c r="D108" s="14">
        <v>400</v>
      </c>
      <c r="E108" s="1" t="str" cm="1">
        <f t="array" ref="E108">_xlfn.XLOOKUP(Budget!$C108,Actuals!$J$5:$J$13,Table_1[Income/Expense])</f>
        <v>Expense</v>
      </c>
    </row>
    <row r="109" spans="2:5" ht="15.75" x14ac:dyDescent="0.25">
      <c r="B109" s="1" t="s">
        <v>58</v>
      </c>
      <c r="C109" s="1" t="s">
        <v>6</v>
      </c>
      <c r="D109" s="14">
        <v>300</v>
      </c>
      <c r="E109" s="1" t="str" cm="1">
        <f t="array" ref="E109">_xlfn.XLOOKUP(Budget!$C109,Actuals!$J$5:$J$13,Table_1[Income/Expense])</f>
        <v>Expense</v>
      </c>
    </row>
    <row r="110" spans="2:5" ht="15.75" x14ac:dyDescent="0.25">
      <c r="B110" s="1" t="s">
        <v>58</v>
      </c>
      <c r="C110" s="1" t="s">
        <v>25</v>
      </c>
      <c r="D110" s="14">
        <v>2200</v>
      </c>
      <c r="E110" s="1" t="str" cm="1">
        <f t="array" ref="E110">_xlfn.XLOOKUP(Budget!$C110,Actuals!$J$5:$J$13,Table_1[Income/Expense])</f>
        <v>Income</v>
      </c>
    </row>
    <row r="111" spans="2:5" ht="15.75" x14ac:dyDescent="0.25">
      <c r="B111" s="1" t="s">
        <v>58</v>
      </c>
      <c r="C111" s="1" t="s">
        <v>28</v>
      </c>
      <c r="D111" s="14">
        <v>500</v>
      </c>
      <c r="E111" s="1" t="str" cm="1">
        <f t="array" ref="E111">_xlfn.XLOOKUP(Budget!$C111,Actuals!$J$5:$J$13,Table_1[Income/Expense])</f>
        <v>Income</v>
      </c>
    </row>
    <row r="112" spans="2:5" ht="15.75" x14ac:dyDescent="0.25">
      <c r="B112" s="1" t="s">
        <v>58</v>
      </c>
      <c r="C112" s="1" t="s">
        <v>30</v>
      </c>
      <c r="D112" s="14">
        <v>100</v>
      </c>
      <c r="E112" s="1" t="str" cm="1">
        <f t="array" ref="E112">_xlfn.XLOOKUP(Budget!$C112,Actuals!$J$5:$J$13,Table_1[Income/Expense])</f>
        <v>Income</v>
      </c>
    </row>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0FC5448216F4AAEF72938BF8E928E" ma:contentTypeVersion="2" ma:contentTypeDescription="Create a new document." ma:contentTypeScope="" ma:versionID="e36c568f8bd0a09601c9d1249b88afb6">
  <xsd:schema xmlns:xsd="http://www.w3.org/2001/XMLSchema" xmlns:xs="http://www.w3.org/2001/XMLSchema" xmlns:p="http://schemas.microsoft.com/office/2006/metadata/properties" xmlns:ns3="a3754f63-958f-452a-89f3-dcd456106236" targetNamespace="http://schemas.microsoft.com/office/2006/metadata/properties" ma:root="true" ma:fieldsID="d692a19bcd4a79232929b162188b230d" ns3:_="">
    <xsd:import namespace="a3754f63-958f-452a-89f3-dcd45610623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754f63-958f-452a-89f3-dcd4561062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68D5D6-9202-4A1B-9005-12AB20C737DF}">
  <ds:schemaRefs>
    <ds:schemaRef ds:uri="http://schemas.microsoft.com/sharepoint/v3/contenttype/forms"/>
  </ds:schemaRefs>
</ds:datastoreItem>
</file>

<file path=customXml/itemProps2.xml><?xml version="1.0" encoding="utf-8"?>
<ds:datastoreItem xmlns:ds="http://schemas.openxmlformats.org/officeDocument/2006/customXml" ds:itemID="{74A5D50D-A05D-451F-83D8-5A5AE9BD0E77}">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a3754f63-958f-452a-89f3-dcd456106236"/>
    <ds:schemaRef ds:uri="http://purl.org/dc/elements/1.1/"/>
    <ds:schemaRef ds:uri="http://www.w3.org/XML/1998/namespace"/>
  </ds:schemaRefs>
</ds:datastoreItem>
</file>

<file path=customXml/itemProps3.xml><?xml version="1.0" encoding="utf-8"?>
<ds:datastoreItem xmlns:ds="http://schemas.openxmlformats.org/officeDocument/2006/customXml" ds:itemID="{1565199C-E269-4F9B-9DF2-ABCCB225E1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754f63-958f-452a-89f3-dcd456106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Actuals</vt:lpstr>
      <vt:lpstr>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saba javed</cp:lastModifiedBy>
  <dcterms:created xsi:type="dcterms:W3CDTF">2022-05-23T20:46:49Z</dcterms:created>
  <dcterms:modified xsi:type="dcterms:W3CDTF">2022-12-28T18:38:35Z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2022-12-22T17:31:31Z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86ce9054-0b81-4f9b-9cdc-cd3f2936bf89</vt:lpwstr>
  </property>
  <property fmtid="{D5CDD505-2E9C-101B-9397-08002B2CF9AE}" pid="7" name="MSIP_Label_defa4170-0d19-0005-0004-bc88714345d2_ActionId">
    <vt:lpwstr>807112ad-8d90-45ad-baf4-abd7583893ac</vt:lpwstr>
  </property>
  <property fmtid="{D5CDD505-2E9C-101B-9397-08002B2CF9AE}" pid="8" name="MSIP_Label_defa4170-0d19-0005-0004-bc88714345d2_ContentBits">
    <vt:lpwstr>0</vt:lpwstr>
  </property>
  <property fmtid="{D5CDD505-2E9C-101B-9397-08002B2CF9AE}" pid="9" name="ContentTypeId">
    <vt:lpwstr>0x010100A260FC5448216F4AAEF72938BF8E928E</vt:lpwstr>
  </property>
</Properties>
</file>