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Сабина\Desktop\SCRIPTS_02\Документация\"/>
    </mc:Choice>
  </mc:AlternateContent>
  <bookViews>
    <workbookView xWindow="0" yWindow="0" windowWidth="24000" windowHeight="9630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3" l="1"/>
  <c r="H42" i="3"/>
  <c r="H43" i="3"/>
  <c r="H44" i="3"/>
  <c r="H40" i="3"/>
  <c r="E45" i="3"/>
  <c r="D44" i="3"/>
  <c r="G44" i="3" s="1"/>
  <c r="D43" i="3"/>
  <c r="G43" i="3" s="1"/>
  <c r="D42" i="3"/>
  <c r="G42" i="3" s="1"/>
  <c r="G41" i="3"/>
  <c r="D41" i="3"/>
  <c r="D40" i="3"/>
  <c r="G40" i="3" s="1"/>
  <c r="W3" i="3" l="1"/>
  <c r="W4" i="3"/>
  <c r="W5" i="3"/>
  <c r="W6" i="3"/>
  <c r="W7" i="3"/>
  <c r="W2" i="3"/>
  <c r="Y2" i="3"/>
  <c r="V2" i="3"/>
  <c r="C37" i="3" l="1"/>
  <c r="E19" i="3"/>
  <c r="D36" i="3"/>
  <c r="D35" i="3"/>
  <c r="D34" i="3"/>
  <c r="D33" i="3"/>
  <c r="D31" i="3"/>
  <c r="D30" i="3"/>
  <c r="D32" i="3"/>
  <c r="E30" i="3" l="1"/>
  <c r="H12" i="2"/>
  <c r="F23" i="3"/>
  <c r="G23" i="3" s="1"/>
  <c r="F24" i="3"/>
  <c r="G24" i="3" s="1"/>
  <c r="F25" i="3"/>
  <c r="G25" i="3" s="1"/>
  <c r="F26" i="3"/>
  <c r="G26" i="3" s="1"/>
  <c r="E23" i="3"/>
  <c r="E24" i="3"/>
  <c r="E25" i="3"/>
  <c r="E26" i="3"/>
  <c r="F3" i="3"/>
  <c r="G3" i="3" s="1"/>
  <c r="F2" i="3"/>
  <c r="G2" i="3" s="1"/>
  <c r="E2" i="3"/>
  <c r="E3" i="3"/>
  <c r="E4" i="3"/>
  <c r="E5" i="3"/>
  <c r="E6" i="3"/>
  <c r="E7" i="3"/>
  <c r="E8" i="3"/>
  <c r="I2" i="3" l="1"/>
  <c r="I3" i="3"/>
  <c r="I25" i="3"/>
  <c r="I23" i="3"/>
  <c r="I24" i="3"/>
  <c r="I26" i="3"/>
  <c r="Q2" i="3" l="1"/>
  <c r="Q3" i="3"/>
  <c r="Q4" i="3"/>
  <c r="Q5" i="3"/>
  <c r="Q6" i="3"/>
  <c r="E15" i="3"/>
  <c r="T2" i="3"/>
  <c r="T6" i="3"/>
  <c r="V6" i="3" s="1"/>
  <c r="T5" i="3"/>
  <c r="V5" i="3" s="1"/>
  <c r="E16" i="3" s="1"/>
  <c r="T4" i="3"/>
  <c r="V4" i="3" s="1"/>
  <c r="E12" i="3" s="1"/>
  <c r="T3" i="3"/>
  <c r="V3" i="3" s="1"/>
  <c r="E20" i="3" l="1"/>
  <c r="V7" i="3"/>
  <c r="D37" i="3"/>
  <c r="E37" i="3" s="1"/>
  <c r="F22" i="3"/>
  <c r="G22" i="3" s="1"/>
  <c r="F18" i="3"/>
  <c r="G18" i="3" s="1"/>
  <c r="F14" i="3"/>
  <c r="G14" i="3" s="1"/>
  <c r="E11" i="3"/>
  <c r="E22" i="3"/>
  <c r="E18" i="3"/>
  <c r="E14" i="3"/>
  <c r="E10" i="3"/>
  <c r="E21" i="3"/>
  <c r="E17" i="3"/>
  <c r="E13" i="3"/>
  <c r="E9" i="3"/>
  <c r="F10" i="3"/>
  <c r="G10" i="3" s="1"/>
  <c r="F6" i="3"/>
  <c r="G6" i="3" s="1"/>
  <c r="I6" i="3" s="1"/>
  <c r="F21" i="3"/>
  <c r="G21" i="3" s="1"/>
  <c r="F17" i="3"/>
  <c r="G17" i="3" s="1"/>
  <c r="F13" i="3"/>
  <c r="G13" i="3" s="1"/>
  <c r="F9" i="3"/>
  <c r="G9" i="3" s="1"/>
  <c r="F5" i="3"/>
  <c r="G5" i="3" s="1"/>
  <c r="I5" i="3" s="1"/>
  <c r="F20" i="3"/>
  <c r="G20" i="3" s="1"/>
  <c r="F16" i="3"/>
  <c r="G16" i="3" s="1"/>
  <c r="I16" i="3" s="1"/>
  <c r="F12" i="3"/>
  <c r="G12" i="3" s="1"/>
  <c r="I12" i="3" s="1"/>
  <c r="F8" i="3"/>
  <c r="G8" i="3" s="1"/>
  <c r="I8" i="3" s="1"/>
  <c r="F4" i="3"/>
  <c r="G4" i="3" s="1"/>
  <c r="I4" i="3" s="1"/>
  <c r="F19" i="3"/>
  <c r="G19" i="3" s="1"/>
  <c r="I19" i="3" s="1"/>
  <c r="F15" i="3"/>
  <c r="G15" i="3" s="1"/>
  <c r="I15" i="3" s="1"/>
  <c r="F11" i="3"/>
  <c r="G11" i="3" s="1"/>
  <c r="F7" i="3"/>
  <c r="G7" i="3" s="1"/>
  <c r="I7" i="3" s="1"/>
  <c r="E33" i="3"/>
  <c r="E34" i="3"/>
  <c r="E31" i="3"/>
  <c r="E36" i="3"/>
  <c r="E32" i="3"/>
  <c r="E3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I12" i="2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I20" i="3" l="1"/>
  <c r="I17" i="3"/>
  <c r="I10" i="3"/>
  <c r="I9" i="3"/>
  <c r="I11" i="3"/>
  <c r="I13" i="3"/>
  <c r="I14" i="3"/>
  <c r="I22" i="3"/>
  <c r="I18" i="3"/>
  <c r="I21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<sst xmlns="http://schemas.openxmlformats.org/spreadsheetml/2006/main" count="185" uniqueCount="71">
  <si>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</si>
  <si>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</si>
  <si>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</si>
  <si>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</si>
  <si>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</si>
  <si>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</si>
  <si>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</si>
  <si>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</si>
  <si>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</si>
  <si>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</si>
  <si>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</si>
  <si>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</si>
  <si>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</si>
  <si>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</si>
  <si>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</si>
  <si>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</si>
  <si>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</si>
  <si>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</si>
  <si>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</si>
  <si>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</si>
  <si>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</si>
  <si>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</si>
  <si>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</si>
  <si>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</si>
  <si>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</si>
  <si>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</si>
  <si>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</si>
  <si>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</si>
  <si>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</si>
  <si>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</si>
  <si>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</si>
  <si>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</si>
  <si>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</si>
  <si>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</si>
  <si>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</si>
  <si>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</si>
  <si>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</si>
  <si>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</si>
  <si>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</si>
  <si>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</si>
  <si>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</si>
  <si>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</si>
  <si>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</si>
  <si>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</si>
  <si>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</si>
  <si>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</si>
  <si>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</si>
  <si>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</si>
  <si>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</si>
  <si>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</si>
  <si>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</si>
  <si>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</si>
  <si>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</si>
  <si>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</si>
  <si>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</si>
  <si>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</si>
  <si>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</si>
  <si>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Отмена брони</t>
  </si>
  <si>
    <t>Выбор рейса</t>
  </si>
  <si>
    <t>Вход и выход</t>
  </si>
  <si>
    <t>Отклонение</t>
  </si>
  <si>
    <t>№ скрипта</t>
  </si>
  <si>
    <t>№</t>
  </si>
  <si>
    <t>Наименование сценария</t>
  </si>
  <si>
    <r>
      <rPr>
        <b/>
        <sz val="14"/>
        <color rgb="FF000000"/>
        <rFont val="Calibri"/>
        <family val="2"/>
        <charset val="204"/>
        <scheme val="minor"/>
      </rPr>
      <t>I</t>
    </r>
    <r>
      <rPr>
        <b/>
        <sz val="10"/>
        <color rgb="FF000000"/>
        <rFont val="Calibri"/>
        <family val="2"/>
        <charset val="204"/>
        <scheme val="minor"/>
      </rPr>
      <t>треб,
оп/ч</t>
    </r>
  </si>
  <si>
    <r>
      <rPr>
        <b/>
        <sz val="14"/>
        <color rgb="FF000000"/>
        <rFont val="Calibri"/>
        <family val="2"/>
        <charset val="204"/>
        <scheme val="minor"/>
      </rPr>
      <t>I</t>
    </r>
    <r>
      <rPr>
        <b/>
        <sz val="10"/>
        <color rgb="FF000000"/>
        <rFont val="Calibri"/>
        <family val="2"/>
        <charset val="204"/>
        <scheme val="minor"/>
      </rPr>
      <t>факт,
оп/ч</t>
    </r>
  </si>
  <si>
    <t>Кол-во VU</t>
  </si>
  <si>
    <t>Задержка между итерациями tп, сек</t>
  </si>
  <si>
    <t>Точность,
%</t>
  </si>
  <si>
    <t>процент VU</t>
  </si>
  <si>
    <t xml:space="preserve">Итого VU: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</si>
</sst>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D2BE"/>
        <bgColor indexed="64"/>
      </patternFill>
    </fill>
    <fill>
      <patternFill patternType="solid">
        <fgColor rgb="FFE3F1EB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8" applyNumberFormat="0" applyAlignment="0" applyProtection="0"/>
    <xf numFmtId="0" fontId="16" fillId="7" borderId="9" applyNumberFormat="0" applyAlignment="0" applyProtection="0"/>
    <xf numFmtId="0" fontId="17" fillId="7" borderId="8" applyNumberFormat="0" applyAlignment="0" applyProtection="0"/>
    <xf numFmtId="0" fontId="18" fillId="0" borderId="10" applyNumberFormat="0" applyFill="0" applyAlignment="0" applyProtection="0"/>
    <xf numFmtId="0" fontId="19" fillId="8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3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4" xfId="4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10" fontId="8" fillId="0" borderId="4" xfId="0" applyNumberFormat="1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1" fillId="0" borderId="4" xfId="42" applyBorder="1"/>
    <xf numFmtId="0" fontId="8" fillId="0" borderId="4" xfId="0" applyFont="1" applyBorder="1" applyAlignment="1">
      <alignment horizontal="left" vertical="top"/>
    </xf>
    <xf numFmtId="10" fontId="8" fillId="0" borderId="4" xfId="0" applyNumberFormat="1" applyFont="1" applyBorder="1" applyAlignment="1">
      <alignment horizontal="left" vertical="top"/>
    </xf>
    <xf numFmtId="0" fontId="7" fillId="0" borderId="4" xfId="4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0" fontId="24" fillId="0" borderId="0" xfId="0" applyFont="1"/>
    <xf numFmtId="1" fontId="24" fillId="0" borderId="0" xfId="0" applyNumberFormat="1" applyFont="1"/>
    <xf numFmtId="9" fontId="24" fillId="0" borderId="0" xfId="0" applyNumberFormat="1" applyFont="1"/>
    <xf numFmtId="3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2" fontId="0" fillId="0" borderId="22" xfId="0" applyNumberFormat="1" applyBorder="1"/>
    <xf numFmtId="1" fontId="0" fillId="0" borderId="2" xfId="0" applyNumberFormat="1" applyBorder="1"/>
    <xf numFmtId="2" fontId="0" fillId="0" borderId="17" xfId="0" applyNumberFormat="1" applyBorder="1"/>
    <xf numFmtId="1" fontId="0" fillId="0" borderId="18" xfId="0" applyNumberFormat="1" applyBorder="1"/>
    <xf numFmtId="0" fontId="0" fillId="0" borderId="14" xfId="0" applyFill="1" applyBorder="1"/>
    <xf numFmtId="0" fontId="0" fillId="0" borderId="15" xfId="0" applyFill="1" applyBorder="1"/>
    <xf numFmtId="0" fontId="0" fillId="0" borderId="1" xfId="0" applyFill="1" applyBorder="1"/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0" fillId="0" borderId="0" xfId="0" pivotButton="1" applyAlignment="1">
      <alignment horizontal="center"/>
    </xf>
    <xf numFmtId="1" fontId="0" fillId="0" borderId="24" xfId="0" applyNumberFormat="1" applyBorder="1" applyAlignment="1">
      <alignment horizontal="center"/>
    </xf>
    <xf numFmtId="165" fontId="0" fillId="0" borderId="24" xfId="44" applyNumberFormat="1" applyFont="1" applyBorder="1" applyAlignment="1">
      <alignment horizontal="center"/>
    </xf>
    <xf numFmtId="1" fontId="9" fillId="0" borderId="24" xfId="0" applyNumberFormat="1" applyFont="1" applyBorder="1" applyAlignment="1">
      <alignment horizontal="center" vertical="center" wrapText="1"/>
    </xf>
    <xf numFmtId="165" fontId="28" fillId="0" borderId="24" xfId="44" applyNumberFormat="1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Fill="1" applyBorder="1"/>
    <xf numFmtId="165" fontId="0" fillId="0" borderId="0" xfId="44" applyNumberFormat="1" applyFont="1" applyFill="1" applyBorder="1"/>
    <xf numFmtId="0" fontId="26" fillId="0" borderId="1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29" fillId="36" borderId="28" xfId="0" applyFont="1" applyFill="1" applyBorder="1" applyAlignment="1">
      <alignment horizontal="center" vertical="center"/>
    </xf>
    <xf numFmtId="0" fontId="29" fillId="36" borderId="29" xfId="0" applyFont="1" applyFill="1" applyBorder="1" applyAlignment="1">
      <alignment horizontal="center" vertical="center" wrapText="1"/>
    </xf>
    <xf numFmtId="0" fontId="30" fillId="36" borderId="29" xfId="0" applyFont="1" applyFill="1" applyBorder="1" applyAlignment="1">
      <alignment horizontal="center" vertical="center" wrapText="1"/>
    </xf>
    <xf numFmtId="0" fontId="29" fillId="36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9" fontId="0" fillId="0" borderId="34" xfId="44" applyFont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ont="1" applyFill="1" applyBorder="1" applyAlignment="1">
      <alignment horizontal="left" vertical="center"/>
    </xf>
    <xf numFmtId="0" fontId="0" fillId="37" borderId="33" xfId="0" applyFill="1" applyBorder="1" applyAlignment="1">
      <alignment horizontal="center"/>
    </xf>
    <xf numFmtId="2" fontId="0" fillId="37" borderId="33" xfId="0" applyNumberFormat="1" applyFill="1" applyBorder="1" applyAlignment="1">
      <alignment horizontal="center"/>
    </xf>
    <xf numFmtId="0" fontId="0" fillId="0" borderId="32" xfId="0" applyFont="1" applyFill="1" applyBorder="1" applyAlignment="1">
      <alignment horizontal="left" vertical="center"/>
    </xf>
    <xf numFmtId="0" fontId="0" fillId="0" borderId="33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ont="1" applyFill="1" applyBorder="1" applyAlignment="1">
      <alignment horizontal="left" vertical="center"/>
    </xf>
    <xf numFmtId="0" fontId="0" fillId="0" borderId="37" xfId="0" applyFill="1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абина" refreshedDate="44093.605210532405" createdVersion="6" refreshedVersion="6" minRefreshableVersion="3" recordCount="25">
  <cacheSource type="worksheet">
    <worksheetSource ref="B1:I26" sheet="Автоматизированный расчет"/>
  </cacheSource>
  <cacheFields count="8">
    <cacheField name="Script name" numFmtId="0">
      <sharedItems count="5">
        <s v="Отмена брони"/>
        <s v="Покупка билета"/>
        <s v="Выбор рейса"/>
        <s v="Просмотр квитанций"/>
        <s v="Вход и выход"/>
      </sharedItems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5" maxValue="180"/>
    </cacheField>
    <cacheField name="одним пользователем в минуту" numFmtId="2">
      <sharedItems containsSemiMixedTypes="0" containsString="0" containsNumber="1" minValue="0.33333333333333331" maxValue="1.3333333333333333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2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"/>
    <n v="3"/>
    <n v="155"/>
    <n v="0.38709677419354838"/>
    <n v="60"/>
    <n v="69.677419354838705"/>
  </r>
  <r>
    <x v="0"/>
    <x v="1"/>
    <n v="1"/>
    <n v="3"/>
    <n v="155"/>
    <n v="0.38709677419354838"/>
    <n v="60"/>
    <n v="69.677419354838705"/>
  </r>
  <r>
    <x v="0"/>
    <x v="2"/>
    <n v="1"/>
    <n v="3"/>
    <n v="155"/>
    <n v="0.38709677419354838"/>
    <n v="60"/>
    <n v="69.677419354838705"/>
  </r>
  <r>
    <x v="0"/>
    <x v="3"/>
    <n v="1"/>
    <n v="3"/>
    <n v="155"/>
    <n v="0.38709677419354838"/>
    <n v="60"/>
    <n v="69.677419354838705"/>
  </r>
  <r>
    <x v="0"/>
    <x v="4"/>
    <n v="1"/>
    <n v="3"/>
    <n v="155"/>
    <n v="0.38709677419354838"/>
    <n v="60"/>
    <n v="69.677419354838705"/>
  </r>
  <r>
    <x v="0"/>
    <x v="5"/>
    <n v="1"/>
    <n v="3"/>
    <n v="155"/>
    <n v="0.38709677419354838"/>
    <n v="60"/>
    <n v="69.677419354838705"/>
  </r>
  <r>
    <x v="0"/>
    <x v="6"/>
    <n v="1"/>
    <n v="3"/>
    <n v="155"/>
    <n v="0.38709677419354838"/>
    <n v="60"/>
    <n v="69.677419354838705"/>
  </r>
  <r>
    <x v="1"/>
    <x v="0"/>
    <n v="1"/>
    <n v="2"/>
    <n v="75"/>
    <n v="0.8"/>
    <n v="60"/>
    <n v="96"/>
  </r>
  <r>
    <x v="1"/>
    <x v="1"/>
    <n v="1"/>
    <n v="2"/>
    <n v="75"/>
    <n v="0.8"/>
    <n v="60"/>
    <n v="96"/>
  </r>
  <r>
    <x v="1"/>
    <x v="2"/>
    <n v="1"/>
    <n v="2"/>
    <n v="75"/>
    <n v="0.8"/>
    <n v="60"/>
    <n v="96"/>
  </r>
  <r>
    <x v="1"/>
    <x v="3"/>
    <n v="1"/>
    <n v="2"/>
    <n v="75"/>
    <n v="0.8"/>
    <n v="60"/>
    <n v="96"/>
  </r>
  <r>
    <x v="1"/>
    <x v="6"/>
    <n v="1"/>
    <n v="2"/>
    <n v="75"/>
    <n v="0.8"/>
    <n v="60"/>
    <n v="96"/>
  </r>
  <r>
    <x v="2"/>
    <x v="0"/>
    <n v="1"/>
    <n v="2"/>
    <n v="92"/>
    <n v="0.65217391304347827"/>
    <n v="60"/>
    <n v="78.260869565217391"/>
  </r>
  <r>
    <x v="2"/>
    <x v="1"/>
    <n v="1"/>
    <n v="2"/>
    <n v="92"/>
    <n v="0.65217391304347827"/>
    <n v="60"/>
    <n v="78.260869565217391"/>
  </r>
  <r>
    <x v="2"/>
    <x v="2"/>
    <n v="1"/>
    <n v="2"/>
    <n v="92"/>
    <n v="0.65217391304347827"/>
    <n v="60"/>
    <n v="78.260869565217391"/>
  </r>
  <r>
    <x v="2"/>
    <x v="4"/>
    <n v="1"/>
    <n v="2"/>
    <n v="92"/>
    <n v="0.65217391304347827"/>
    <n v="60"/>
    <n v="78.260869565217391"/>
  </r>
  <r>
    <x v="2"/>
    <x v="6"/>
    <n v="1"/>
    <n v="2"/>
    <n v="92"/>
    <n v="0.65217391304347827"/>
    <n v="60"/>
    <n v="78.260869565217391"/>
  </r>
  <r>
    <x v="3"/>
    <x v="0"/>
    <n v="1"/>
    <n v="1"/>
    <n v="180"/>
    <n v="0.33333333333333331"/>
    <n v="60"/>
    <n v="20"/>
  </r>
  <r>
    <x v="3"/>
    <x v="1"/>
    <n v="1"/>
    <n v="1"/>
    <n v="180"/>
    <n v="0.33333333333333331"/>
    <n v="60"/>
    <n v="20"/>
  </r>
  <r>
    <x v="3"/>
    <x v="2"/>
    <n v="1"/>
    <n v="1"/>
    <n v="180"/>
    <n v="0.33333333333333331"/>
    <n v="60"/>
    <n v="20"/>
  </r>
  <r>
    <x v="3"/>
    <x v="3"/>
    <n v="1"/>
    <n v="1"/>
    <n v="180"/>
    <n v="0.33333333333333331"/>
    <n v="60"/>
    <n v="20"/>
  </r>
  <r>
    <x v="3"/>
    <x v="4"/>
    <n v="1"/>
    <n v="1"/>
    <n v="180"/>
    <n v="0.33333333333333331"/>
    <n v="60"/>
    <n v="20"/>
  </r>
  <r>
    <x v="3"/>
    <x v="6"/>
    <n v="1"/>
    <n v="1"/>
    <n v="180"/>
    <n v="0.33333333333333331"/>
    <n v="60"/>
    <n v="20"/>
  </r>
  <r>
    <x v="4"/>
    <x v="0"/>
    <n v="1"/>
    <n v="2"/>
    <n v="45"/>
    <n v="1.3333333333333333"/>
    <n v="60"/>
    <n v="160"/>
  </r>
  <r>
    <x v="4"/>
    <x v="6"/>
    <n v="1"/>
    <n v="2"/>
    <n v="45"/>
    <n v="1.3333333333333333"/>
    <n v="60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:K9" firstHeaderRow="1" firstDataRow="1" firstDataCol="1"/>
  <pivotFields count="8">
    <pivotField axis="axisRow" showAll="0">
      <items count="6">
        <item x="4"/>
        <item x="2"/>
        <item x="0"/>
        <item x="1"/>
        <item x="3"/>
        <item t="default"/>
      </items>
    </pivotField>
    <pivotField axis="axisRow" showAll="0">
      <items count="8">
        <item sd="0" x="0"/>
        <item sd="0" x="2"/>
        <item sd="0" x="6"/>
        <item sd="0" x="1"/>
        <item sd="0" x="3"/>
        <item sd="0" x="5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2"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25" zoomScaleNormal="100" workbookViewId="0">
      <selection activeCell="J35" sqref="J35"/>
    </sheetView>
  </sheetViews>
  <sheetFormatPr defaultColWidth="11.42578125" defaultRowHeight="15" x14ac:dyDescent="0.25"/>
  <cols>
    <col min="2" max="2" width="28.140625" bestFit="1" customWidth="1"/>
    <col min="3" max="3" width="30.7109375" customWidth="1"/>
    <col min="4" max="4" width="14.28515625" bestFit="1" customWidth="1"/>
    <col min="5" max="5" width="12.28515625" bestFit="1" customWidth="1"/>
    <col min="8" max="8" width="16.28515625" customWidth="1"/>
    <col min="9" max="9" width="8.5703125" customWidth="1"/>
    <col min="10" max="10" width="38.85546875" bestFit="1" customWidth="1"/>
    <col min="11" max="11" width="21.5703125" bestFit="1" customWidth="1"/>
    <col min="12" max="12" width="18.7109375" customWidth="1"/>
    <col min="13" max="13" width="27.42578125" bestFit="1" customWidth="1"/>
    <col min="14" max="14" width="26.7109375" bestFit="1" customWidth="1"/>
    <col min="15" max="15" width="8.7109375" bestFit="1" customWidth="1"/>
    <col min="16" max="16" width="11" bestFit="1" customWidth="1"/>
    <col min="18" max="18" width="8.42578125" customWidth="1"/>
    <col min="19" max="19" width="7.42578125" customWidth="1"/>
    <col min="20" max="20" width="23" customWidth="1"/>
    <col min="23" max="23" width="14.140625" customWidth="1"/>
  </cols>
  <sheetData>
    <row r="1" spans="1:25" ht="16.5" thickBot="1" x14ac:dyDescent="0.3">
      <c r="A1" s="54" t="s">
        <v>61</v>
      </c>
      <c r="B1" s="39" t="s">
        <v>35</v>
      </c>
      <c r="C1" s="40" t="s">
        <v>36</v>
      </c>
      <c r="D1" s="40" t="s">
        <v>37</v>
      </c>
      <c r="E1" s="40" t="s">
        <v>42</v>
      </c>
      <c r="F1" s="40" t="s">
        <v>53</v>
      </c>
      <c r="G1" s="40" t="s">
        <v>54</v>
      </c>
      <c r="H1" s="40" t="s">
        <v>55</v>
      </c>
      <c r="I1" s="41" t="s">
        <v>7</v>
      </c>
      <c r="J1" s="42" t="s">
        <v>38</v>
      </c>
      <c r="K1" t="s">
        <v>51</v>
      </c>
      <c r="N1" t="s">
        <v>41</v>
      </c>
      <c r="O1" t="s">
        <v>43</v>
      </c>
      <c r="P1" t="s">
        <v>44</v>
      </c>
      <c r="Q1" t="s">
        <v>56</v>
      </c>
      <c r="R1" t="s">
        <v>45</v>
      </c>
      <c r="S1" t="s">
        <v>42</v>
      </c>
      <c r="T1" t="s">
        <v>46</v>
      </c>
      <c r="U1" s="20" t="s">
        <v>47</v>
      </c>
      <c r="V1" s="20" t="s">
        <v>48</v>
      </c>
      <c r="W1" s="20" t="s">
        <v>49</v>
      </c>
      <c r="Y1" t="s">
        <v>50</v>
      </c>
    </row>
    <row r="2" spans="1:25" ht="15.75" thickBot="1" x14ac:dyDescent="0.3">
      <c r="A2" s="58">
        <v>1</v>
      </c>
      <c r="B2" s="24" t="s">
        <v>57</v>
      </c>
      <c r="C2" s="25" t="s">
        <v>0</v>
      </c>
      <c r="D2" s="25">
        <v>1</v>
      </c>
      <c r="E2" s="36">
        <f>VLOOKUP(B2,$N$1:$X$8,6,FALSE)</f>
        <v>3</v>
      </c>
      <c r="F2" s="25">
        <f>VLOOKUP(B2,$N$1:$X$8,5,FALSE)</f>
        <v>155</v>
      </c>
      <c r="G2" s="34">
        <f>60/F2</f>
        <v>0.38709677419354838</v>
      </c>
      <c r="H2" s="25">
        <v>60</v>
      </c>
      <c r="I2" s="35">
        <f>E2*G2*H2</f>
        <v>69.677419354838705</v>
      </c>
      <c r="J2" s="17" t="s">
        <v>0</v>
      </c>
      <c r="K2" s="16">
        <v>423.9382889200561</v>
      </c>
      <c r="N2" t="s">
        <v>57</v>
      </c>
      <c r="O2" s="23">
        <v>39</v>
      </c>
      <c r="P2">
        <v>35</v>
      </c>
      <c r="Q2">
        <f>O2+P2</f>
        <v>74</v>
      </c>
      <c r="R2" s="18">
        <v>155</v>
      </c>
      <c r="S2" s="18">
        <v>3</v>
      </c>
      <c r="T2" s="19">
        <f>60/(R2)</f>
        <v>0.38709677419354838</v>
      </c>
      <c r="U2" s="20">
        <v>20</v>
      </c>
      <c r="V2" s="21">
        <f>ROUND(S2*T2*U2,0)</f>
        <v>23</v>
      </c>
      <c r="W2" s="22">
        <f>S2/Y$2</f>
        <v>0.3</v>
      </c>
      <c r="Y2">
        <f>SUM(S2:S6)</f>
        <v>10</v>
      </c>
    </row>
    <row r="3" spans="1:25" ht="15.75" thickBot="1" x14ac:dyDescent="0.3">
      <c r="A3" s="58"/>
      <c r="B3" s="26" t="s">
        <v>57</v>
      </c>
      <c r="C3" s="27" t="s">
        <v>9</v>
      </c>
      <c r="D3" s="27">
        <v>1</v>
      </c>
      <c r="E3" s="37">
        <f t="shared" ref="E3:E26" si="0">VLOOKUP(B3,$N$1:$X$8,6,FALSE)</f>
        <v>3</v>
      </c>
      <c r="F3" s="27">
        <f>VLOOKUP(B3,$N$1:$X$8,5,FALSE)</f>
        <v>155</v>
      </c>
      <c r="G3" s="28">
        <f t="shared" ref="G3:G26" si="1">60/F3</f>
        <v>0.38709677419354838</v>
      </c>
      <c r="H3" s="27">
        <v>60</v>
      </c>
      <c r="I3" s="29">
        <f t="shared" ref="I3:I26" si="2">E3*G3*H3</f>
        <v>69.677419354838705</v>
      </c>
      <c r="J3" s="17" t="s">
        <v>10</v>
      </c>
      <c r="K3" s="16">
        <v>263.9382889200561</v>
      </c>
      <c r="N3" t="s">
        <v>8</v>
      </c>
      <c r="O3">
        <v>25</v>
      </c>
      <c r="P3">
        <v>20</v>
      </c>
      <c r="Q3">
        <f t="shared" ref="Q3:Q6" si="3">O3+P3</f>
        <v>45</v>
      </c>
      <c r="R3" s="18">
        <v>75</v>
      </c>
      <c r="S3" s="18">
        <v>2</v>
      </c>
      <c r="T3" s="19">
        <f t="shared" ref="T3:T6" si="4">60/(R3)</f>
        <v>0.8</v>
      </c>
      <c r="U3" s="20">
        <v>20</v>
      </c>
      <c r="V3" s="21">
        <f t="shared" ref="V3:V6" si="5">ROUND(S3*T3*U3,0)</f>
        <v>32</v>
      </c>
      <c r="W3" s="22">
        <f t="shared" ref="W3:W7" si="6">S3/Y$2</f>
        <v>0.2</v>
      </c>
    </row>
    <row r="4" spans="1:25" ht="15.75" thickBot="1" x14ac:dyDescent="0.3">
      <c r="A4" s="58"/>
      <c r="B4" s="26" t="s">
        <v>57</v>
      </c>
      <c r="C4" s="27" t="s">
        <v>10</v>
      </c>
      <c r="D4" s="27">
        <v>1</v>
      </c>
      <c r="E4" s="37">
        <f t="shared" si="0"/>
        <v>3</v>
      </c>
      <c r="F4" s="27">
        <f t="shared" ref="F4:F26" si="7">VLOOKUP(B4,$N$1:$X$8,5,FALSE)</f>
        <v>155</v>
      </c>
      <c r="G4" s="28">
        <f t="shared" si="1"/>
        <v>0.38709677419354838</v>
      </c>
      <c r="H4" s="27">
        <v>60</v>
      </c>
      <c r="I4" s="29">
        <f t="shared" si="2"/>
        <v>69.677419354838705</v>
      </c>
      <c r="J4" s="17" t="s">
        <v>6</v>
      </c>
      <c r="K4" s="16">
        <v>423.9382889200561</v>
      </c>
      <c r="N4" t="s">
        <v>58</v>
      </c>
      <c r="O4">
        <v>29</v>
      </c>
      <c r="P4">
        <v>25</v>
      </c>
      <c r="Q4">
        <f t="shared" si="3"/>
        <v>54</v>
      </c>
      <c r="R4" s="18">
        <v>92</v>
      </c>
      <c r="S4" s="18">
        <v>2</v>
      </c>
      <c r="T4" s="19">
        <f t="shared" si="4"/>
        <v>0.65217391304347827</v>
      </c>
      <c r="U4" s="20">
        <v>20</v>
      </c>
      <c r="V4" s="21">
        <f t="shared" si="5"/>
        <v>26</v>
      </c>
      <c r="W4" s="22">
        <f t="shared" si="6"/>
        <v>0.2</v>
      </c>
    </row>
    <row r="5" spans="1:25" ht="15.75" thickBot="1" x14ac:dyDescent="0.3">
      <c r="A5" s="58"/>
      <c r="B5" s="26" t="s">
        <v>57</v>
      </c>
      <c r="C5" s="27" t="s">
        <v>3</v>
      </c>
      <c r="D5" s="27">
        <v>1</v>
      </c>
      <c r="E5" s="37">
        <f t="shared" si="0"/>
        <v>3</v>
      </c>
      <c r="F5" s="27">
        <f t="shared" si="7"/>
        <v>155</v>
      </c>
      <c r="G5" s="28">
        <f t="shared" si="1"/>
        <v>0.38709677419354838</v>
      </c>
      <c r="H5" s="27">
        <v>60</v>
      </c>
      <c r="I5" s="29">
        <f t="shared" si="2"/>
        <v>69.677419354838705</v>
      </c>
      <c r="J5" s="17" t="s">
        <v>9</v>
      </c>
      <c r="K5" s="16">
        <v>263.9382889200561</v>
      </c>
      <c r="N5" t="s">
        <v>4</v>
      </c>
      <c r="O5">
        <v>40</v>
      </c>
      <c r="P5">
        <v>35</v>
      </c>
      <c r="Q5">
        <f t="shared" si="3"/>
        <v>75</v>
      </c>
      <c r="R5" s="18">
        <v>180</v>
      </c>
      <c r="S5" s="18">
        <v>1</v>
      </c>
      <c r="T5" s="19">
        <f t="shared" si="4"/>
        <v>0.33333333333333331</v>
      </c>
      <c r="U5" s="20">
        <v>20</v>
      </c>
      <c r="V5" s="21">
        <f t="shared" si="5"/>
        <v>7</v>
      </c>
      <c r="W5" s="22">
        <f t="shared" si="6"/>
        <v>0.1</v>
      </c>
    </row>
    <row r="6" spans="1:25" ht="15.75" thickBot="1" x14ac:dyDescent="0.3">
      <c r="A6" s="58"/>
      <c r="B6" s="26" t="s">
        <v>57</v>
      </c>
      <c r="C6" s="27" t="s">
        <v>4</v>
      </c>
      <c r="D6" s="27">
        <v>1</v>
      </c>
      <c r="E6" s="37">
        <f t="shared" si="0"/>
        <v>3</v>
      </c>
      <c r="F6" s="27">
        <f t="shared" si="7"/>
        <v>155</v>
      </c>
      <c r="G6" s="28">
        <f t="shared" si="1"/>
        <v>0.38709677419354838</v>
      </c>
      <c r="H6" s="27">
        <v>60</v>
      </c>
      <c r="I6" s="29">
        <f t="shared" si="2"/>
        <v>69.677419354838705</v>
      </c>
      <c r="J6" s="17" t="s">
        <v>3</v>
      </c>
      <c r="K6" s="16">
        <v>185.67741935483872</v>
      </c>
      <c r="N6" t="s">
        <v>59</v>
      </c>
      <c r="O6">
        <v>8</v>
      </c>
      <c r="P6">
        <v>5</v>
      </c>
      <c r="Q6">
        <f t="shared" si="3"/>
        <v>13</v>
      </c>
      <c r="R6" s="18">
        <v>45</v>
      </c>
      <c r="S6" s="18">
        <v>2</v>
      </c>
      <c r="T6" s="19">
        <f t="shared" si="4"/>
        <v>1.3333333333333333</v>
      </c>
      <c r="U6" s="20">
        <v>20</v>
      </c>
      <c r="V6" s="21">
        <f t="shared" si="5"/>
        <v>53</v>
      </c>
      <c r="W6" s="22">
        <f t="shared" si="6"/>
        <v>0.2</v>
      </c>
    </row>
    <row r="7" spans="1:25" ht="15.75" thickBot="1" x14ac:dyDescent="0.3">
      <c r="A7" s="58"/>
      <c r="B7" s="26" t="s">
        <v>57</v>
      </c>
      <c r="C7" s="27" t="s">
        <v>11</v>
      </c>
      <c r="D7" s="27">
        <v>1</v>
      </c>
      <c r="E7" s="37">
        <f t="shared" si="0"/>
        <v>3</v>
      </c>
      <c r="F7" s="27">
        <f t="shared" si="7"/>
        <v>155</v>
      </c>
      <c r="G7" s="28">
        <f t="shared" si="1"/>
        <v>0.38709677419354838</v>
      </c>
      <c r="H7" s="27">
        <v>60</v>
      </c>
      <c r="I7" s="29">
        <f t="shared" si="2"/>
        <v>69.677419354838705</v>
      </c>
      <c r="J7" s="17" t="s">
        <v>11</v>
      </c>
      <c r="K7" s="16">
        <v>69.677419354838705</v>
      </c>
      <c r="U7" s="20"/>
      <c r="V7" s="21">
        <f>SUM(V2:V6)</f>
        <v>141</v>
      </c>
      <c r="W7" s="22">
        <f t="shared" si="6"/>
        <v>0</v>
      </c>
    </row>
    <row r="8" spans="1:25" ht="15.75" thickBot="1" x14ac:dyDescent="0.3">
      <c r="A8" s="58"/>
      <c r="B8" s="30" t="s">
        <v>57</v>
      </c>
      <c r="C8" s="31" t="s">
        <v>6</v>
      </c>
      <c r="D8" s="31">
        <v>1</v>
      </c>
      <c r="E8" s="38">
        <f t="shared" si="0"/>
        <v>3</v>
      </c>
      <c r="F8" s="31">
        <f t="shared" si="7"/>
        <v>155</v>
      </c>
      <c r="G8" s="32">
        <f t="shared" si="1"/>
        <v>0.38709677419354838</v>
      </c>
      <c r="H8" s="31">
        <v>60</v>
      </c>
      <c r="I8" s="33">
        <f t="shared" si="2"/>
        <v>69.677419354838705</v>
      </c>
      <c r="J8" s="17" t="s">
        <v>4</v>
      </c>
      <c r="K8" s="16">
        <v>167.9382889200561</v>
      </c>
    </row>
    <row r="9" spans="1:25" ht="15.75" thickBot="1" x14ac:dyDescent="0.3">
      <c r="A9" s="58">
        <v>2</v>
      </c>
      <c r="B9" s="24" t="s">
        <v>8</v>
      </c>
      <c r="C9" s="25" t="s">
        <v>0</v>
      </c>
      <c r="D9" s="25">
        <v>1</v>
      </c>
      <c r="E9" s="36">
        <f t="shared" si="0"/>
        <v>2</v>
      </c>
      <c r="F9" s="25">
        <f t="shared" si="7"/>
        <v>75</v>
      </c>
      <c r="G9" s="34">
        <f t="shared" si="1"/>
        <v>0.8</v>
      </c>
      <c r="H9" s="25">
        <v>60</v>
      </c>
      <c r="I9" s="35">
        <f t="shared" si="2"/>
        <v>96</v>
      </c>
      <c r="J9" s="17" t="s">
        <v>39</v>
      </c>
      <c r="K9" s="16">
        <v>1799.046283309958</v>
      </c>
    </row>
    <row r="10" spans="1:25" ht="15.75" thickBot="1" x14ac:dyDescent="0.3">
      <c r="A10" s="58"/>
      <c r="B10" s="26" t="s">
        <v>8</v>
      </c>
      <c r="C10" s="27" t="s">
        <v>9</v>
      </c>
      <c r="D10" s="27">
        <v>1</v>
      </c>
      <c r="E10" s="37">
        <f t="shared" si="0"/>
        <v>2</v>
      </c>
      <c r="F10" s="27">
        <f t="shared" si="7"/>
        <v>75</v>
      </c>
      <c r="G10" s="28">
        <f t="shared" si="1"/>
        <v>0.8</v>
      </c>
      <c r="H10" s="27">
        <v>60</v>
      </c>
      <c r="I10" s="29">
        <f t="shared" si="2"/>
        <v>96</v>
      </c>
    </row>
    <row r="11" spans="1:25" ht="15.75" thickBot="1" x14ac:dyDescent="0.3">
      <c r="A11" s="58"/>
      <c r="B11" s="26" t="s">
        <v>8</v>
      </c>
      <c r="C11" s="27" t="s">
        <v>10</v>
      </c>
      <c r="D11" s="27">
        <v>1</v>
      </c>
      <c r="E11" s="37">
        <f t="shared" si="0"/>
        <v>2</v>
      </c>
      <c r="F11" s="27">
        <f t="shared" si="7"/>
        <v>75</v>
      </c>
      <c r="G11" s="28">
        <f t="shared" si="1"/>
        <v>0.8</v>
      </c>
      <c r="H11" s="27">
        <v>60</v>
      </c>
      <c r="I11" s="29">
        <f t="shared" si="2"/>
        <v>96</v>
      </c>
    </row>
    <row r="12" spans="1:25" ht="15.75" thickBot="1" x14ac:dyDescent="0.3">
      <c r="A12" s="58"/>
      <c r="B12" s="26" t="s">
        <v>8</v>
      </c>
      <c r="C12" s="27" t="s">
        <v>3</v>
      </c>
      <c r="D12" s="27">
        <v>1</v>
      </c>
      <c r="E12" s="37">
        <f t="shared" si="0"/>
        <v>2</v>
      </c>
      <c r="F12" s="27">
        <f t="shared" si="7"/>
        <v>75</v>
      </c>
      <c r="G12" s="28">
        <f t="shared" si="1"/>
        <v>0.8</v>
      </c>
      <c r="H12" s="27">
        <v>60</v>
      </c>
      <c r="I12" s="29">
        <f t="shared" si="2"/>
        <v>96</v>
      </c>
    </row>
    <row r="13" spans="1:25" ht="15.75" thickBot="1" x14ac:dyDescent="0.3">
      <c r="A13" s="58"/>
      <c r="B13" s="30" t="s">
        <v>8</v>
      </c>
      <c r="C13" s="31" t="s">
        <v>6</v>
      </c>
      <c r="D13" s="31">
        <v>1</v>
      </c>
      <c r="E13" s="38">
        <f t="shared" si="0"/>
        <v>2</v>
      </c>
      <c r="F13" s="31">
        <f t="shared" si="7"/>
        <v>75</v>
      </c>
      <c r="G13" s="32">
        <f t="shared" si="1"/>
        <v>0.8</v>
      </c>
      <c r="H13" s="31">
        <v>60</v>
      </c>
      <c r="I13" s="33">
        <f t="shared" si="2"/>
        <v>96</v>
      </c>
    </row>
    <row r="14" spans="1:25" ht="15.75" thickBot="1" x14ac:dyDescent="0.3">
      <c r="A14" s="58">
        <v>3</v>
      </c>
      <c r="B14" s="24" t="s">
        <v>58</v>
      </c>
      <c r="C14" s="25" t="s">
        <v>0</v>
      </c>
      <c r="D14" s="25">
        <v>1</v>
      </c>
      <c r="E14" s="36">
        <f t="shared" si="0"/>
        <v>2</v>
      </c>
      <c r="F14" s="25">
        <f t="shared" si="7"/>
        <v>92</v>
      </c>
      <c r="G14" s="34">
        <f t="shared" si="1"/>
        <v>0.65217391304347827</v>
      </c>
      <c r="H14" s="25">
        <v>60</v>
      </c>
      <c r="I14" s="35">
        <f t="shared" si="2"/>
        <v>78.260869565217391</v>
      </c>
    </row>
    <row r="15" spans="1:25" ht="15.75" thickBot="1" x14ac:dyDescent="0.3">
      <c r="A15" s="58"/>
      <c r="B15" s="26" t="s">
        <v>58</v>
      </c>
      <c r="C15" s="27" t="s">
        <v>9</v>
      </c>
      <c r="D15" s="27">
        <v>1</v>
      </c>
      <c r="E15" s="37">
        <f t="shared" si="0"/>
        <v>2</v>
      </c>
      <c r="F15" s="27">
        <f t="shared" si="7"/>
        <v>92</v>
      </c>
      <c r="G15" s="28">
        <f t="shared" si="1"/>
        <v>0.65217391304347827</v>
      </c>
      <c r="H15" s="27">
        <v>60</v>
      </c>
      <c r="I15" s="29">
        <f t="shared" si="2"/>
        <v>78.260869565217391</v>
      </c>
    </row>
    <row r="16" spans="1:25" ht="15.75" thickBot="1" x14ac:dyDescent="0.3">
      <c r="A16" s="58"/>
      <c r="B16" s="26" t="s">
        <v>58</v>
      </c>
      <c r="C16" s="27" t="s">
        <v>10</v>
      </c>
      <c r="D16" s="27">
        <v>1</v>
      </c>
      <c r="E16" s="37">
        <f t="shared" si="0"/>
        <v>2</v>
      </c>
      <c r="F16" s="27">
        <f t="shared" si="7"/>
        <v>92</v>
      </c>
      <c r="G16" s="28">
        <f t="shared" si="1"/>
        <v>0.65217391304347827</v>
      </c>
      <c r="H16" s="27">
        <v>60</v>
      </c>
      <c r="I16" s="29">
        <f t="shared" si="2"/>
        <v>78.260869565217391</v>
      </c>
    </row>
    <row r="17" spans="1:11" ht="15.75" thickBot="1" x14ac:dyDescent="0.3">
      <c r="A17" s="58"/>
      <c r="B17" s="26" t="s">
        <v>58</v>
      </c>
      <c r="C17" s="27" t="s">
        <v>4</v>
      </c>
      <c r="D17" s="27">
        <v>1</v>
      </c>
      <c r="E17" s="37">
        <f t="shared" si="0"/>
        <v>2</v>
      </c>
      <c r="F17" s="27">
        <f t="shared" si="7"/>
        <v>92</v>
      </c>
      <c r="G17" s="28">
        <f t="shared" si="1"/>
        <v>0.65217391304347827</v>
      </c>
      <c r="H17" s="27">
        <v>60</v>
      </c>
      <c r="I17" s="29">
        <f t="shared" si="2"/>
        <v>78.260869565217391</v>
      </c>
    </row>
    <row r="18" spans="1:11" ht="15.75" thickBot="1" x14ac:dyDescent="0.3">
      <c r="A18" s="58"/>
      <c r="B18" s="30" t="s">
        <v>58</v>
      </c>
      <c r="C18" s="31" t="s">
        <v>6</v>
      </c>
      <c r="D18" s="31">
        <v>1</v>
      </c>
      <c r="E18" s="38">
        <f t="shared" si="0"/>
        <v>2</v>
      </c>
      <c r="F18" s="31">
        <f t="shared" si="7"/>
        <v>92</v>
      </c>
      <c r="G18" s="32">
        <f t="shared" si="1"/>
        <v>0.65217391304347827</v>
      </c>
      <c r="H18" s="31">
        <v>60</v>
      </c>
      <c r="I18" s="33">
        <f t="shared" si="2"/>
        <v>78.260869565217391</v>
      </c>
    </row>
    <row r="19" spans="1:11" ht="15.75" thickBot="1" x14ac:dyDescent="0.3">
      <c r="A19" s="58">
        <v>4</v>
      </c>
      <c r="B19" s="24" t="s">
        <v>4</v>
      </c>
      <c r="C19" s="25" t="s">
        <v>0</v>
      </c>
      <c r="D19" s="25">
        <v>1</v>
      </c>
      <c r="E19" s="36">
        <f>VLOOKUP(B19,$N$1:$X$8,6,FALSE)</f>
        <v>1</v>
      </c>
      <c r="F19" s="25">
        <f t="shared" si="7"/>
        <v>180</v>
      </c>
      <c r="G19" s="34">
        <f t="shared" si="1"/>
        <v>0.33333333333333331</v>
      </c>
      <c r="H19" s="25">
        <v>60</v>
      </c>
      <c r="I19" s="35">
        <f t="shared" si="2"/>
        <v>20</v>
      </c>
    </row>
    <row r="20" spans="1:11" ht="15.75" thickBot="1" x14ac:dyDescent="0.3">
      <c r="A20" s="58"/>
      <c r="B20" s="26" t="s">
        <v>4</v>
      </c>
      <c r="C20" s="27" t="s">
        <v>9</v>
      </c>
      <c r="D20" s="27">
        <v>1</v>
      </c>
      <c r="E20" s="37">
        <f t="shared" si="0"/>
        <v>1</v>
      </c>
      <c r="F20" s="27">
        <f t="shared" si="7"/>
        <v>180</v>
      </c>
      <c r="G20" s="28">
        <f t="shared" si="1"/>
        <v>0.33333333333333331</v>
      </c>
      <c r="H20" s="27">
        <v>60</v>
      </c>
      <c r="I20" s="29">
        <f t="shared" si="2"/>
        <v>20</v>
      </c>
    </row>
    <row r="21" spans="1:11" ht="15.75" thickBot="1" x14ac:dyDescent="0.3">
      <c r="A21" s="58"/>
      <c r="B21" s="26" t="s">
        <v>4</v>
      </c>
      <c r="C21" s="27" t="s">
        <v>10</v>
      </c>
      <c r="D21" s="27">
        <v>1</v>
      </c>
      <c r="E21" s="37">
        <f t="shared" si="0"/>
        <v>1</v>
      </c>
      <c r="F21" s="27">
        <f t="shared" si="7"/>
        <v>180</v>
      </c>
      <c r="G21" s="28">
        <f t="shared" si="1"/>
        <v>0.33333333333333331</v>
      </c>
      <c r="H21" s="27">
        <v>60</v>
      </c>
      <c r="I21" s="29">
        <f t="shared" si="2"/>
        <v>20</v>
      </c>
    </row>
    <row r="22" spans="1:11" ht="15.75" thickBot="1" x14ac:dyDescent="0.3">
      <c r="A22" s="58"/>
      <c r="B22" s="26" t="s">
        <v>4</v>
      </c>
      <c r="C22" s="27" t="s">
        <v>3</v>
      </c>
      <c r="D22" s="27">
        <v>1</v>
      </c>
      <c r="E22" s="37">
        <f t="shared" si="0"/>
        <v>1</v>
      </c>
      <c r="F22" s="27">
        <f t="shared" si="7"/>
        <v>180</v>
      </c>
      <c r="G22" s="28">
        <f t="shared" si="1"/>
        <v>0.33333333333333331</v>
      </c>
      <c r="H22" s="27">
        <v>60</v>
      </c>
      <c r="I22" s="29">
        <f t="shared" si="2"/>
        <v>20</v>
      </c>
    </row>
    <row r="23" spans="1:11" ht="15.75" thickBot="1" x14ac:dyDescent="0.3">
      <c r="A23" s="58"/>
      <c r="B23" s="26" t="s">
        <v>4</v>
      </c>
      <c r="C23" s="27" t="s">
        <v>4</v>
      </c>
      <c r="D23" s="27">
        <v>1</v>
      </c>
      <c r="E23" s="37">
        <f t="shared" si="0"/>
        <v>1</v>
      </c>
      <c r="F23" s="27">
        <f t="shared" si="7"/>
        <v>180</v>
      </c>
      <c r="G23" s="28">
        <f t="shared" si="1"/>
        <v>0.33333333333333331</v>
      </c>
      <c r="H23" s="27">
        <v>60</v>
      </c>
      <c r="I23" s="29">
        <f t="shared" si="2"/>
        <v>20</v>
      </c>
    </row>
    <row r="24" spans="1:11" ht="15.75" thickBot="1" x14ac:dyDescent="0.3">
      <c r="A24" s="58"/>
      <c r="B24" s="30" t="s">
        <v>4</v>
      </c>
      <c r="C24" s="31" t="s">
        <v>6</v>
      </c>
      <c r="D24" s="31">
        <v>1</v>
      </c>
      <c r="E24" s="38">
        <f t="shared" si="0"/>
        <v>1</v>
      </c>
      <c r="F24" s="31">
        <f t="shared" si="7"/>
        <v>180</v>
      </c>
      <c r="G24" s="32">
        <f t="shared" si="1"/>
        <v>0.33333333333333331</v>
      </c>
      <c r="H24" s="31">
        <v>60</v>
      </c>
      <c r="I24" s="33">
        <f t="shared" si="2"/>
        <v>20</v>
      </c>
    </row>
    <row r="25" spans="1:11" ht="15.75" thickBot="1" x14ac:dyDescent="0.3">
      <c r="A25" s="58">
        <v>5</v>
      </c>
      <c r="B25" s="26" t="s">
        <v>59</v>
      </c>
      <c r="C25" s="27" t="s">
        <v>0</v>
      </c>
      <c r="D25" s="27">
        <v>1</v>
      </c>
      <c r="E25" s="37">
        <f t="shared" si="0"/>
        <v>2</v>
      </c>
      <c r="F25" s="27">
        <f t="shared" si="7"/>
        <v>45</v>
      </c>
      <c r="G25" s="28">
        <f t="shared" si="1"/>
        <v>1.3333333333333333</v>
      </c>
      <c r="H25" s="27">
        <v>60</v>
      </c>
      <c r="I25" s="29">
        <f t="shared" si="2"/>
        <v>160</v>
      </c>
    </row>
    <row r="26" spans="1:11" ht="15.75" thickBot="1" x14ac:dyDescent="0.3">
      <c r="A26" s="58"/>
      <c r="B26" s="30" t="s">
        <v>59</v>
      </c>
      <c r="C26" s="31" t="s">
        <v>6</v>
      </c>
      <c r="D26" s="31">
        <v>1</v>
      </c>
      <c r="E26" s="38">
        <f t="shared" si="0"/>
        <v>2</v>
      </c>
      <c r="F26" s="31">
        <f t="shared" si="7"/>
        <v>45</v>
      </c>
      <c r="G26" s="32">
        <f t="shared" si="1"/>
        <v>1.3333333333333333</v>
      </c>
      <c r="H26" s="31">
        <v>60</v>
      </c>
      <c r="I26" s="33">
        <f t="shared" si="2"/>
        <v>160</v>
      </c>
    </row>
    <row r="28" spans="1:11" ht="15.75" thickBot="1" x14ac:dyDescent="0.3">
      <c r="H28" s="48"/>
      <c r="I28" s="48"/>
      <c r="J28" s="48"/>
      <c r="K28" s="48"/>
    </row>
    <row r="29" spans="1:11" ht="19.5" thickBot="1" x14ac:dyDescent="0.3">
      <c r="B29" s="55" t="s">
        <v>40</v>
      </c>
      <c r="C29" s="56"/>
      <c r="D29" s="47" t="s">
        <v>52</v>
      </c>
      <c r="E29" s="47" t="s">
        <v>60</v>
      </c>
      <c r="H29" s="57"/>
      <c r="I29" s="57"/>
      <c r="J29" s="57"/>
      <c r="K29" s="48"/>
    </row>
    <row r="30" spans="1:11" ht="16.5" thickBot="1" x14ac:dyDescent="0.3">
      <c r="B30" s="50" t="s">
        <v>0</v>
      </c>
      <c r="C30" s="51">
        <v>422</v>
      </c>
      <c r="D30" s="43">
        <f>GETPIVOTDATA("Итого",J1:K9,"transaction rq",B30)</f>
        <v>423.9382889200561</v>
      </c>
      <c r="E30" s="44">
        <f>1-C30/D30</f>
        <v>4.5721015787314467E-3</v>
      </c>
      <c r="H30" s="48"/>
      <c r="I30" s="48"/>
      <c r="J30" s="49"/>
      <c r="K30" s="48"/>
    </row>
    <row r="31" spans="1:11" ht="32.25" thickBot="1" x14ac:dyDescent="0.3">
      <c r="B31" s="50" t="s">
        <v>9</v>
      </c>
      <c r="C31" s="51">
        <v>282</v>
      </c>
      <c r="D31" s="43">
        <f>GETPIVOTDATA("Итого",J1:K9,"transaction rq",B31)</f>
        <v>263.9382889200561</v>
      </c>
      <c r="E31" s="44">
        <f t="shared" ref="E31:E36" si="8">1-C31/D31</f>
        <v>-6.843156843156839E-2</v>
      </c>
      <c r="H31" s="48"/>
      <c r="I31" s="48"/>
      <c r="J31" s="49"/>
      <c r="K31" s="48"/>
    </row>
    <row r="32" spans="1:11" ht="16.5" thickBot="1" x14ac:dyDescent="0.3">
      <c r="B32" s="50" t="s">
        <v>10</v>
      </c>
      <c r="C32" s="51">
        <v>251</v>
      </c>
      <c r="D32" s="43">
        <f>GETPIVOTDATA("Итого",J3:K11,"transaction rq",B32)</f>
        <v>263.9382889200561</v>
      </c>
      <c r="E32" s="44">
        <f t="shared" si="8"/>
        <v>4.9020128807362839E-2</v>
      </c>
      <c r="H32" s="48"/>
      <c r="I32" s="48"/>
      <c r="J32" s="49"/>
      <c r="K32" s="48"/>
    </row>
    <row r="33" spans="1:11" ht="16.5" thickBot="1" x14ac:dyDescent="0.3">
      <c r="B33" s="50" t="s">
        <v>3</v>
      </c>
      <c r="C33" s="51">
        <v>175</v>
      </c>
      <c r="D33" s="43">
        <f>GETPIVOTDATA("Итого",J4:K12,"transaction rq",B33)</f>
        <v>185.67741935483872</v>
      </c>
      <c r="E33" s="44">
        <f t="shared" si="8"/>
        <v>5.750521195274505E-2</v>
      </c>
      <c r="H33" s="48"/>
      <c r="I33" s="48"/>
      <c r="J33" s="49"/>
      <c r="K33" s="48"/>
    </row>
    <row r="34" spans="1:11" ht="16.5" thickBot="1" x14ac:dyDescent="0.3">
      <c r="B34" s="50" t="s">
        <v>4</v>
      </c>
      <c r="C34" s="51">
        <v>159</v>
      </c>
      <c r="D34" s="43">
        <f>GETPIVOTDATA("Итого",J5:K13,"transaction rq",B34)</f>
        <v>167.9382889200561</v>
      </c>
      <c r="E34" s="44">
        <f t="shared" si="8"/>
        <v>5.3223651244362791E-2</v>
      </c>
      <c r="H34" s="48"/>
      <c r="I34" s="48"/>
      <c r="J34" s="49"/>
      <c r="K34" s="48"/>
    </row>
    <row r="35" spans="1:11" ht="16.5" thickBot="1" x14ac:dyDescent="0.3">
      <c r="B35" s="50" t="s">
        <v>11</v>
      </c>
      <c r="C35" s="51">
        <v>73</v>
      </c>
      <c r="D35" s="43">
        <f>GETPIVOTDATA("Итого",J6:K14,"transaction rq",B35)</f>
        <v>69.677419354838705</v>
      </c>
      <c r="E35" s="44">
        <f t="shared" si="8"/>
        <v>-4.7685185185185164E-2</v>
      </c>
      <c r="H35" s="48"/>
      <c r="I35" s="48"/>
      <c r="J35" s="49"/>
      <c r="K35" s="48"/>
    </row>
    <row r="36" spans="1:11" ht="16.5" thickBot="1" x14ac:dyDescent="0.3">
      <c r="B36" s="50" t="s">
        <v>6</v>
      </c>
      <c r="C36" s="51">
        <v>422</v>
      </c>
      <c r="D36" s="43">
        <f>GETPIVOTDATA("Итого",J7:K15,"transaction rq",B36)</f>
        <v>423.9382889200561</v>
      </c>
      <c r="E36" s="44">
        <f t="shared" si="8"/>
        <v>4.5721015787314467E-3</v>
      </c>
      <c r="H36" s="48"/>
      <c r="I36" s="48"/>
      <c r="J36" s="49"/>
      <c r="K36" s="48"/>
    </row>
    <row r="37" spans="1:11" ht="19.5" thickBot="1" x14ac:dyDescent="0.3">
      <c r="B37" s="52" t="s">
        <v>7</v>
      </c>
      <c r="C37" s="53">
        <f>SUM(C30:C36)</f>
        <v>1784</v>
      </c>
      <c r="D37" s="45">
        <f>SUM(D30:D36)</f>
        <v>1799.046283309958</v>
      </c>
      <c r="E37" s="46">
        <f>1-C37/D37</f>
        <v>8.3634776100786068E-3</v>
      </c>
      <c r="F37" s="1"/>
      <c r="H37" s="48"/>
      <c r="I37" s="48"/>
      <c r="J37" s="48"/>
      <c r="K37" s="48"/>
    </row>
    <row r="38" spans="1:11" ht="15.75" thickBot="1" x14ac:dyDescent="0.3">
      <c r="H38" s="48"/>
      <c r="I38" s="48"/>
      <c r="J38" s="48"/>
      <c r="K38" s="48"/>
    </row>
    <row r="39" spans="1:11" ht="51.75" thickTop="1" x14ac:dyDescent="0.25">
      <c r="A39" s="60" t="s">
        <v>62</v>
      </c>
      <c r="B39" s="61" t="s">
        <v>63</v>
      </c>
      <c r="C39" s="62" t="s">
        <v>64</v>
      </c>
      <c r="D39" s="62" t="s">
        <v>65</v>
      </c>
      <c r="E39" s="61" t="s">
        <v>66</v>
      </c>
      <c r="F39" s="61" t="s">
        <v>67</v>
      </c>
      <c r="G39" s="61" t="s">
        <v>68</v>
      </c>
      <c r="H39" s="63" t="s">
        <v>69</v>
      </c>
    </row>
    <row r="40" spans="1:11" x14ac:dyDescent="0.25">
      <c r="A40" s="64">
        <v>1</v>
      </c>
      <c r="B40" s="65" t="s">
        <v>57</v>
      </c>
      <c r="C40" s="66">
        <v>70</v>
      </c>
      <c r="D40" s="66">
        <f>3600*E40/F40</f>
        <v>69.677419354838705</v>
      </c>
      <c r="E40" s="66">
        <v>3</v>
      </c>
      <c r="F40" s="66">
        <v>155</v>
      </c>
      <c r="G40" s="67">
        <f>(C40-D40)*100/C40</f>
        <v>0.46082949308756482</v>
      </c>
      <c r="H40" s="68">
        <f>E40/E$45</f>
        <v>0.3</v>
      </c>
    </row>
    <row r="41" spans="1:11" x14ac:dyDescent="0.25">
      <c r="A41" s="69">
        <v>2</v>
      </c>
      <c r="B41" s="70" t="s">
        <v>8</v>
      </c>
      <c r="C41" s="71">
        <v>98</v>
      </c>
      <c r="D41" s="71">
        <f t="shared" ref="D41:D44" si="9">3600*E41/F41</f>
        <v>96</v>
      </c>
      <c r="E41" s="71">
        <v>2</v>
      </c>
      <c r="F41" s="71">
        <v>75</v>
      </c>
      <c r="G41" s="72">
        <f t="shared" ref="G41:G44" si="10">(C41-D41)*100/C41</f>
        <v>2.0408163265306123</v>
      </c>
      <c r="H41" s="68">
        <f t="shared" ref="H41:H44" si="11">E41/E$45</f>
        <v>0.2</v>
      </c>
    </row>
    <row r="42" spans="1:11" x14ac:dyDescent="0.25">
      <c r="A42" s="64">
        <v>3</v>
      </c>
      <c r="B42" s="73" t="s">
        <v>58</v>
      </c>
      <c r="C42" s="74">
        <v>80</v>
      </c>
      <c r="D42" s="66">
        <f t="shared" si="9"/>
        <v>78.260869565217391</v>
      </c>
      <c r="E42" s="66">
        <v>2</v>
      </c>
      <c r="F42" s="66">
        <v>92</v>
      </c>
      <c r="G42" s="67">
        <f t="shared" si="10"/>
        <v>2.1739130434782616</v>
      </c>
      <c r="H42" s="68">
        <f t="shared" si="11"/>
        <v>0.2</v>
      </c>
    </row>
    <row r="43" spans="1:11" x14ac:dyDescent="0.25">
      <c r="A43" s="69">
        <v>4</v>
      </c>
      <c r="B43" s="70" t="s">
        <v>18</v>
      </c>
      <c r="C43" s="71">
        <v>20</v>
      </c>
      <c r="D43" s="71">
        <f t="shared" si="9"/>
        <v>20</v>
      </c>
      <c r="E43" s="71">
        <v>1</v>
      </c>
      <c r="F43" s="71">
        <v>180</v>
      </c>
      <c r="G43" s="72">
        <f t="shared" si="10"/>
        <v>0</v>
      </c>
      <c r="H43" s="68">
        <f t="shared" si="11"/>
        <v>0.1</v>
      </c>
    </row>
    <row r="44" spans="1:11" ht="15.75" thickBot="1" x14ac:dyDescent="0.3">
      <c r="A44" s="75">
        <v>5</v>
      </c>
      <c r="B44" s="76" t="s">
        <v>59</v>
      </c>
      <c r="C44" s="77">
        <v>155</v>
      </c>
      <c r="D44" s="78">
        <f t="shared" si="9"/>
        <v>160</v>
      </c>
      <c r="E44" s="78">
        <v>2</v>
      </c>
      <c r="F44" s="78">
        <v>45</v>
      </c>
      <c r="G44" s="79">
        <f t="shared" si="10"/>
        <v>-3.225806451612903</v>
      </c>
      <c r="H44" s="68">
        <f t="shared" si="11"/>
        <v>0.2</v>
      </c>
    </row>
    <row r="45" spans="1:11" ht="16.5" thickTop="1" x14ac:dyDescent="0.25">
      <c r="D45" s="80" t="s">
        <v>70</v>
      </c>
      <c r="E45" s="81">
        <f>SUM(E40:E44)</f>
        <v>10</v>
      </c>
    </row>
  </sheetData>
  <mergeCells count="7">
    <mergeCell ref="B29:C29"/>
    <mergeCell ref="H29:J29"/>
    <mergeCell ref="A2:A8"/>
    <mergeCell ref="A9:A13"/>
    <mergeCell ref="A14:A18"/>
    <mergeCell ref="A25:A26"/>
    <mergeCell ref="A19:A24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3" workbookViewId="0">
      <selection activeCell="K37" sqref="K3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0.285156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9" t="s">
        <v>31</v>
      </c>
      <c r="F9" s="59"/>
      <c r="G9" s="59"/>
      <c r="H9" s="59"/>
      <c r="I9" s="59"/>
    </row>
    <row r="11" spans="5:9" ht="28.5" x14ac:dyDescent="0.25"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</row>
    <row r="12" spans="5:9" ht="15.75" x14ac:dyDescent="0.25">
      <c r="E12" s="3" t="s">
        <v>0</v>
      </c>
      <c r="F12" s="4" t="s">
        <v>22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21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24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 x14ac:dyDescent="0.25">
      <c r="E15" s="3" t="s">
        <v>3</v>
      </c>
      <c r="F15" s="4" t="s">
        <v>17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18</v>
      </c>
      <c r="F16" s="4" t="s">
        <v>20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5</v>
      </c>
      <c r="F17" s="4" t="s">
        <v>19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6</v>
      </c>
      <c r="F18" s="4" t="s">
        <v>23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9" t="s">
        <v>29</v>
      </c>
      <c r="F23" s="59"/>
      <c r="G23" s="59"/>
      <c r="H23" s="59"/>
      <c r="I23" s="59"/>
    </row>
    <row r="25" spans="5:9" x14ac:dyDescent="0.25">
      <c r="E25" s="9" t="s">
        <v>12</v>
      </c>
      <c r="F25" s="9" t="s">
        <v>13</v>
      </c>
      <c r="G25" s="9" t="s">
        <v>14</v>
      </c>
      <c r="H25" s="9" t="s">
        <v>15</v>
      </c>
      <c r="I25" s="9" t="s">
        <v>16</v>
      </c>
    </row>
    <row r="26" spans="5:9" ht="15.75" x14ac:dyDescent="0.25">
      <c r="E26" s="14" t="s">
        <v>0</v>
      </c>
      <c r="F26" s="13" t="s">
        <v>22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21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24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17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18</v>
      </c>
      <c r="F30" s="13" t="s">
        <v>20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5</v>
      </c>
      <c r="F31" s="13" t="s">
        <v>19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6</v>
      </c>
      <c r="F32" s="13" t="s">
        <v>23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9" t="s">
        <v>30</v>
      </c>
      <c r="F35" s="59"/>
      <c r="G35" s="59"/>
      <c r="H35" s="59"/>
      <c r="I35" s="59"/>
    </row>
    <row r="37" spans="5:15" x14ac:dyDescent="0.25">
      <c r="E37" s="9" t="s">
        <v>12</v>
      </c>
      <c r="F37" s="9" t="s">
        <v>13</v>
      </c>
      <c r="G37" s="9" t="s">
        <v>14</v>
      </c>
      <c r="H37" s="9" t="s">
        <v>15</v>
      </c>
      <c r="I37" s="9" t="s">
        <v>16</v>
      </c>
      <c r="L37" s="15" t="s">
        <v>25</v>
      </c>
      <c r="M37" s="15" t="s">
        <v>26</v>
      </c>
      <c r="N37" s="15" t="s">
        <v>27</v>
      </c>
      <c r="O37" s="15" t="s">
        <v>28</v>
      </c>
    </row>
    <row r="38" spans="5:15" ht="15.75" x14ac:dyDescent="0.25">
      <c r="E38" s="14" t="s">
        <v>0</v>
      </c>
      <c r="F38" s="13" t="s">
        <v>22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19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21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20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24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21</v>
      </c>
      <c r="M40" s="15" t="s">
        <v>32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17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22</v>
      </c>
      <c r="M41" s="15" t="s">
        <v>33</v>
      </c>
      <c r="N41" s="15">
        <v>139</v>
      </c>
      <c r="O41" s="15">
        <v>0</v>
      </c>
    </row>
    <row r="42" spans="5:15" ht="15.75" x14ac:dyDescent="0.25">
      <c r="E42" s="14" t="s">
        <v>18</v>
      </c>
      <c r="F42" s="13" t="s">
        <v>20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23</v>
      </c>
      <c r="M42" s="15" t="s">
        <v>34</v>
      </c>
      <c r="N42" s="15">
        <v>1</v>
      </c>
      <c r="O42" s="15">
        <v>0</v>
      </c>
    </row>
    <row r="43" spans="5:15" ht="15.75" x14ac:dyDescent="0.25">
      <c r="E43" s="14" t="s">
        <v>5</v>
      </c>
      <c r="F43" s="13" t="s">
        <v>19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17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6</v>
      </c>
      <c r="F44" s="13" t="s">
        <v>23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24</v>
      </c>
      <c r="M44" s="15" t="s">
        <v>32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Сабина</cp:lastModifiedBy>
  <dcterms:created xsi:type="dcterms:W3CDTF">2015-06-05T18:19:34Z</dcterms:created>
  <dcterms:modified xsi:type="dcterms:W3CDTF">2020-09-19T11:42:29Z</dcterms:modified>
</cp:coreProperties>
</file>