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Сабина\Desktop\forGITHUB\Результаты\"/>
    </mc:Choice>
  </mc:AlternateContent>
  <bookViews>
    <workbookView xWindow="0" yWindow="0" windowWidth="24000" windowHeight="9630"/>
  </bookViews>
  <sheets>
    <sheet name="Автоматизированный расчет" sheetId="3" r:id="rId1"/>
    <sheet name="Соответствие профилю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3" l="1"/>
  <c r="H39" i="3"/>
  <c r="G33" i="3"/>
  <c r="G34" i="3"/>
  <c r="I34" i="3" s="1"/>
  <c r="G35" i="3"/>
  <c r="G36" i="3"/>
  <c r="I36" i="3" s="1"/>
  <c r="G37" i="3"/>
  <c r="G38" i="3"/>
  <c r="I38" i="3" s="1"/>
  <c r="G39" i="3"/>
  <c r="G32" i="3"/>
  <c r="I37" i="3"/>
  <c r="I35" i="3"/>
  <c r="I33" i="3"/>
  <c r="I32" i="3"/>
  <c r="G2" i="3" l="1"/>
  <c r="I2" i="3"/>
  <c r="V2" i="3"/>
  <c r="Y2" i="3" l="1"/>
  <c r="W7" i="3"/>
  <c r="D33" i="3"/>
  <c r="D32" i="3"/>
  <c r="F27" i="3" l="1"/>
  <c r="G27" i="3" s="1"/>
  <c r="F28" i="3"/>
  <c r="G28" i="3" s="1"/>
  <c r="F29" i="3"/>
  <c r="G29" i="3" s="1"/>
  <c r="T7" i="3"/>
  <c r="Q7" i="3"/>
  <c r="E27" i="3"/>
  <c r="E28" i="3"/>
  <c r="E29" i="3"/>
  <c r="I28" i="3" l="1"/>
  <c r="I27" i="3"/>
  <c r="I29" i="3"/>
  <c r="W3" i="3" l="1"/>
  <c r="W6" i="3" l="1"/>
  <c r="W4" i="3"/>
  <c r="W5" i="3"/>
  <c r="W2" i="3"/>
  <c r="C39" i="3"/>
  <c r="E19" i="3"/>
  <c r="D38" i="3"/>
  <c r="D37" i="3"/>
  <c r="D34" i="3"/>
  <c r="D35" i="3"/>
  <c r="D36" i="3"/>
  <c r="E34" i="3" l="1"/>
  <c r="E32" i="3"/>
  <c r="H12" i="2"/>
  <c r="F23" i="3"/>
  <c r="G23" i="3" s="1"/>
  <c r="F24" i="3"/>
  <c r="G24" i="3" s="1"/>
  <c r="F25" i="3"/>
  <c r="G25" i="3" s="1"/>
  <c r="F26" i="3"/>
  <c r="G26" i="3" s="1"/>
  <c r="E23" i="3"/>
  <c r="E24" i="3"/>
  <c r="E25" i="3"/>
  <c r="E26" i="3"/>
  <c r="F3" i="3"/>
  <c r="G3" i="3" s="1"/>
  <c r="F2" i="3"/>
  <c r="E2" i="3"/>
  <c r="E3" i="3"/>
  <c r="E4" i="3"/>
  <c r="E5" i="3"/>
  <c r="E6" i="3"/>
  <c r="E7" i="3"/>
  <c r="E8" i="3"/>
  <c r="I3" i="3" l="1"/>
  <c r="I25" i="3"/>
  <c r="I23" i="3"/>
  <c r="I24" i="3"/>
  <c r="I26" i="3"/>
  <c r="Q2" i="3" l="1"/>
  <c r="Q3" i="3"/>
  <c r="Q4" i="3"/>
  <c r="Q5" i="3"/>
  <c r="Q6" i="3"/>
  <c r="E15" i="3"/>
  <c r="T2" i="3"/>
  <c r="T6" i="3"/>
  <c r="V6" i="3" s="1"/>
  <c r="T5" i="3"/>
  <c r="V5" i="3" s="1"/>
  <c r="E16" i="3" s="1"/>
  <c r="T4" i="3"/>
  <c r="V4" i="3" s="1"/>
  <c r="E12" i="3" s="1"/>
  <c r="T3" i="3"/>
  <c r="V3" i="3" s="1"/>
  <c r="E20" i="3" l="1"/>
  <c r="V7" i="3"/>
  <c r="D39" i="3"/>
  <c r="E39" i="3" s="1"/>
  <c r="F22" i="3"/>
  <c r="G22" i="3" s="1"/>
  <c r="F18" i="3"/>
  <c r="G18" i="3" s="1"/>
  <c r="F14" i="3"/>
  <c r="G14" i="3" s="1"/>
  <c r="E11" i="3"/>
  <c r="E22" i="3"/>
  <c r="E18" i="3"/>
  <c r="E14" i="3"/>
  <c r="E10" i="3"/>
  <c r="E21" i="3"/>
  <c r="E17" i="3"/>
  <c r="E13" i="3"/>
  <c r="E9" i="3"/>
  <c r="F10" i="3"/>
  <c r="G10" i="3" s="1"/>
  <c r="F6" i="3"/>
  <c r="G6" i="3" s="1"/>
  <c r="I6" i="3" s="1"/>
  <c r="F21" i="3"/>
  <c r="G21" i="3" s="1"/>
  <c r="F17" i="3"/>
  <c r="G17" i="3" s="1"/>
  <c r="F13" i="3"/>
  <c r="G13" i="3" s="1"/>
  <c r="F9" i="3"/>
  <c r="G9" i="3" s="1"/>
  <c r="F5" i="3"/>
  <c r="G5" i="3" s="1"/>
  <c r="I5" i="3" s="1"/>
  <c r="F20" i="3"/>
  <c r="G20" i="3" s="1"/>
  <c r="F16" i="3"/>
  <c r="G16" i="3" s="1"/>
  <c r="I16" i="3" s="1"/>
  <c r="F12" i="3"/>
  <c r="G12" i="3" s="1"/>
  <c r="I12" i="3" s="1"/>
  <c r="F8" i="3"/>
  <c r="G8" i="3" s="1"/>
  <c r="I8" i="3" s="1"/>
  <c r="F4" i="3"/>
  <c r="G4" i="3" s="1"/>
  <c r="I4" i="3" s="1"/>
  <c r="F19" i="3"/>
  <c r="G19" i="3" s="1"/>
  <c r="I19" i="3" s="1"/>
  <c r="F15" i="3"/>
  <c r="G15" i="3" s="1"/>
  <c r="I15" i="3" s="1"/>
  <c r="F11" i="3"/>
  <c r="G11" i="3" s="1"/>
  <c r="F7" i="3"/>
  <c r="G7" i="3" s="1"/>
  <c r="I7" i="3" s="1"/>
  <c r="E35" i="3"/>
  <c r="E36" i="3"/>
  <c r="E33" i="3"/>
  <c r="E38" i="3"/>
  <c r="E37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I12" i="2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I20" i="3" l="1"/>
  <c r="I17" i="3"/>
  <c r="I10" i="3"/>
  <c r="I9" i="3"/>
  <c r="I11" i="3"/>
  <c r="I13" i="3"/>
  <c r="I14" i="3"/>
  <c r="I22" i="3"/>
  <c r="I18" i="3"/>
  <c r="I21" i="3"/>
  <c r="I40" i="2"/>
  <c r="I44" i="2"/>
  <c r="I41" i="2"/>
  <c r="I32" i="2"/>
  <c r="I31" i="2"/>
  <c r="I30" i="2"/>
  <c r="I29" i="2"/>
  <c r="I28" i="2"/>
  <c r="I27" i="2"/>
  <c r="I26" i="2"/>
</calcChain>
</file>

<file path=xl/sharedStrings.xml><?xml version="1.0" encoding="utf-8"?>
<sst xmlns="http://schemas.openxmlformats.org/spreadsheetml/2006/main" count="187" uniqueCount="71">
  <si>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</si>
  <si>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</si>
  <si>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</si>
  <si>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</si>
  <si>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</si>
  <si>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</si>
  <si>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</si>
  <si>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</si>
  <si>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</si>
  <si>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</si>
  <si>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</si>
  <si>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</si>
  <si>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</si>
  <si>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</si>
  <si>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</si>
  <si>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</si>
  <si>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</si>
  <si>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</si>
  <si>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</si>
  <si>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</si>
  <si>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</si>
  <si>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</si>
  <si>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</si>
  <si>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</si>
  <si>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</si>
  <si>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</si>
  <si>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</si>
  <si>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</si>
  <si>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</si>
  <si>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</si>
  <si>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</si>
  <si>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</si>
  <si>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</si>
  <si>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</si>
  <si>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</si>
  <si>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</si>
  <si>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</si>
  <si>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</si>
  <si>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</si>
  <si>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</si>
  <si>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</si>
  <si>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</si>
  <si>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</si>
  <si>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</si>
  <si>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</si>
  <si>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</si>
  <si>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</si>
  <si>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</si>
  <si>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</si>
  <si>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</si>
  <si>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</si>
  <si>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</si>
  <si>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</si>
  <si>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</si>
  <si>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</si>
  <si>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</si>
  <si>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Отмена брони</t>
  </si>
  <si>
    <t>Выбор рейса</t>
  </si>
  <si>
    <t>Вход и выход</t>
  </si>
  <si>
    <t>Отклонение</t>
  </si>
  <si>
    <t>№ скрипта</t>
  </si>
  <si>
    <t>Поиск рейса</t>
  </si>
  <si>
    <t>Соответствие профилю</t>
  </si>
  <si>
    <t>Запр. / час</t>
  </si>
  <si>
    <t>Итого Iфактич</t>
  </si>
  <si>
    <t>insert_info_for_ticket_search</t>
  </si>
  <si>
    <t>choose_the_flight</t>
  </si>
  <si>
    <t>insert_payment_info</t>
  </si>
  <si>
    <t>view_itinerary</t>
  </si>
  <si>
    <t>cancel_flight</t>
  </si>
  <si>
    <t>Транзакция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</si>
</sst>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%"/>
    <numFmt numFmtId="166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8" applyNumberFormat="0" applyAlignment="0" applyProtection="0"/>
    <xf numFmtId="0" fontId="16" fillId="7" borderId="9" applyNumberFormat="0" applyAlignment="0" applyProtection="0"/>
    <xf numFmtId="0" fontId="17" fillId="7" borderId="8" applyNumberFormat="0" applyAlignment="0" applyProtection="0"/>
    <xf numFmtId="0" fontId="18" fillId="0" borderId="10" applyNumberFormat="0" applyFill="0" applyAlignment="0" applyProtection="0"/>
    <xf numFmtId="0" fontId="19" fillId="8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" fillId="0" borderId="13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9" fontId="23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7" fillId="0" borderId="4" xfId="4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10" fontId="8" fillId="0" borderId="4" xfId="0" applyNumberFormat="1" applyFont="1" applyBorder="1" applyAlignment="1">
      <alignment horizontal="center" vertical="top"/>
    </xf>
    <xf numFmtId="10" fontId="10" fillId="0" borderId="4" xfId="0" applyNumberFormat="1" applyFont="1" applyBorder="1" applyAlignment="1">
      <alignment horizontal="center" vertical="top"/>
    </xf>
    <xf numFmtId="10" fontId="10" fillId="0" borderId="4" xfId="0" applyNumberFormat="1" applyFont="1" applyBorder="1" applyAlignment="1">
      <alignment horizontal="left" vertical="top"/>
    </xf>
    <xf numFmtId="0" fontId="8" fillId="5" borderId="4" xfId="0" applyFont="1" applyFill="1" applyBorder="1" applyAlignment="1">
      <alignment horizontal="left" vertical="top"/>
    </xf>
    <xf numFmtId="0" fontId="1" fillId="0" borderId="4" xfId="42" applyBorder="1"/>
    <xf numFmtId="0" fontId="8" fillId="0" borderId="4" xfId="0" applyFont="1" applyBorder="1" applyAlignment="1">
      <alignment horizontal="left" vertical="top"/>
    </xf>
    <xf numFmtId="10" fontId="8" fillId="0" borderId="4" xfId="0" applyNumberFormat="1" applyFont="1" applyBorder="1" applyAlignment="1">
      <alignment horizontal="left" vertical="top"/>
    </xf>
    <xf numFmtId="0" fontId="7" fillId="0" borderId="4" xfId="4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applyAlignment="1">
      <alignment horizontal="left"/>
    </xf>
    <xf numFmtId="0" fontId="0" fillId="35" borderId="4" xfId="0" applyFill="1" applyBorder="1"/>
    <xf numFmtId="0" fontId="24" fillId="0" borderId="0" xfId="0" applyFont="1"/>
    <xf numFmtId="1" fontId="24" fillId="0" borderId="0" xfId="0" applyNumberFormat="1" applyFont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0" xfId="0" applyBorder="1"/>
    <xf numFmtId="2" fontId="0" fillId="0" borderId="0" xfId="0" applyNumberFormat="1" applyBorder="1"/>
    <xf numFmtId="1" fontId="0" fillId="0" borderId="20" xfId="0" applyNumberFormat="1" applyBorder="1"/>
    <xf numFmtId="0" fontId="0" fillId="0" borderId="21" xfId="0" applyBorder="1"/>
    <xf numFmtId="0" fontId="0" fillId="0" borderId="22" xfId="0" applyBorder="1"/>
    <xf numFmtId="2" fontId="0" fillId="0" borderId="22" xfId="0" applyNumberFormat="1" applyBorder="1"/>
    <xf numFmtId="1" fontId="0" fillId="0" borderId="2" xfId="0" applyNumberFormat="1" applyBorder="1"/>
    <xf numFmtId="2" fontId="0" fillId="0" borderId="17" xfId="0" applyNumberFormat="1" applyBorder="1"/>
    <xf numFmtId="1" fontId="0" fillId="0" borderId="18" xfId="0" applyNumberFormat="1" applyBorder="1"/>
    <xf numFmtId="0" fontId="0" fillId="0" borderId="14" xfId="0" applyFill="1" applyBorder="1"/>
    <xf numFmtId="0" fontId="0" fillId="0" borderId="15" xfId="0" applyFill="1" applyBorder="1"/>
    <xf numFmtId="0" fontId="0" fillId="0" borderId="1" xfId="0" applyFill="1" applyBorder="1"/>
    <xf numFmtId="0" fontId="25" fillId="0" borderId="16" xfId="0" applyFont="1" applyBorder="1"/>
    <xf numFmtId="0" fontId="25" fillId="0" borderId="17" xfId="0" applyFont="1" applyBorder="1"/>
    <xf numFmtId="0" fontId="25" fillId="0" borderId="18" xfId="0" applyFont="1" applyBorder="1"/>
    <xf numFmtId="0" fontId="0" fillId="0" borderId="0" xfId="0" applyFill="1" applyBorder="1"/>
    <xf numFmtId="0" fontId="0" fillId="0" borderId="26" xfId="0" applyBorder="1" applyAlignment="1">
      <alignment horizontal="center" vertical="center"/>
    </xf>
    <xf numFmtId="0" fontId="0" fillId="0" borderId="0" xfId="0" pivotButton="1"/>
    <xf numFmtId="9" fontId="0" fillId="0" borderId="0" xfId="44" applyFont="1"/>
    <xf numFmtId="165" fontId="24" fillId="0" borderId="0" xfId="0" applyNumberFormat="1" applyFont="1"/>
    <xf numFmtId="165" fontId="0" fillId="0" borderId="0" xfId="0" applyNumberFormat="1"/>
    <xf numFmtId="0" fontId="0" fillId="35" borderId="29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2" fontId="0" fillId="0" borderId="17" xfId="0" applyNumberFormat="1" applyFill="1" applyBorder="1"/>
    <xf numFmtId="1" fontId="0" fillId="0" borderId="18" xfId="0" applyNumberFormat="1" applyFill="1" applyBorder="1"/>
    <xf numFmtId="0" fontId="0" fillId="0" borderId="0" xfId="0" applyFill="1"/>
    <xf numFmtId="0" fontId="0" fillId="0" borderId="19" xfId="0" applyFill="1" applyBorder="1"/>
    <xf numFmtId="0" fontId="0" fillId="0" borderId="20" xfId="0" applyFill="1" applyBorder="1"/>
    <xf numFmtId="2" fontId="0" fillId="0" borderId="0" xfId="0" applyNumberFormat="1" applyFill="1" applyBorder="1"/>
    <xf numFmtId="1" fontId="0" fillId="0" borderId="20" xfId="0" applyNumberFormat="1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" xfId="0" applyFill="1" applyBorder="1"/>
    <xf numFmtId="2" fontId="0" fillId="0" borderId="22" xfId="0" applyNumberFormat="1" applyFill="1" applyBorder="1"/>
    <xf numFmtId="1" fontId="0" fillId="0" borderId="2" xfId="0" applyNumberFormat="1" applyFill="1" applyBorder="1"/>
    <xf numFmtId="0" fontId="0" fillId="36" borderId="24" xfId="0" applyFill="1" applyBorder="1" applyAlignment="1">
      <alignment horizontal="center" vertical="center"/>
    </xf>
    <xf numFmtId="10" fontId="0" fillId="38" borderId="28" xfId="44" applyNumberFormat="1" applyFont="1" applyFill="1" applyBorder="1" applyAlignment="1">
      <alignment horizontal="center" vertical="center"/>
    </xf>
    <xf numFmtId="0" fontId="0" fillId="36" borderId="30" xfId="0" applyFill="1" applyBorder="1" applyAlignment="1">
      <alignment vertical="center"/>
    </xf>
    <xf numFmtId="166" fontId="0" fillId="36" borderId="31" xfId="44" applyNumberFormat="1" applyFont="1" applyFill="1" applyBorder="1" applyAlignment="1">
      <alignment horizontal="center"/>
    </xf>
    <xf numFmtId="166" fontId="0" fillId="36" borderId="32" xfId="44" applyNumberFormat="1" applyFont="1" applyFill="1" applyBorder="1" applyAlignment="1">
      <alignment horizontal="center"/>
    </xf>
    <xf numFmtId="165" fontId="27" fillId="36" borderId="33" xfId="44" applyNumberFormat="1" applyFont="1" applyFill="1" applyBorder="1" applyAlignment="1">
      <alignment horizontal="center" vertical="center"/>
    </xf>
    <xf numFmtId="0" fontId="28" fillId="0" borderId="37" xfId="0" applyFont="1" applyBorder="1" applyAlignment="1">
      <alignment horizontal="left" vertical="center" wrapText="1"/>
    </xf>
    <xf numFmtId="0" fontId="28" fillId="0" borderId="38" xfId="0" applyFont="1" applyBorder="1" applyAlignment="1">
      <alignment horizontal="left" vertical="center" wrapText="1"/>
    </xf>
    <xf numFmtId="0" fontId="29" fillId="0" borderId="39" xfId="0" applyFont="1" applyBorder="1" applyAlignment="1">
      <alignment horizontal="left" vertical="center" wrapText="1"/>
    </xf>
    <xf numFmtId="0" fontId="28" fillId="0" borderId="41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0" fillId="36" borderId="25" xfId="0" applyFill="1" applyBorder="1" applyAlignment="1">
      <alignment horizontal="center" vertical="center"/>
    </xf>
    <xf numFmtId="1" fontId="0" fillId="36" borderId="34" xfId="0" applyNumberFormat="1" applyFill="1" applyBorder="1" applyAlignment="1">
      <alignment horizontal="center"/>
    </xf>
    <xf numFmtId="1" fontId="0" fillId="36" borderId="35" xfId="0" applyNumberFormat="1" applyFill="1" applyBorder="1" applyAlignment="1">
      <alignment horizontal="center"/>
    </xf>
    <xf numFmtId="1" fontId="9" fillId="36" borderId="36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27" xfId="0" applyBorder="1"/>
    <xf numFmtId="3" fontId="0" fillId="0" borderId="27" xfId="0" applyNumberFormat="1" applyBorder="1"/>
    <xf numFmtId="164" fontId="0" fillId="0" borderId="27" xfId="0" applyNumberFormat="1" applyBorder="1"/>
    <xf numFmtId="0" fontId="0" fillId="0" borderId="29" xfId="0" applyBorder="1"/>
    <xf numFmtId="164" fontId="0" fillId="0" borderId="29" xfId="0" applyNumberFormat="1" applyBorder="1"/>
    <xf numFmtId="1" fontId="0" fillId="36" borderId="35" xfId="0" applyNumberFormat="1" applyFill="1" applyBorder="1" applyAlignment="1">
      <alignment horizontal="center" vertical="center"/>
    </xf>
    <xf numFmtId="166" fontId="0" fillId="36" borderId="32" xfId="44" applyNumberFormat="1" applyFont="1" applyFill="1" applyBorder="1" applyAlignment="1">
      <alignment horizontal="center" vertical="center"/>
    </xf>
    <xf numFmtId="2" fontId="0" fillId="37" borderId="47" xfId="44" applyNumberFormat="1" applyFont="1" applyFill="1" applyBorder="1" applyAlignment="1">
      <alignment horizontal="center" vertical="center"/>
    </xf>
    <xf numFmtId="0" fontId="0" fillId="36" borderId="48" xfId="0" applyFill="1" applyBorder="1" applyAlignment="1">
      <alignment horizontal="center" vertical="center"/>
    </xf>
    <xf numFmtId="10" fontId="0" fillId="38" borderId="49" xfId="44" applyNumberFormat="1" applyFont="1" applyFill="1" applyBorder="1" applyAlignment="1">
      <alignment horizontal="center" vertical="center"/>
    </xf>
    <xf numFmtId="2" fontId="0" fillId="37" borderId="50" xfId="44" applyNumberFormat="1" applyFont="1" applyFill="1" applyBorder="1" applyAlignment="1">
      <alignment horizontal="center" vertical="center"/>
    </xf>
    <xf numFmtId="0" fontId="0" fillId="36" borderId="51" xfId="0" applyFill="1" applyBorder="1" applyAlignment="1">
      <alignment horizontal="center" vertical="center"/>
    </xf>
    <xf numFmtId="10" fontId="0" fillId="38" borderId="52" xfId="44" applyNumberFormat="1" applyFont="1" applyFill="1" applyBorder="1" applyAlignment="1">
      <alignment horizontal="center" vertical="center"/>
    </xf>
    <xf numFmtId="2" fontId="0" fillId="37" borderId="53" xfId="44" applyNumberFormat="1" applyFont="1" applyFill="1" applyBorder="1" applyAlignment="1">
      <alignment horizontal="center" vertical="center"/>
    </xf>
    <xf numFmtId="0" fontId="0" fillId="36" borderId="54" xfId="0" applyFill="1" applyBorder="1" applyAlignment="1">
      <alignment horizontal="center" vertical="center"/>
    </xf>
    <xf numFmtId="10" fontId="0" fillId="38" borderId="55" xfId="44" applyNumberFormat="1" applyFont="1" applyFill="1" applyBorder="1" applyAlignment="1">
      <alignment horizontal="center" vertical="center"/>
    </xf>
    <xf numFmtId="0" fontId="7" fillId="39" borderId="44" xfId="0" applyFont="1" applyFill="1" applyBorder="1" applyAlignment="1">
      <alignment horizontal="center" vertical="center"/>
    </xf>
    <xf numFmtId="0" fontId="7" fillId="39" borderId="45" xfId="0" applyFont="1" applyFill="1" applyBorder="1" applyAlignment="1">
      <alignment horizontal="center" vertical="center"/>
    </xf>
    <xf numFmtId="0" fontId="7" fillId="39" borderId="46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абина" refreshedDate="44096.413439236108" createdVersion="6" refreshedVersion="6" minRefreshableVersion="3" recordCount="28">
  <cacheSource type="worksheet">
    <worksheetSource ref="B1:I29" sheet="Автоматизированный расчет"/>
  </cacheSource>
  <cacheFields count="8">
    <cacheField name="Script name" numFmtId="0">
      <sharedItems count="6">
        <s v="Отмена брони"/>
        <s v="Покупка билета"/>
        <s v="Выбор рейса"/>
        <s v="Просмотр квитанций"/>
        <s v="Вход и выход"/>
        <s v="Поиск рейса"/>
      </sharedItems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51" maxValue="197"/>
    </cacheField>
    <cacheField name="одним пользователем в минуту" numFmtId="2">
      <sharedItems containsSemiMixedTypes="0" containsString="0" containsNumber="1" minValue="0.30456852791878175" maxValue="1.1764705882352942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20" maxValue="141.1764705882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1"/>
    <n v="4"/>
    <n v="197"/>
    <n v="0.30456852791878175"/>
    <n v="60"/>
    <n v="73.096446700507613"/>
  </r>
  <r>
    <x v="0"/>
    <x v="1"/>
    <n v="1"/>
    <n v="4"/>
    <n v="197"/>
    <n v="0.30456852791878175"/>
    <n v="60"/>
    <n v="73.096446700507613"/>
  </r>
  <r>
    <x v="0"/>
    <x v="2"/>
    <n v="1"/>
    <n v="4"/>
    <n v="197"/>
    <n v="0.30456852791878175"/>
    <n v="60"/>
    <n v="73.096446700507613"/>
  </r>
  <r>
    <x v="0"/>
    <x v="3"/>
    <n v="1"/>
    <n v="4"/>
    <n v="197"/>
    <n v="0.30456852791878175"/>
    <n v="60"/>
    <n v="73.096446700507613"/>
  </r>
  <r>
    <x v="0"/>
    <x v="4"/>
    <n v="1"/>
    <n v="4"/>
    <n v="197"/>
    <n v="0.30456852791878175"/>
    <n v="60"/>
    <n v="73.096446700507613"/>
  </r>
  <r>
    <x v="0"/>
    <x v="5"/>
    <n v="1"/>
    <n v="4"/>
    <n v="197"/>
    <n v="0.30456852791878175"/>
    <n v="60"/>
    <n v="73.096446700507613"/>
  </r>
  <r>
    <x v="0"/>
    <x v="6"/>
    <n v="1"/>
    <n v="4"/>
    <n v="197"/>
    <n v="0.30456852791878175"/>
    <n v="60"/>
    <n v="73.096446700507613"/>
  </r>
  <r>
    <x v="1"/>
    <x v="0"/>
    <n v="1"/>
    <n v="2"/>
    <n v="90"/>
    <n v="0.66666666666666663"/>
    <n v="60"/>
    <n v="80"/>
  </r>
  <r>
    <x v="1"/>
    <x v="1"/>
    <n v="1"/>
    <n v="2"/>
    <n v="90"/>
    <n v="0.66666666666666663"/>
    <n v="60"/>
    <n v="80"/>
  </r>
  <r>
    <x v="1"/>
    <x v="2"/>
    <n v="1"/>
    <n v="2"/>
    <n v="90"/>
    <n v="0.66666666666666663"/>
    <n v="60"/>
    <n v="80"/>
  </r>
  <r>
    <x v="1"/>
    <x v="3"/>
    <n v="1"/>
    <n v="2"/>
    <n v="90"/>
    <n v="0.66666666666666663"/>
    <n v="60"/>
    <n v="80"/>
  </r>
  <r>
    <x v="1"/>
    <x v="6"/>
    <n v="1"/>
    <n v="2"/>
    <n v="90"/>
    <n v="0.66666666666666663"/>
    <n v="60"/>
    <n v="80"/>
  </r>
  <r>
    <x v="2"/>
    <x v="0"/>
    <n v="1"/>
    <n v="2"/>
    <n v="101"/>
    <n v="0.59405940594059403"/>
    <n v="60"/>
    <n v="71.287128712871279"/>
  </r>
  <r>
    <x v="2"/>
    <x v="1"/>
    <n v="1"/>
    <n v="2"/>
    <n v="101"/>
    <n v="0.59405940594059403"/>
    <n v="60"/>
    <n v="71.287128712871279"/>
  </r>
  <r>
    <x v="2"/>
    <x v="2"/>
    <n v="1"/>
    <n v="2"/>
    <n v="101"/>
    <n v="0.59405940594059403"/>
    <n v="60"/>
    <n v="71.287128712871279"/>
  </r>
  <r>
    <x v="2"/>
    <x v="4"/>
    <n v="1"/>
    <n v="2"/>
    <n v="101"/>
    <n v="0.59405940594059403"/>
    <n v="60"/>
    <n v="71.287128712871279"/>
  </r>
  <r>
    <x v="2"/>
    <x v="6"/>
    <n v="1"/>
    <n v="2"/>
    <n v="101"/>
    <n v="0.59405940594059403"/>
    <n v="60"/>
    <n v="71.287128712871279"/>
  </r>
  <r>
    <x v="3"/>
    <x v="0"/>
    <n v="1"/>
    <n v="1"/>
    <n v="180"/>
    <n v="0.33333333333333331"/>
    <n v="60"/>
    <n v="20"/>
  </r>
  <r>
    <x v="3"/>
    <x v="1"/>
    <n v="1"/>
    <n v="1"/>
    <n v="180"/>
    <n v="0.33333333333333331"/>
    <n v="60"/>
    <n v="20"/>
  </r>
  <r>
    <x v="3"/>
    <x v="2"/>
    <n v="1"/>
    <n v="1"/>
    <n v="180"/>
    <n v="0.33333333333333331"/>
    <n v="60"/>
    <n v="20"/>
  </r>
  <r>
    <x v="3"/>
    <x v="3"/>
    <n v="1"/>
    <n v="1"/>
    <n v="180"/>
    <n v="0.33333333333333331"/>
    <n v="60"/>
    <n v="20"/>
  </r>
  <r>
    <x v="3"/>
    <x v="4"/>
    <n v="1"/>
    <n v="1"/>
    <n v="180"/>
    <n v="0.33333333333333331"/>
    <n v="60"/>
    <n v="20"/>
  </r>
  <r>
    <x v="3"/>
    <x v="6"/>
    <n v="1"/>
    <n v="1"/>
    <n v="180"/>
    <n v="0.33333333333333331"/>
    <n v="60"/>
    <n v="20"/>
  </r>
  <r>
    <x v="4"/>
    <x v="0"/>
    <n v="1"/>
    <n v="2"/>
    <n v="51"/>
    <n v="1.1764705882352942"/>
    <n v="60"/>
    <n v="141.1764705882353"/>
  </r>
  <r>
    <x v="4"/>
    <x v="6"/>
    <n v="1"/>
    <n v="2"/>
    <n v="51"/>
    <n v="1.1764705882352942"/>
    <n v="60"/>
    <n v="141.1764705882353"/>
  </r>
  <r>
    <x v="5"/>
    <x v="0"/>
    <n v="1"/>
    <n v="1"/>
    <n v="99"/>
    <n v="0.60606060606060608"/>
    <n v="60"/>
    <n v="36.363636363636367"/>
  </r>
  <r>
    <x v="5"/>
    <x v="1"/>
    <n v="1"/>
    <n v="1"/>
    <n v="99"/>
    <n v="0.60606060606060608"/>
    <n v="60"/>
    <n v="36.363636363636367"/>
  </r>
  <r>
    <x v="5"/>
    <x v="6"/>
    <n v="1"/>
    <n v="1"/>
    <n v="99"/>
    <n v="0.60606060606060608"/>
    <n v="60"/>
    <n v="36.3636363636363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1:K9" firstHeaderRow="1" firstDataRow="1" firstDataCol="1"/>
  <pivotFields count="8">
    <pivotField axis="axisRow" showAll="0">
      <items count="7">
        <item x="4"/>
        <item x="2"/>
        <item x="0"/>
        <item x="5"/>
        <item x="1"/>
        <item x="3"/>
        <item t="default"/>
      </items>
    </pivotField>
    <pivotField axis="axisRow" showAll="0">
      <items count="8">
        <item sd="0" x="0"/>
        <item sd="0" x="2"/>
        <item sd="0" x="6"/>
        <item sd="0" x="1"/>
        <item sd="0" x="3"/>
        <item sd="0" x="5"/>
        <item sd="0" x="4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2">
    <field x="1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A16" zoomScaleNormal="100" workbookViewId="0">
      <selection activeCell="B33" sqref="B33"/>
    </sheetView>
  </sheetViews>
  <sheetFormatPr defaultColWidth="11.42578125" defaultRowHeight="15" x14ac:dyDescent="0.25"/>
  <cols>
    <col min="1" max="1" width="13.140625" customWidth="1"/>
    <col min="2" max="2" width="28.140625" bestFit="1" customWidth="1"/>
    <col min="3" max="3" width="30.7109375" customWidth="1"/>
    <col min="4" max="4" width="11.42578125" customWidth="1"/>
    <col min="5" max="5" width="12.28515625" bestFit="1" customWidth="1"/>
    <col min="8" max="8" width="15.85546875" customWidth="1"/>
    <col min="9" max="9" width="12.28515625" bestFit="1" customWidth="1"/>
    <col min="10" max="10" width="38.85546875" customWidth="1"/>
    <col min="11" max="11" width="21.5703125" bestFit="1" customWidth="1"/>
    <col min="12" max="12" width="11.28515625" customWidth="1"/>
    <col min="13" max="13" width="9.140625" customWidth="1"/>
    <col min="14" max="14" width="26.7109375" bestFit="1" customWidth="1"/>
    <col min="15" max="15" width="8.7109375" bestFit="1" customWidth="1"/>
    <col min="16" max="16" width="11" bestFit="1" customWidth="1"/>
    <col min="18" max="18" width="8.42578125" customWidth="1"/>
    <col min="19" max="19" width="7.42578125" customWidth="1"/>
    <col min="20" max="20" width="23" customWidth="1"/>
    <col min="23" max="23" width="14.140625" customWidth="1"/>
  </cols>
  <sheetData>
    <row r="1" spans="1:25" ht="16.5" thickBot="1" x14ac:dyDescent="0.3">
      <c r="A1" s="40" t="s">
        <v>60</v>
      </c>
      <c r="B1" s="36" t="s">
        <v>35</v>
      </c>
      <c r="C1" s="37" t="s">
        <v>36</v>
      </c>
      <c r="D1" s="37" t="s">
        <v>37</v>
      </c>
      <c r="E1" s="37" t="s">
        <v>42</v>
      </c>
      <c r="F1" s="37" t="s">
        <v>52</v>
      </c>
      <c r="G1" s="37" t="s">
        <v>53</v>
      </c>
      <c r="H1" s="37" t="s">
        <v>54</v>
      </c>
      <c r="I1" s="38" t="s">
        <v>64</v>
      </c>
      <c r="J1" s="41" t="s">
        <v>38</v>
      </c>
      <c r="K1" t="s">
        <v>51</v>
      </c>
      <c r="N1" s="77" t="s">
        <v>41</v>
      </c>
      <c r="O1" s="77" t="s">
        <v>43</v>
      </c>
      <c r="P1" s="77" t="s">
        <v>44</v>
      </c>
      <c r="Q1" s="77" t="s">
        <v>55</v>
      </c>
      <c r="R1" s="77" t="s">
        <v>45</v>
      </c>
      <c r="S1" s="77" t="s">
        <v>42</v>
      </c>
      <c r="T1" s="77" t="s">
        <v>46</v>
      </c>
      <c r="U1" s="19" t="s">
        <v>47</v>
      </c>
      <c r="V1" s="19" t="s">
        <v>48</v>
      </c>
      <c r="W1" s="19" t="s">
        <v>49</v>
      </c>
      <c r="Y1" t="s">
        <v>50</v>
      </c>
    </row>
    <row r="2" spans="1:25" ht="15.75" thickBot="1" x14ac:dyDescent="0.3">
      <c r="A2" s="99">
        <v>1</v>
      </c>
      <c r="B2" s="21" t="s">
        <v>56</v>
      </c>
      <c r="C2" s="22" t="s">
        <v>0</v>
      </c>
      <c r="D2" s="22">
        <v>1</v>
      </c>
      <c r="E2" s="33">
        <f>VLOOKUP(B2,$N$1:$X$8,6,FALSE)</f>
        <v>4</v>
      </c>
      <c r="F2" s="22">
        <f>VLOOKUP(B2,$N$1:$X$8,5,FALSE)</f>
        <v>197</v>
      </c>
      <c r="G2" s="31">
        <f>60/F2</f>
        <v>0.30456852791878175</v>
      </c>
      <c r="H2" s="22">
        <v>60</v>
      </c>
      <c r="I2" s="32">
        <f>E2*G2*H2</f>
        <v>73.096446700507613</v>
      </c>
      <c r="J2" s="17" t="s">
        <v>0</v>
      </c>
      <c r="K2" s="16">
        <v>421.92368236525056</v>
      </c>
      <c r="N2" s="78" t="s">
        <v>56</v>
      </c>
      <c r="O2" s="79">
        <v>39</v>
      </c>
      <c r="P2" s="78">
        <v>35</v>
      </c>
      <c r="Q2" s="78">
        <f>O2+P2</f>
        <v>74</v>
      </c>
      <c r="R2" s="45">
        <v>197</v>
      </c>
      <c r="S2" s="45">
        <v>4</v>
      </c>
      <c r="T2" s="80">
        <f>60/(R2)</f>
        <v>0.30456852791878175</v>
      </c>
      <c r="U2" s="19">
        <v>20</v>
      </c>
      <c r="V2" s="20">
        <f>ROUND(S2*T2*U2,0)</f>
        <v>24</v>
      </c>
      <c r="W2" s="43">
        <f>S2/Y$2</f>
        <v>0.33333333333333331</v>
      </c>
      <c r="Y2">
        <f>SUM(S2:S7)</f>
        <v>12</v>
      </c>
    </row>
    <row r="3" spans="1:25" ht="15.75" thickBot="1" x14ac:dyDescent="0.3">
      <c r="A3" s="99"/>
      <c r="B3" s="23" t="s">
        <v>56</v>
      </c>
      <c r="C3" s="24" t="s">
        <v>9</v>
      </c>
      <c r="D3" s="24">
        <v>1</v>
      </c>
      <c r="E3" s="34">
        <f t="shared" ref="E3:E29" si="0">VLOOKUP(B3,$N$1:$X$8,6,FALSE)</f>
        <v>4</v>
      </c>
      <c r="F3" s="24">
        <f>VLOOKUP(B3,$N$1:$X$8,5,FALSE)</f>
        <v>197</v>
      </c>
      <c r="G3" s="25">
        <f t="shared" ref="G3:G29" si="1">60/F3</f>
        <v>0.30456852791878175</v>
      </c>
      <c r="H3" s="24">
        <v>60</v>
      </c>
      <c r="I3" s="26">
        <f t="shared" ref="I3:I29" si="2">E3*G3*H3</f>
        <v>73.096446700507613</v>
      </c>
      <c r="J3" s="17" t="s">
        <v>10</v>
      </c>
      <c r="K3" s="16">
        <v>244.38357541337888</v>
      </c>
      <c r="N3" s="78" t="s">
        <v>8</v>
      </c>
      <c r="O3" s="78">
        <v>25</v>
      </c>
      <c r="P3" s="78">
        <v>20</v>
      </c>
      <c r="Q3" s="78">
        <f t="shared" ref="Q3:Q7" si="3">O3+P3</f>
        <v>45</v>
      </c>
      <c r="R3" s="18">
        <v>90</v>
      </c>
      <c r="S3" s="18">
        <v>2</v>
      </c>
      <c r="T3" s="80">
        <f t="shared" ref="T3:T7" si="4">60/(R3)</f>
        <v>0.66666666666666663</v>
      </c>
      <c r="U3" s="19">
        <v>20</v>
      </c>
      <c r="V3" s="20">
        <f t="shared" ref="V3:V6" si="5">ROUND(S3*T3*U3,0)</f>
        <v>27</v>
      </c>
      <c r="W3" s="43">
        <f t="shared" ref="W3:W6" si="6">S3/Y$2</f>
        <v>0.16666666666666666</v>
      </c>
    </row>
    <row r="4" spans="1:25" ht="15.75" thickBot="1" x14ac:dyDescent="0.3">
      <c r="A4" s="99"/>
      <c r="B4" s="23" t="s">
        <v>56</v>
      </c>
      <c r="C4" s="24" t="s">
        <v>10</v>
      </c>
      <c r="D4" s="24">
        <v>1</v>
      </c>
      <c r="E4" s="34">
        <f t="shared" si="0"/>
        <v>4</v>
      </c>
      <c r="F4" s="24">
        <f t="shared" ref="F4:F29" si="7">VLOOKUP(B4,$N$1:$X$8,5,FALSE)</f>
        <v>197</v>
      </c>
      <c r="G4" s="25">
        <f t="shared" si="1"/>
        <v>0.30456852791878175</v>
      </c>
      <c r="H4" s="24">
        <v>60</v>
      </c>
      <c r="I4" s="26">
        <f t="shared" si="2"/>
        <v>73.096446700507613</v>
      </c>
      <c r="J4" s="17" t="s">
        <v>6</v>
      </c>
      <c r="K4" s="16">
        <v>421.92368236525056</v>
      </c>
      <c r="N4" s="78" t="s">
        <v>57</v>
      </c>
      <c r="O4" s="78">
        <v>29</v>
      </c>
      <c r="P4" s="78">
        <v>25</v>
      </c>
      <c r="Q4" s="78">
        <f t="shared" si="3"/>
        <v>54</v>
      </c>
      <c r="R4" s="18">
        <v>101</v>
      </c>
      <c r="S4" s="18">
        <v>2</v>
      </c>
      <c r="T4" s="80">
        <f t="shared" si="4"/>
        <v>0.59405940594059403</v>
      </c>
      <c r="U4" s="19">
        <v>20</v>
      </c>
      <c r="V4" s="20">
        <f t="shared" si="5"/>
        <v>24</v>
      </c>
      <c r="W4" s="43">
        <f t="shared" si="6"/>
        <v>0.16666666666666666</v>
      </c>
    </row>
    <row r="5" spans="1:25" ht="15.75" thickBot="1" x14ac:dyDescent="0.3">
      <c r="A5" s="99"/>
      <c r="B5" s="23" t="s">
        <v>56</v>
      </c>
      <c r="C5" s="24" t="s">
        <v>3</v>
      </c>
      <c r="D5" s="24">
        <v>1</v>
      </c>
      <c r="E5" s="34">
        <f t="shared" si="0"/>
        <v>4</v>
      </c>
      <c r="F5" s="24">
        <f t="shared" si="7"/>
        <v>197</v>
      </c>
      <c r="G5" s="25">
        <f t="shared" si="1"/>
        <v>0.30456852791878175</v>
      </c>
      <c r="H5" s="24">
        <v>60</v>
      </c>
      <c r="I5" s="26">
        <f t="shared" si="2"/>
        <v>73.096446700507613</v>
      </c>
      <c r="J5" s="17" t="s">
        <v>9</v>
      </c>
      <c r="K5" s="16">
        <v>280.74721177701525</v>
      </c>
      <c r="N5" s="78" t="s">
        <v>4</v>
      </c>
      <c r="O5" s="78">
        <v>40</v>
      </c>
      <c r="P5" s="78">
        <v>35</v>
      </c>
      <c r="Q5" s="78">
        <f t="shared" si="3"/>
        <v>75</v>
      </c>
      <c r="R5" s="18">
        <v>180</v>
      </c>
      <c r="S5" s="18">
        <v>1</v>
      </c>
      <c r="T5" s="80">
        <f t="shared" si="4"/>
        <v>0.33333333333333331</v>
      </c>
      <c r="U5" s="19">
        <v>20</v>
      </c>
      <c r="V5" s="20">
        <f t="shared" si="5"/>
        <v>7</v>
      </c>
      <c r="W5" s="43">
        <f t="shared" si="6"/>
        <v>8.3333333333333329E-2</v>
      </c>
    </row>
    <row r="6" spans="1:25" ht="15.75" thickBot="1" x14ac:dyDescent="0.3">
      <c r="A6" s="99"/>
      <c r="B6" s="23" t="s">
        <v>56</v>
      </c>
      <c r="C6" s="24" t="s">
        <v>4</v>
      </c>
      <c r="D6" s="24">
        <v>1</v>
      </c>
      <c r="E6" s="34">
        <f t="shared" si="0"/>
        <v>4</v>
      </c>
      <c r="F6" s="24">
        <f t="shared" si="7"/>
        <v>197</v>
      </c>
      <c r="G6" s="25">
        <f t="shared" si="1"/>
        <v>0.30456852791878175</v>
      </c>
      <c r="H6" s="24">
        <v>60</v>
      </c>
      <c r="I6" s="26">
        <f t="shared" si="2"/>
        <v>73.096446700507613</v>
      </c>
      <c r="J6" s="17" t="s">
        <v>3</v>
      </c>
      <c r="K6" s="16">
        <v>173.09644670050761</v>
      </c>
      <c r="N6" s="78" t="s">
        <v>58</v>
      </c>
      <c r="O6" s="78">
        <v>8</v>
      </c>
      <c r="P6" s="78">
        <v>5</v>
      </c>
      <c r="Q6" s="78">
        <f t="shared" si="3"/>
        <v>13</v>
      </c>
      <c r="R6" s="18">
        <v>51</v>
      </c>
      <c r="S6" s="18">
        <v>2</v>
      </c>
      <c r="T6" s="80">
        <f t="shared" si="4"/>
        <v>1.1764705882352942</v>
      </c>
      <c r="U6" s="19">
        <v>20</v>
      </c>
      <c r="V6" s="20">
        <f t="shared" si="5"/>
        <v>47</v>
      </c>
      <c r="W6" s="43">
        <f t="shared" si="6"/>
        <v>0.16666666666666666</v>
      </c>
    </row>
    <row r="7" spans="1:25" ht="15.75" thickBot="1" x14ac:dyDescent="0.3">
      <c r="A7" s="99"/>
      <c r="B7" s="23" t="s">
        <v>56</v>
      </c>
      <c r="C7" s="24" t="s">
        <v>11</v>
      </c>
      <c r="D7" s="24">
        <v>1</v>
      </c>
      <c r="E7" s="34">
        <f t="shared" si="0"/>
        <v>4</v>
      </c>
      <c r="F7" s="24">
        <f t="shared" si="7"/>
        <v>197</v>
      </c>
      <c r="G7" s="25">
        <f t="shared" si="1"/>
        <v>0.30456852791878175</v>
      </c>
      <c r="H7" s="24">
        <v>60</v>
      </c>
      <c r="I7" s="26">
        <f t="shared" si="2"/>
        <v>73.096446700507613</v>
      </c>
      <c r="J7" s="17" t="s">
        <v>11</v>
      </c>
      <c r="K7" s="16">
        <v>73.096446700507613</v>
      </c>
      <c r="N7" s="81" t="s">
        <v>61</v>
      </c>
      <c r="O7" s="81">
        <v>23</v>
      </c>
      <c r="P7" s="81">
        <v>15</v>
      </c>
      <c r="Q7" s="81">
        <f t="shared" si="3"/>
        <v>38</v>
      </c>
      <c r="R7" s="45">
        <v>99</v>
      </c>
      <c r="S7" s="45">
        <v>1</v>
      </c>
      <c r="T7" s="82">
        <f t="shared" si="4"/>
        <v>0.60606060606060608</v>
      </c>
      <c r="U7" s="19">
        <v>20</v>
      </c>
      <c r="V7" s="20">
        <f>SUM(V2:V6)</f>
        <v>129</v>
      </c>
      <c r="W7" s="43">
        <f>S7/Y$2</f>
        <v>8.3333333333333329E-2</v>
      </c>
    </row>
    <row r="8" spans="1:25" ht="15.75" thickBot="1" x14ac:dyDescent="0.3">
      <c r="A8" s="99"/>
      <c r="B8" s="27" t="s">
        <v>56</v>
      </c>
      <c r="C8" s="28" t="s">
        <v>6</v>
      </c>
      <c r="D8" s="28">
        <v>1</v>
      </c>
      <c r="E8" s="35">
        <f t="shared" si="0"/>
        <v>4</v>
      </c>
      <c r="F8" s="28">
        <f t="shared" si="7"/>
        <v>197</v>
      </c>
      <c r="G8" s="29">
        <f t="shared" si="1"/>
        <v>0.30456852791878175</v>
      </c>
      <c r="H8" s="28">
        <v>60</v>
      </c>
      <c r="I8" s="30">
        <f t="shared" si="2"/>
        <v>73.096446700507613</v>
      </c>
      <c r="J8" s="17" t="s">
        <v>4</v>
      </c>
      <c r="K8" s="16">
        <v>164.38357541337888</v>
      </c>
      <c r="W8" s="44"/>
    </row>
    <row r="9" spans="1:25" ht="15.75" thickBot="1" x14ac:dyDescent="0.3">
      <c r="A9" s="99">
        <v>2</v>
      </c>
      <c r="B9" s="21" t="s">
        <v>8</v>
      </c>
      <c r="C9" s="22" t="s">
        <v>0</v>
      </c>
      <c r="D9" s="22">
        <v>1</v>
      </c>
      <c r="E9" s="33">
        <f t="shared" si="0"/>
        <v>2</v>
      </c>
      <c r="F9" s="22">
        <f t="shared" si="7"/>
        <v>90</v>
      </c>
      <c r="G9" s="31">
        <f t="shared" si="1"/>
        <v>0.66666666666666663</v>
      </c>
      <c r="H9" s="22">
        <v>60</v>
      </c>
      <c r="I9" s="32">
        <f t="shared" si="2"/>
        <v>80</v>
      </c>
      <c r="J9" s="17" t="s">
        <v>39</v>
      </c>
      <c r="K9" s="16">
        <v>1779.5546207352895</v>
      </c>
    </row>
    <row r="10" spans="1:25" ht="15.75" thickBot="1" x14ac:dyDescent="0.3">
      <c r="A10" s="99"/>
      <c r="B10" s="23" t="s">
        <v>8</v>
      </c>
      <c r="C10" s="24" t="s">
        <v>9</v>
      </c>
      <c r="D10" s="24">
        <v>1</v>
      </c>
      <c r="E10" s="34">
        <f t="shared" si="0"/>
        <v>2</v>
      </c>
      <c r="F10" s="24">
        <f t="shared" si="7"/>
        <v>90</v>
      </c>
      <c r="G10" s="25">
        <f t="shared" si="1"/>
        <v>0.66666666666666663</v>
      </c>
      <c r="H10" s="24">
        <v>60</v>
      </c>
      <c r="I10" s="26">
        <f t="shared" si="2"/>
        <v>80</v>
      </c>
    </row>
    <row r="11" spans="1:25" ht="15.75" thickBot="1" x14ac:dyDescent="0.3">
      <c r="A11" s="99"/>
      <c r="B11" s="23" t="s">
        <v>8</v>
      </c>
      <c r="C11" s="24" t="s">
        <v>10</v>
      </c>
      <c r="D11" s="24">
        <v>1</v>
      </c>
      <c r="E11" s="34">
        <f t="shared" si="0"/>
        <v>2</v>
      </c>
      <c r="F11" s="24">
        <f t="shared" si="7"/>
        <v>90</v>
      </c>
      <c r="G11" s="25">
        <f t="shared" si="1"/>
        <v>0.66666666666666663</v>
      </c>
      <c r="H11" s="24">
        <v>60</v>
      </c>
      <c r="I11" s="26">
        <f t="shared" si="2"/>
        <v>80</v>
      </c>
    </row>
    <row r="12" spans="1:25" ht="15.75" thickBot="1" x14ac:dyDescent="0.3">
      <c r="A12" s="99"/>
      <c r="B12" s="23" t="s">
        <v>8</v>
      </c>
      <c r="C12" s="24" t="s">
        <v>3</v>
      </c>
      <c r="D12" s="24">
        <v>1</v>
      </c>
      <c r="E12" s="34">
        <f t="shared" si="0"/>
        <v>2</v>
      </c>
      <c r="F12" s="24">
        <f t="shared" si="7"/>
        <v>90</v>
      </c>
      <c r="G12" s="25">
        <f t="shared" si="1"/>
        <v>0.66666666666666663</v>
      </c>
      <c r="H12" s="24">
        <v>60</v>
      </c>
      <c r="I12" s="26">
        <f t="shared" si="2"/>
        <v>80</v>
      </c>
    </row>
    <row r="13" spans="1:25" ht="15.75" thickBot="1" x14ac:dyDescent="0.3">
      <c r="A13" s="99"/>
      <c r="B13" s="27" t="s">
        <v>8</v>
      </c>
      <c r="C13" s="28" t="s">
        <v>6</v>
      </c>
      <c r="D13" s="28">
        <v>1</v>
      </c>
      <c r="E13" s="35">
        <f t="shared" si="0"/>
        <v>2</v>
      </c>
      <c r="F13" s="28">
        <f t="shared" si="7"/>
        <v>90</v>
      </c>
      <c r="G13" s="29">
        <f t="shared" si="1"/>
        <v>0.66666666666666663</v>
      </c>
      <c r="H13" s="28">
        <v>60</v>
      </c>
      <c r="I13" s="30">
        <f t="shared" si="2"/>
        <v>80</v>
      </c>
    </row>
    <row r="14" spans="1:25" ht="15.75" thickBot="1" x14ac:dyDescent="0.3">
      <c r="A14" s="99">
        <v>3</v>
      </c>
      <c r="B14" s="21" t="s">
        <v>57</v>
      </c>
      <c r="C14" s="22" t="s">
        <v>0</v>
      </c>
      <c r="D14" s="22">
        <v>1</v>
      </c>
      <c r="E14" s="33">
        <f t="shared" si="0"/>
        <v>2</v>
      </c>
      <c r="F14" s="22">
        <f t="shared" si="7"/>
        <v>101</v>
      </c>
      <c r="G14" s="31">
        <f t="shared" si="1"/>
        <v>0.59405940594059403</v>
      </c>
      <c r="H14" s="22">
        <v>60</v>
      </c>
      <c r="I14" s="32">
        <f t="shared" si="2"/>
        <v>71.287128712871279</v>
      </c>
    </row>
    <row r="15" spans="1:25" ht="15.75" thickBot="1" x14ac:dyDescent="0.3">
      <c r="A15" s="99"/>
      <c r="B15" s="23" t="s">
        <v>57</v>
      </c>
      <c r="C15" s="24" t="s">
        <v>9</v>
      </c>
      <c r="D15" s="24">
        <v>1</v>
      </c>
      <c r="E15" s="34">
        <f t="shared" si="0"/>
        <v>2</v>
      </c>
      <c r="F15" s="24">
        <f t="shared" si="7"/>
        <v>101</v>
      </c>
      <c r="G15" s="25">
        <f t="shared" si="1"/>
        <v>0.59405940594059403</v>
      </c>
      <c r="H15" s="24">
        <v>60</v>
      </c>
      <c r="I15" s="26">
        <f t="shared" si="2"/>
        <v>71.287128712871279</v>
      </c>
    </row>
    <row r="16" spans="1:25" ht="15.75" thickBot="1" x14ac:dyDescent="0.3">
      <c r="A16" s="99"/>
      <c r="B16" s="23" t="s">
        <v>57</v>
      </c>
      <c r="C16" s="24" t="s">
        <v>10</v>
      </c>
      <c r="D16" s="24">
        <v>1</v>
      </c>
      <c r="E16" s="34">
        <f t="shared" si="0"/>
        <v>2</v>
      </c>
      <c r="F16" s="24">
        <f t="shared" si="7"/>
        <v>101</v>
      </c>
      <c r="G16" s="25">
        <f t="shared" si="1"/>
        <v>0.59405940594059403</v>
      </c>
      <c r="H16" s="24">
        <v>60</v>
      </c>
      <c r="I16" s="26">
        <f t="shared" si="2"/>
        <v>71.287128712871279</v>
      </c>
    </row>
    <row r="17" spans="1:11" ht="15.75" thickBot="1" x14ac:dyDescent="0.3">
      <c r="A17" s="99"/>
      <c r="B17" s="23" t="s">
        <v>57</v>
      </c>
      <c r="C17" s="24" t="s">
        <v>4</v>
      </c>
      <c r="D17" s="24">
        <v>1</v>
      </c>
      <c r="E17" s="34">
        <f t="shared" si="0"/>
        <v>2</v>
      </c>
      <c r="F17" s="24">
        <f t="shared" si="7"/>
        <v>101</v>
      </c>
      <c r="G17" s="25">
        <f t="shared" si="1"/>
        <v>0.59405940594059403</v>
      </c>
      <c r="H17" s="24">
        <v>60</v>
      </c>
      <c r="I17" s="26">
        <f t="shared" si="2"/>
        <v>71.287128712871279</v>
      </c>
    </row>
    <row r="18" spans="1:11" ht="15.75" thickBot="1" x14ac:dyDescent="0.3">
      <c r="A18" s="99"/>
      <c r="B18" s="27" t="s">
        <v>57</v>
      </c>
      <c r="C18" s="28" t="s">
        <v>6</v>
      </c>
      <c r="D18" s="28">
        <v>1</v>
      </c>
      <c r="E18" s="35">
        <f t="shared" si="0"/>
        <v>2</v>
      </c>
      <c r="F18" s="28">
        <f t="shared" si="7"/>
        <v>101</v>
      </c>
      <c r="G18" s="29">
        <f t="shared" si="1"/>
        <v>0.59405940594059403</v>
      </c>
      <c r="H18" s="28">
        <v>60</v>
      </c>
      <c r="I18" s="30">
        <f t="shared" si="2"/>
        <v>71.287128712871279</v>
      </c>
    </row>
    <row r="19" spans="1:11" ht="15.75" thickBot="1" x14ac:dyDescent="0.3">
      <c r="A19" s="99">
        <v>4</v>
      </c>
      <c r="B19" s="21" t="s">
        <v>4</v>
      </c>
      <c r="C19" s="22" t="s">
        <v>0</v>
      </c>
      <c r="D19" s="22">
        <v>1</v>
      </c>
      <c r="E19" s="33">
        <f>VLOOKUP(B19,$N$1:$X$8,6,FALSE)</f>
        <v>1</v>
      </c>
      <c r="F19" s="22">
        <f t="shared" si="7"/>
        <v>180</v>
      </c>
      <c r="G19" s="31">
        <f t="shared" si="1"/>
        <v>0.33333333333333331</v>
      </c>
      <c r="H19" s="22">
        <v>60</v>
      </c>
      <c r="I19" s="32">
        <f t="shared" si="2"/>
        <v>20</v>
      </c>
    </row>
    <row r="20" spans="1:11" ht="15.75" thickBot="1" x14ac:dyDescent="0.3">
      <c r="A20" s="99"/>
      <c r="B20" s="23" t="s">
        <v>4</v>
      </c>
      <c r="C20" s="24" t="s">
        <v>9</v>
      </c>
      <c r="D20" s="24">
        <v>1</v>
      </c>
      <c r="E20" s="34">
        <f t="shared" si="0"/>
        <v>1</v>
      </c>
      <c r="F20" s="24">
        <f t="shared" si="7"/>
        <v>180</v>
      </c>
      <c r="G20" s="25">
        <f t="shared" si="1"/>
        <v>0.33333333333333331</v>
      </c>
      <c r="H20" s="24">
        <v>60</v>
      </c>
      <c r="I20" s="26">
        <f t="shared" si="2"/>
        <v>20</v>
      </c>
    </row>
    <row r="21" spans="1:11" ht="15.75" thickBot="1" x14ac:dyDescent="0.3">
      <c r="A21" s="99"/>
      <c r="B21" s="23" t="s">
        <v>4</v>
      </c>
      <c r="C21" s="24" t="s">
        <v>10</v>
      </c>
      <c r="D21" s="24">
        <v>1</v>
      </c>
      <c r="E21" s="34">
        <f t="shared" si="0"/>
        <v>1</v>
      </c>
      <c r="F21" s="24">
        <f t="shared" si="7"/>
        <v>180</v>
      </c>
      <c r="G21" s="25">
        <f t="shared" si="1"/>
        <v>0.33333333333333331</v>
      </c>
      <c r="H21" s="24">
        <v>60</v>
      </c>
      <c r="I21" s="26">
        <f t="shared" si="2"/>
        <v>20</v>
      </c>
    </row>
    <row r="22" spans="1:11" ht="15.75" thickBot="1" x14ac:dyDescent="0.3">
      <c r="A22" s="99"/>
      <c r="B22" s="23" t="s">
        <v>4</v>
      </c>
      <c r="C22" s="24" t="s">
        <v>3</v>
      </c>
      <c r="D22" s="24">
        <v>1</v>
      </c>
      <c r="E22" s="34">
        <f t="shared" si="0"/>
        <v>1</v>
      </c>
      <c r="F22" s="24">
        <f t="shared" si="7"/>
        <v>180</v>
      </c>
      <c r="G22" s="25">
        <f t="shared" si="1"/>
        <v>0.33333333333333331</v>
      </c>
      <c r="H22" s="24">
        <v>60</v>
      </c>
      <c r="I22" s="26">
        <f t="shared" si="2"/>
        <v>20</v>
      </c>
    </row>
    <row r="23" spans="1:11" ht="15.75" thickBot="1" x14ac:dyDescent="0.3">
      <c r="A23" s="99"/>
      <c r="B23" s="23" t="s">
        <v>4</v>
      </c>
      <c r="C23" s="24" t="s">
        <v>4</v>
      </c>
      <c r="D23" s="24">
        <v>1</v>
      </c>
      <c r="E23" s="34">
        <f t="shared" si="0"/>
        <v>1</v>
      </c>
      <c r="F23" s="24">
        <f t="shared" si="7"/>
        <v>180</v>
      </c>
      <c r="G23" s="25">
        <f t="shared" si="1"/>
        <v>0.33333333333333331</v>
      </c>
      <c r="H23" s="24">
        <v>60</v>
      </c>
      <c r="I23" s="26">
        <f t="shared" si="2"/>
        <v>20</v>
      </c>
    </row>
    <row r="24" spans="1:11" ht="15.75" thickBot="1" x14ac:dyDescent="0.3">
      <c r="A24" s="99"/>
      <c r="B24" s="27" t="s">
        <v>4</v>
      </c>
      <c r="C24" s="28" t="s">
        <v>6</v>
      </c>
      <c r="D24" s="28">
        <v>1</v>
      </c>
      <c r="E24" s="35">
        <f t="shared" si="0"/>
        <v>1</v>
      </c>
      <c r="F24" s="28">
        <f t="shared" si="7"/>
        <v>180</v>
      </c>
      <c r="G24" s="29">
        <f t="shared" si="1"/>
        <v>0.33333333333333331</v>
      </c>
      <c r="H24" s="28">
        <v>60</v>
      </c>
      <c r="I24" s="30">
        <f t="shared" si="2"/>
        <v>20</v>
      </c>
    </row>
    <row r="25" spans="1:11" x14ac:dyDescent="0.25">
      <c r="A25" s="100">
        <v>5</v>
      </c>
      <c r="B25" s="23" t="s">
        <v>58</v>
      </c>
      <c r="C25" s="24" t="s">
        <v>0</v>
      </c>
      <c r="D25" s="24">
        <v>1</v>
      </c>
      <c r="E25" s="34">
        <f t="shared" si="0"/>
        <v>2</v>
      </c>
      <c r="F25" s="24">
        <f t="shared" si="7"/>
        <v>51</v>
      </c>
      <c r="G25" s="25">
        <f t="shared" si="1"/>
        <v>1.1764705882352942</v>
      </c>
      <c r="H25" s="24">
        <v>60</v>
      </c>
      <c r="I25" s="26">
        <f t="shared" si="2"/>
        <v>141.1764705882353</v>
      </c>
    </row>
    <row r="26" spans="1:11" ht="15.75" thickBot="1" x14ac:dyDescent="0.3">
      <c r="A26" s="101"/>
      <c r="B26" s="27" t="s">
        <v>58</v>
      </c>
      <c r="C26" s="28" t="s">
        <v>6</v>
      </c>
      <c r="D26" s="28">
        <v>1</v>
      </c>
      <c r="E26" s="35">
        <f t="shared" si="0"/>
        <v>2</v>
      </c>
      <c r="F26" s="28">
        <f t="shared" si="7"/>
        <v>51</v>
      </c>
      <c r="G26" s="29">
        <f t="shared" si="1"/>
        <v>1.1764705882352942</v>
      </c>
      <c r="H26" s="28">
        <v>60</v>
      </c>
      <c r="I26" s="30">
        <f t="shared" si="2"/>
        <v>141.1764705882353</v>
      </c>
    </row>
    <row r="27" spans="1:11" s="51" customFormat="1" x14ac:dyDescent="0.25">
      <c r="A27" s="102">
        <v>6</v>
      </c>
      <c r="B27" s="46" t="s">
        <v>61</v>
      </c>
      <c r="C27" s="47" t="s">
        <v>0</v>
      </c>
      <c r="D27" s="48">
        <v>1</v>
      </c>
      <c r="E27" s="33">
        <f>VLOOKUP(B27,$N$1:$X$8,6,FALSE)</f>
        <v>1</v>
      </c>
      <c r="F27" s="46">
        <f t="shared" si="7"/>
        <v>99</v>
      </c>
      <c r="G27" s="49">
        <f t="shared" si="1"/>
        <v>0.60606060606060608</v>
      </c>
      <c r="H27" s="47">
        <v>60</v>
      </c>
      <c r="I27" s="50">
        <f t="shared" si="2"/>
        <v>36.363636363636367</v>
      </c>
      <c r="J27"/>
      <c r="K27"/>
    </row>
    <row r="28" spans="1:11" s="51" customFormat="1" x14ac:dyDescent="0.25">
      <c r="A28" s="103"/>
      <c r="B28" s="52" t="s">
        <v>61</v>
      </c>
      <c r="C28" s="39" t="s">
        <v>9</v>
      </c>
      <c r="D28" s="53">
        <v>1</v>
      </c>
      <c r="E28" s="34">
        <f t="shared" si="0"/>
        <v>1</v>
      </c>
      <c r="F28" s="52">
        <f t="shared" si="7"/>
        <v>99</v>
      </c>
      <c r="G28" s="54">
        <f t="shared" si="1"/>
        <v>0.60606060606060608</v>
      </c>
      <c r="H28" s="39">
        <v>60</v>
      </c>
      <c r="I28" s="55">
        <f t="shared" si="2"/>
        <v>36.363636363636367</v>
      </c>
      <c r="J28"/>
      <c r="K28"/>
    </row>
    <row r="29" spans="1:11" s="51" customFormat="1" ht="15.75" thickBot="1" x14ac:dyDescent="0.3">
      <c r="A29" s="104"/>
      <c r="B29" s="56" t="s">
        <v>61</v>
      </c>
      <c r="C29" s="57" t="s">
        <v>6</v>
      </c>
      <c r="D29" s="58">
        <v>1</v>
      </c>
      <c r="E29" s="35">
        <f t="shared" si="0"/>
        <v>1</v>
      </c>
      <c r="F29" s="56">
        <f t="shared" si="7"/>
        <v>99</v>
      </c>
      <c r="G29" s="59">
        <f t="shared" si="1"/>
        <v>0.60606060606060608</v>
      </c>
      <c r="H29" s="57">
        <v>60</v>
      </c>
      <c r="I29" s="60">
        <f t="shared" si="2"/>
        <v>36.363636363636367</v>
      </c>
      <c r="J29"/>
      <c r="K29"/>
    </row>
    <row r="30" spans="1:11" ht="15.75" thickBot="1" x14ac:dyDescent="0.3">
      <c r="H30" s="39"/>
      <c r="I30" s="39"/>
    </row>
    <row r="31" spans="1:11" ht="19.5" thickBot="1" x14ac:dyDescent="0.3">
      <c r="A31" s="107" t="s">
        <v>70</v>
      </c>
      <c r="B31" s="97" t="s">
        <v>40</v>
      </c>
      <c r="C31" s="98"/>
      <c r="D31" s="73" t="s">
        <v>63</v>
      </c>
      <c r="E31" s="63" t="s">
        <v>59</v>
      </c>
      <c r="G31" s="94" t="s">
        <v>62</v>
      </c>
      <c r="H31" s="95"/>
      <c r="I31" s="96"/>
    </row>
    <row r="32" spans="1:11" ht="15.75" x14ac:dyDescent="0.25">
      <c r="A32" t="s">
        <v>22</v>
      </c>
      <c r="B32" s="67" t="s">
        <v>0</v>
      </c>
      <c r="C32" s="70">
        <v>422</v>
      </c>
      <c r="D32" s="74">
        <f>GETPIVOTDATA("Итого",J1:K9,"transaction rq",B32)</f>
        <v>421.92368236525056</v>
      </c>
      <c r="E32" s="64">
        <f>1-C32/D32</f>
        <v>-1.8088018743478429E-4</v>
      </c>
      <c r="F32" s="42"/>
      <c r="G32" s="85">
        <f>D32/3</f>
        <v>140.64122745508351</v>
      </c>
      <c r="H32" s="86">
        <v>140</v>
      </c>
      <c r="I32" s="87">
        <f>(G32-H32)/G32</f>
        <v>4.5593135575291936E-3</v>
      </c>
    </row>
    <row r="33" spans="1:11" ht="31.5" customHeight="1" x14ac:dyDescent="0.25">
      <c r="A33" s="106" t="s">
        <v>65</v>
      </c>
      <c r="B33" s="68" t="s">
        <v>9</v>
      </c>
      <c r="C33" s="71">
        <v>282</v>
      </c>
      <c r="D33" s="83">
        <f>GETPIVOTDATA("Итого",J1:K9,"transaction rq",B33)</f>
        <v>280.74721177701525</v>
      </c>
      <c r="E33" s="84">
        <f t="shared" ref="E33:E38" si="8">1-C33/D33</f>
        <v>-4.4623354050610242E-3</v>
      </c>
      <c r="F33" s="42"/>
      <c r="G33" s="85">
        <f t="shared" ref="G33:G39" si="9">D33/3</f>
        <v>93.582403925671755</v>
      </c>
      <c r="H33" s="61">
        <v>93</v>
      </c>
      <c r="I33" s="62">
        <f t="shared" ref="I33:I37" si="10">(G33-H33)/G33</f>
        <v>6.2234341205247559E-3</v>
      </c>
    </row>
    <row r="34" spans="1:11" ht="18.75" customHeight="1" x14ac:dyDescent="0.25">
      <c r="A34" t="s">
        <v>66</v>
      </c>
      <c r="B34" s="68" t="s">
        <v>10</v>
      </c>
      <c r="C34" s="71">
        <v>251</v>
      </c>
      <c r="D34" s="75">
        <f>GETPIVOTDATA("Итого",J3:K11,"transaction rq",B34)</f>
        <v>244.38357541337888</v>
      </c>
      <c r="E34" s="65">
        <f>1-C34/D34</f>
        <v>-2.7073933161953834E-2</v>
      </c>
      <c r="F34" s="42"/>
      <c r="G34" s="85">
        <f t="shared" si="9"/>
        <v>81.461191804459631</v>
      </c>
      <c r="H34" s="61">
        <v>81</v>
      </c>
      <c r="I34" s="62">
        <f t="shared" si="10"/>
        <v>5.6614910025706575E-3</v>
      </c>
    </row>
    <row r="35" spans="1:11" ht="15.75" x14ac:dyDescent="0.25">
      <c r="A35" t="s">
        <v>67</v>
      </c>
      <c r="B35" s="68" t="s">
        <v>3</v>
      </c>
      <c r="C35" s="71">
        <v>175</v>
      </c>
      <c r="D35" s="75">
        <f>GETPIVOTDATA("Итого",J4:K12,"transaction rq",B35)</f>
        <v>173.09644670050761</v>
      </c>
      <c r="E35" s="65">
        <f t="shared" si="8"/>
        <v>-1.0997067448680342E-2</v>
      </c>
      <c r="F35" s="42"/>
      <c r="G35" s="85">
        <f t="shared" si="9"/>
        <v>57.698815566835869</v>
      </c>
      <c r="H35" s="61">
        <v>58</v>
      </c>
      <c r="I35" s="62">
        <f t="shared" si="10"/>
        <v>-5.2199413489736552E-3</v>
      </c>
    </row>
    <row r="36" spans="1:11" ht="15.75" x14ac:dyDescent="0.25">
      <c r="A36" t="s">
        <v>68</v>
      </c>
      <c r="B36" s="68" t="s">
        <v>4</v>
      </c>
      <c r="C36" s="71">
        <v>159</v>
      </c>
      <c r="D36" s="75">
        <f>GETPIVOTDATA("Итого",J5:K13,"transaction rq",B36)</f>
        <v>164.38357541337888</v>
      </c>
      <c r="E36" s="65">
        <f t="shared" si="8"/>
        <v>3.2750081021420074E-2</v>
      </c>
      <c r="F36" s="42"/>
      <c r="G36" s="85">
        <f t="shared" si="9"/>
        <v>54.794525137792959</v>
      </c>
      <c r="H36" s="61">
        <v>54</v>
      </c>
      <c r="I36" s="62">
        <f t="shared" si="10"/>
        <v>1.4500082550126133E-2</v>
      </c>
    </row>
    <row r="37" spans="1:11" ht="15.75" x14ac:dyDescent="0.25">
      <c r="A37" t="s">
        <v>69</v>
      </c>
      <c r="B37" s="68" t="s">
        <v>11</v>
      </c>
      <c r="C37" s="71">
        <v>73</v>
      </c>
      <c r="D37" s="75">
        <f>GETPIVOTDATA("Итого",J6:K14,"transaction rq",B37)</f>
        <v>73.096446700507613</v>
      </c>
      <c r="E37" s="65">
        <f t="shared" si="8"/>
        <v>1.3194444444444287E-3</v>
      </c>
      <c r="F37" s="42"/>
      <c r="G37" s="85">
        <f t="shared" si="9"/>
        <v>24.365482233502537</v>
      </c>
      <c r="H37" s="61">
        <v>24</v>
      </c>
      <c r="I37" s="62">
        <f t="shared" si="10"/>
        <v>1.4999999999999937E-2</v>
      </c>
    </row>
    <row r="38" spans="1:11" ht="16.5" thickBot="1" x14ac:dyDescent="0.3">
      <c r="A38" t="s">
        <v>23</v>
      </c>
      <c r="B38" s="68" t="s">
        <v>6</v>
      </c>
      <c r="C38" s="71">
        <v>422</v>
      </c>
      <c r="D38" s="75">
        <f>GETPIVOTDATA("Итого",J7:K15,"transaction rq",B38)</f>
        <v>421.92368236525056</v>
      </c>
      <c r="E38" s="65">
        <f t="shared" si="8"/>
        <v>-1.8088018743478429E-4</v>
      </c>
      <c r="F38" s="42"/>
      <c r="G38" s="88">
        <f t="shared" si="9"/>
        <v>140.64122745508351</v>
      </c>
      <c r="H38" s="89">
        <v>141</v>
      </c>
      <c r="I38" s="90">
        <f>(G38-H38)/G38</f>
        <v>-2.5509770599170265E-3</v>
      </c>
    </row>
    <row r="39" spans="1:11" ht="20.25" thickTop="1" thickBot="1" x14ac:dyDescent="0.3">
      <c r="B39" s="69" t="s">
        <v>7</v>
      </c>
      <c r="C39" s="72">
        <f>SUM(C32:C38)</f>
        <v>1784</v>
      </c>
      <c r="D39" s="76">
        <f>SUM(D32:D38)</f>
        <v>1779.5546207352891</v>
      </c>
      <c r="E39" s="66">
        <f>1-C39/D39</f>
        <v>-2.4980291208336336E-3</v>
      </c>
      <c r="F39" s="1"/>
      <c r="G39" s="91">
        <f t="shared" si="9"/>
        <v>593.18487357842969</v>
      </c>
      <c r="H39" s="92">
        <f>SUM(H32:H38)</f>
        <v>591</v>
      </c>
      <c r="I39" s="93">
        <f>(G39-H39)/G39</f>
        <v>3.6832928076019258E-3</v>
      </c>
    </row>
    <row r="40" spans="1:11" x14ac:dyDescent="0.25">
      <c r="H40" s="39"/>
      <c r="I40" s="39"/>
      <c r="J40" s="39"/>
      <c r="K40" s="39"/>
    </row>
  </sheetData>
  <mergeCells count="8">
    <mergeCell ref="G31:I31"/>
    <mergeCell ref="B31:C31"/>
    <mergeCell ref="A2:A8"/>
    <mergeCell ref="A9:A13"/>
    <mergeCell ref="A14:A18"/>
    <mergeCell ref="A25:A26"/>
    <mergeCell ref="A19:A24"/>
    <mergeCell ref="A27:A29"/>
  </mergeCell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K37" sqref="K3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0.285156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105" t="s">
        <v>31</v>
      </c>
      <c r="F9" s="105"/>
      <c r="G9" s="105"/>
      <c r="H9" s="105"/>
      <c r="I9" s="105"/>
    </row>
    <row r="11" spans="5:9" ht="28.5" x14ac:dyDescent="0.25"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</row>
    <row r="12" spans="5:9" ht="15.75" x14ac:dyDescent="0.25">
      <c r="E12" s="3" t="s">
        <v>0</v>
      </c>
      <c r="F12" s="4" t="s">
        <v>22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 x14ac:dyDescent="0.25">
      <c r="E13" s="3" t="s">
        <v>1</v>
      </c>
      <c r="F13" s="4" t="s">
        <v>21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 x14ac:dyDescent="0.25">
      <c r="E14" s="3" t="s">
        <v>2</v>
      </c>
      <c r="F14" s="4" t="s">
        <v>24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 x14ac:dyDescent="0.25">
      <c r="E15" s="3" t="s">
        <v>3</v>
      </c>
      <c r="F15" s="4" t="s">
        <v>17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 x14ac:dyDescent="0.25">
      <c r="E16" s="3" t="s">
        <v>18</v>
      </c>
      <c r="F16" s="4" t="s">
        <v>20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 x14ac:dyDescent="0.25">
      <c r="E17" s="3" t="s">
        <v>5</v>
      </c>
      <c r="F17" s="4" t="s">
        <v>19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 x14ac:dyDescent="0.25">
      <c r="E18" s="3" t="s">
        <v>6</v>
      </c>
      <c r="F18" s="4" t="s">
        <v>23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25">
      <c r="E23" s="105" t="s">
        <v>29</v>
      </c>
      <c r="F23" s="105"/>
      <c r="G23" s="105"/>
      <c r="H23" s="105"/>
      <c r="I23" s="105"/>
    </row>
    <row r="25" spans="5:9" x14ac:dyDescent="0.25">
      <c r="E25" s="9" t="s">
        <v>12</v>
      </c>
      <c r="F25" s="9" t="s">
        <v>13</v>
      </c>
      <c r="G25" s="9" t="s">
        <v>14</v>
      </c>
      <c r="H25" s="9" t="s">
        <v>15</v>
      </c>
      <c r="I25" s="9" t="s">
        <v>16</v>
      </c>
    </row>
    <row r="26" spans="5:9" ht="15.75" x14ac:dyDescent="0.25">
      <c r="E26" s="14" t="s">
        <v>0</v>
      </c>
      <c r="F26" s="13" t="s">
        <v>22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 x14ac:dyDescent="0.25">
      <c r="E27" s="14" t="s">
        <v>1</v>
      </c>
      <c r="F27" s="13" t="s">
        <v>21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 x14ac:dyDescent="0.25">
      <c r="E28" s="14" t="s">
        <v>2</v>
      </c>
      <c r="F28" s="13" t="s">
        <v>24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 x14ac:dyDescent="0.25">
      <c r="E29" s="14" t="s">
        <v>3</v>
      </c>
      <c r="F29" s="13" t="s">
        <v>17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 x14ac:dyDescent="0.25">
      <c r="E30" s="14" t="s">
        <v>18</v>
      </c>
      <c r="F30" s="13" t="s">
        <v>20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 x14ac:dyDescent="0.25">
      <c r="E31" s="14" t="s">
        <v>5</v>
      </c>
      <c r="F31" s="13" t="s">
        <v>19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 x14ac:dyDescent="0.25">
      <c r="E32" s="14" t="s">
        <v>6</v>
      </c>
      <c r="F32" s="13" t="s">
        <v>23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25">
      <c r="E35" s="105" t="s">
        <v>30</v>
      </c>
      <c r="F35" s="105"/>
      <c r="G35" s="105"/>
      <c r="H35" s="105"/>
      <c r="I35" s="105"/>
    </row>
    <row r="37" spans="5:15" x14ac:dyDescent="0.25">
      <c r="E37" s="9" t="s">
        <v>12</v>
      </c>
      <c r="F37" s="9" t="s">
        <v>13</v>
      </c>
      <c r="G37" s="9" t="s">
        <v>14</v>
      </c>
      <c r="H37" s="9" t="s">
        <v>15</v>
      </c>
      <c r="I37" s="9" t="s">
        <v>16</v>
      </c>
      <c r="L37" s="15" t="s">
        <v>25</v>
      </c>
      <c r="M37" s="15" t="s">
        <v>26</v>
      </c>
      <c r="N37" s="15" t="s">
        <v>27</v>
      </c>
      <c r="O37" s="15" t="s">
        <v>28</v>
      </c>
    </row>
    <row r="38" spans="5:15" ht="15.75" x14ac:dyDescent="0.25">
      <c r="E38" s="14" t="s">
        <v>0</v>
      </c>
      <c r="F38" s="13" t="s">
        <v>22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19</v>
      </c>
      <c r="M38" s="15">
        <v>377</v>
      </c>
      <c r="N38" s="15">
        <v>27</v>
      </c>
      <c r="O38" s="15">
        <v>0</v>
      </c>
    </row>
    <row r="39" spans="5:15" ht="15.75" x14ac:dyDescent="0.25">
      <c r="E39" s="14" t="s">
        <v>1</v>
      </c>
      <c r="F39" s="13" t="s">
        <v>21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20</v>
      </c>
      <c r="M39" s="15">
        <v>998</v>
      </c>
      <c r="N39" s="15">
        <v>1</v>
      </c>
      <c r="O39" s="15">
        <v>0</v>
      </c>
    </row>
    <row r="40" spans="5:15" ht="15.75" x14ac:dyDescent="0.25">
      <c r="E40" s="14" t="s">
        <v>2</v>
      </c>
      <c r="F40" s="13" t="s">
        <v>24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21</v>
      </c>
      <c r="M40" s="15" t="s">
        <v>32</v>
      </c>
      <c r="N40" s="15">
        <v>0</v>
      </c>
      <c r="O40" s="15">
        <v>0</v>
      </c>
    </row>
    <row r="41" spans="5:15" ht="15.75" x14ac:dyDescent="0.25">
      <c r="E41" s="14" t="s">
        <v>3</v>
      </c>
      <c r="F41" s="13" t="s">
        <v>17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22</v>
      </c>
      <c r="M41" s="15" t="s">
        <v>33</v>
      </c>
      <c r="N41" s="15">
        <v>139</v>
      </c>
      <c r="O41" s="15">
        <v>0</v>
      </c>
    </row>
    <row r="42" spans="5:15" ht="15.75" x14ac:dyDescent="0.25">
      <c r="E42" s="14" t="s">
        <v>18</v>
      </c>
      <c r="F42" s="13" t="s">
        <v>20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23</v>
      </c>
      <c r="M42" s="15" t="s">
        <v>34</v>
      </c>
      <c r="N42" s="15">
        <v>1</v>
      </c>
      <c r="O42" s="15">
        <v>0</v>
      </c>
    </row>
    <row r="43" spans="5:15" ht="15.75" x14ac:dyDescent="0.25">
      <c r="E43" s="14" t="s">
        <v>5</v>
      </c>
      <c r="F43" s="13" t="s">
        <v>19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17</v>
      </c>
      <c r="M43" s="15">
        <v>924</v>
      </c>
      <c r="N43" s="15">
        <v>0</v>
      </c>
      <c r="O43" s="15">
        <v>0</v>
      </c>
    </row>
    <row r="44" spans="5:15" ht="15.75" x14ac:dyDescent="0.25">
      <c r="E44" s="14" t="s">
        <v>6</v>
      </c>
      <c r="F44" s="13" t="s">
        <v>23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24</v>
      </c>
      <c r="M44" s="15" t="s">
        <v>32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Сабина</cp:lastModifiedBy>
  <dcterms:created xsi:type="dcterms:W3CDTF">2015-06-05T18:19:34Z</dcterms:created>
  <dcterms:modified xsi:type="dcterms:W3CDTF">2020-09-22T12:26:10Z</dcterms:modified>
</cp:coreProperties>
</file>