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drawings/drawing2.xml" ContentType="application/vnd.openxmlformats-officedocument.drawing+xml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customProperty5.bin" ContentType="application/vnd.openxmlformats-officedocument.spreadsheetml.customProperty"/>
  <Override PartName="/xl/drawings/drawing3.xml" ContentType="application/vnd.openxmlformats-officedocument.drawing+xml"/>
  <Override PartName="/xl/activeX/activeX6.xml" ContentType="application/vnd.ms-office.activeX+xml"/>
  <Override PartName="/xl/activeX/activeX6.bin" ContentType="application/vnd.ms-office.activeX"/>
  <Override PartName="/xl/drawings/drawing4.xml" ContentType="application/vnd.openxmlformats-officedocument.drawing+xml"/>
  <Override PartName="/xl/activeX/activeX7.xml" ContentType="application/vnd.ms-office.activeX+xml"/>
  <Override PartName="/xl/activeX/activeX7.bin" ContentType="application/vnd.ms-office.activeX"/>
  <Override PartName="/xl/customProperty6.bin" ContentType="application/vnd.openxmlformats-officedocument.spreadsheetml.customProperty"/>
  <Override PartName="/xl/drawings/drawing5.xml" ContentType="application/vnd.openxmlformats-officedocument.drawing+xml"/>
  <Override PartName="/xl/activeX/activeX8.xml" ContentType="application/vnd.ms-office.activeX+xml"/>
  <Override PartName="/xl/activeX/activeX8.bin" ContentType="application/vnd.ms-office.activeX"/>
  <Override PartName="/xl/drawings/drawing6.xml" ContentType="application/vnd.openxmlformats-officedocument.drawing+xml"/>
  <Override PartName="/xl/activeX/activeX9.xml" ContentType="application/vnd.ms-office.activeX+xml"/>
  <Override PartName="/xl/activeX/activeX9.bin" ContentType="application/vnd.ms-office.activeX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a Li\Desktop\Uploading project\Andrew Residence\"/>
    </mc:Choice>
  </mc:AlternateContent>
  <xr:revisionPtr revIDLastSave="0" documentId="13_ncr:1_{8C558254-0243-4D15-8097-50BC87E2D386}" xr6:coauthVersionLast="47" xr6:coauthVersionMax="47" xr10:uidLastSave="{00000000-0000-0000-0000-000000000000}"/>
  <bookViews>
    <workbookView xWindow="-96" yWindow="-96" windowWidth="23232" windowHeight="12552" tabRatio="700" activeTab="5" xr2:uid="{00000000-000D-0000-FFFF-FFFF00000000}"/>
  </bookViews>
  <sheets>
    <sheet name="Reconciliation" sheetId="4" r:id="rId1"/>
    <sheet name="BPC Data" sheetId="1" r:id="rId2"/>
    <sheet name="Summary" sheetId="2" r:id="rId3"/>
    <sheet name="Revenue Analysis" sheetId="13" state="hidden" r:id="rId4"/>
    <sheet name="Variance Analysis" sheetId="11" state="hidden" r:id="rId5"/>
    <sheet name="Andrew Income Statement" sheetId="12" r:id="rId6"/>
    <sheet name="PropertyList" sheetId="3" r:id="rId7"/>
  </sheets>
  <definedNames>
    <definedName name="__FPMExcelClient_CellBasedFunctionStatus" localSheetId="1" hidden="1">"2_1_2_2_2_2"</definedName>
    <definedName name="__FPMExcelClient_CellBasedFunctionStatus" localSheetId="2" hidden="1">"2_1_2_2_2_2"</definedName>
    <definedName name="__FPMExcelClient_Connection" localSheetId="1">"_FPM_BPCMS10_[http://13.64.249.230/sap/bpc/]_[Sabra]_[Finance]_[false]_[false]\1"</definedName>
    <definedName name="__FPMExcelClient_Connection" localSheetId="2">"_FPM_BPCMS10_[http://13.64.249.230/sap/bpc/]_[Sabra]_[Finance]_[false]_[false]\1"</definedName>
    <definedName name="__FPMExcelClient_RefreshTime" localSheetId="1">636639835859020000</definedName>
    <definedName name="__FPMExcelClient_RefreshTime" localSheetId="2">636643964799186000</definedName>
    <definedName name="_xlnm._FilterDatabase" localSheetId="1" hidden="1">'BPC Data'!$A$4:$H$154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vsASD">"V2018-03-31"</definedName>
    <definedName name="NvsAutoDrillOk">"VN"</definedName>
    <definedName name="NvsElapsedTime">0.0000462962998426519</definedName>
    <definedName name="NvsEndTime">43227.6196527778</definedName>
    <definedName name="NvsInstLang">"VENG"</definedName>
    <definedName name="NvsInstSpec">"%,FBUSINESS_UNIT,V90113"</definedName>
    <definedName name="NvsInstSpec1">","</definedName>
    <definedName name="NvsInstSpec2">","</definedName>
    <definedName name="NvsInstSpec3">","</definedName>
    <definedName name="NvsInstSpec4">","</definedName>
    <definedName name="NvsInstSpec5">","</definedName>
    <definedName name="NvsInstSpec6">","</definedName>
    <definedName name="NvsInstSpec7">","</definedName>
    <definedName name="NvsInstSpec8">","</definedName>
    <definedName name="NvsInstSpec9">","</definedName>
    <definedName name="NvsLayoutType">"M3"</definedName>
    <definedName name="NvsNplSpec">"%,X,RZF..,CZF.."</definedName>
    <definedName name="NvsPanelBusUnit">"V"</definedName>
    <definedName name="NvsPanelEffdt">"V2003-11-20"</definedName>
    <definedName name="NvsPanelSetid">"VIHS"</definedName>
    <definedName name="NvsReqBU">"V90113"</definedName>
    <definedName name="NvsReqBUOnly">"VN"</definedName>
    <definedName name="NvsTransLed">"VN"</definedName>
    <definedName name="NvsTreeASD">"V2018-03-31"</definedName>
    <definedName name="NvsValTbl.ACCOUNT">"GL_ACCOUNT_TBL"</definedName>
    <definedName name="NvsValTbl.BUSINESS_UNIT">"BUS_UNIT_TBL_FS"</definedName>
    <definedName name="NvsValTbl.CURRENCY_CD">"GL_ACCOUNT_TBL"</definedName>
    <definedName name="NvsValTbl.DEPTID">"DEPT_TBL"</definedName>
    <definedName name="_xlnm.Print_Area" localSheetId="5">'Andrew Income Statement'!$A$1:$P$272</definedName>
    <definedName name="_xlnm.Print_Area" localSheetId="2">Summary!$F$5:$K$560</definedName>
    <definedName name="_xlnm.Print_Titles" localSheetId="5">'Andrew Income Statement'!$A:$A,'Andrew Income Statement'!$1:$1</definedName>
    <definedName name="_xlnm.Print_Titles" localSheetId="2">Summary!$5:$9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2" l="1"/>
  <c r="I3" i="2" s="1"/>
  <c r="J3" i="2" s="1"/>
  <c r="O271" i="12"/>
  <c r="O272" i="12" s="1"/>
  <c r="N271" i="12"/>
  <c r="N272" i="12" s="1"/>
  <c r="M271" i="12"/>
  <c r="M272" i="12" s="1"/>
  <c r="L271" i="12"/>
  <c r="L272" i="12" s="1"/>
  <c r="K271" i="12"/>
  <c r="K272" i="12" s="1"/>
  <c r="J271" i="12"/>
  <c r="J272" i="12" s="1"/>
  <c r="I271" i="12"/>
  <c r="I272" i="12" s="1"/>
  <c r="H271" i="12"/>
  <c r="H272" i="12" s="1"/>
  <c r="G271" i="12"/>
  <c r="G272" i="12" s="1"/>
  <c r="F271" i="12"/>
  <c r="F272" i="12" s="1"/>
  <c r="E271" i="12"/>
  <c r="E272" i="12" s="1"/>
  <c r="D271" i="12"/>
  <c r="B271" i="12"/>
  <c r="C271" i="12" s="1"/>
  <c r="P270" i="12"/>
  <c r="C270" i="12"/>
  <c r="P269" i="12"/>
  <c r="C269" i="12"/>
  <c r="P268" i="12"/>
  <c r="C268" i="12"/>
  <c r="O263" i="12"/>
  <c r="N263" i="12"/>
  <c r="M263" i="12"/>
  <c r="L263" i="12"/>
  <c r="K263" i="12"/>
  <c r="J263" i="12"/>
  <c r="I263" i="12"/>
  <c r="H263" i="12"/>
  <c r="G263" i="12"/>
  <c r="F263" i="12"/>
  <c r="E263" i="12"/>
  <c r="D263" i="12"/>
  <c r="P257" i="12"/>
  <c r="O255" i="12"/>
  <c r="O259" i="12" s="1"/>
  <c r="N255" i="12"/>
  <c r="N259" i="12" s="1"/>
  <c r="M255" i="12"/>
  <c r="M259" i="12" s="1"/>
  <c r="L255" i="12"/>
  <c r="L259" i="12" s="1"/>
  <c r="K255" i="12"/>
  <c r="K259" i="12" s="1"/>
  <c r="J255" i="12"/>
  <c r="J259" i="12" s="1"/>
  <c r="I255" i="12"/>
  <c r="I259" i="12" s="1"/>
  <c r="H255" i="12"/>
  <c r="H259" i="12" s="1"/>
  <c r="G255" i="12"/>
  <c r="G259" i="12" s="1"/>
  <c r="F255" i="12"/>
  <c r="F259" i="12" s="1"/>
  <c r="E255" i="12"/>
  <c r="E259" i="12" s="1"/>
  <c r="D255" i="12"/>
  <c r="D259" i="12" s="1"/>
  <c r="B255" i="12"/>
  <c r="B259" i="12" s="1"/>
  <c r="C259" i="12" s="1"/>
  <c r="P253" i="12"/>
  <c r="C253" i="12"/>
  <c r="P252" i="12"/>
  <c r="C252" i="12"/>
  <c r="P251" i="12"/>
  <c r="C251" i="12"/>
  <c r="P250" i="12"/>
  <c r="C250" i="12"/>
  <c r="P249" i="12"/>
  <c r="C249" i="12"/>
  <c r="P248" i="12"/>
  <c r="C248" i="12"/>
  <c r="P247" i="12"/>
  <c r="C247" i="12"/>
  <c r="P246" i="12"/>
  <c r="C246" i="12"/>
  <c r="P245" i="12"/>
  <c r="C245" i="12"/>
  <c r="P244" i="12"/>
  <c r="C244" i="12"/>
  <c r="P243" i="12"/>
  <c r="C243" i="12"/>
  <c r="P242" i="12"/>
  <c r="C242" i="12"/>
  <c r="P241" i="12"/>
  <c r="C241" i="12"/>
  <c r="P240" i="12"/>
  <c r="C240" i="12"/>
  <c r="P239" i="12"/>
  <c r="C239" i="12"/>
  <c r="P238" i="12"/>
  <c r="C238" i="12"/>
  <c r="P237" i="12"/>
  <c r="C237" i="12"/>
  <c r="P236" i="12"/>
  <c r="C236" i="12"/>
  <c r="P235" i="12"/>
  <c r="C235" i="12"/>
  <c r="P234" i="12"/>
  <c r="C234" i="12"/>
  <c r="P233" i="12"/>
  <c r="C233" i="12"/>
  <c r="P232" i="12"/>
  <c r="C232" i="12"/>
  <c r="P231" i="12"/>
  <c r="C231" i="12"/>
  <c r="P230" i="12"/>
  <c r="C230" i="12"/>
  <c r="P229" i="12"/>
  <c r="C229" i="12"/>
  <c r="P228" i="12"/>
  <c r="C228" i="12"/>
  <c r="P227" i="12"/>
  <c r="C227" i="12"/>
  <c r="P226" i="12"/>
  <c r="C226" i="12"/>
  <c r="P225" i="12"/>
  <c r="C225" i="12"/>
  <c r="P224" i="12"/>
  <c r="C224" i="12"/>
  <c r="P223" i="12"/>
  <c r="C223" i="12"/>
  <c r="P222" i="12"/>
  <c r="C222" i="12"/>
  <c r="P221" i="12"/>
  <c r="C221" i="12"/>
  <c r="P220" i="12"/>
  <c r="C220" i="12"/>
  <c r="P219" i="12"/>
  <c r="C219" i="12"/>
  <c r="P218" i="12"/>
  <c r="C218" i="12"/>
  <c r="P217" i="12"/>
  <c r="C217" i="12"/>
  <c r="P216" i="12"/>
  <c r="C216" i="12"/>
  <c r="P215" i="12"/>
  <c r="C215" i="12"/>
  <c r="P214" i="12"/>
  <c r="C214" i="12"/>
  <c r="P213" i="12"/>
  <c r="C213" i="12"/>
  <c r="P212" i="12"/>
  <c r="C212" i="12"/>
  <c r="P211" i="12"/>
  <c r="C211" i="12"/>
  <c r="P210" i="12"/>
  <c r="C210" i="12"/>
  <c r="P209" i="12"/>
  <c r="C209" i="12"/>
  <c r="P208" i="12"/>
  <c r="C208" i="12"/>
  <c r="P207" i="12"/>
  <c r="C207" i="12"/>
  <c r="P206" i="12"/>
  <c r="C206" i="12"/>
  <c r="P205" i="12"/>
  <c r="C205" i="12"/>
  <c r="P204" i="12"/>
  <c r="C204" i="12"/>
  <c r="P203" i="12"/>
  <c r="C203" i="12"/>
  <c r="P202" i="12"/>
  <c r="C202" i="12"/>
  <c r="P201" i="12"/>
  <c r="C201" i="12"/>
  <c r="P200" i="12"/>
  <c r="C200" i="12"/>
  <c r="P199" i="12"/>
  <c r="C199" i="12"/>
  <c r="P198" i="12"/>
  <c r="C198" i="12"/>
  <c r="P197" i="12"/>
  <c r="C197" i="12"/>
  <c r="P196" i="12"/>
  <c r="C196" i="12"/>
  <c r="P195" i="12"/>
  <c r="C195" i="12"/>
  <c r="P194" i="12"/>
  <c r="C194" i="12"/>
  <c r="P193" i="12"/>
  <c r="C193" i="12"/>
  <c r="P192" i="12"/>
  <c r="C192" i="12"/>
  <c r="P191" i="12"/>
  <c r="C191" i="12"/>
  <c r="P190" i="12"/>
  <c r="C190" i="12"/>
  <c r="P189" i="12"/>
  <c r="C189" i="12"/>
  <c r="P188" i="12"/>
  <c r="C188" i="12"/>
  <c r="P187" i="12"/>
  <c r="C187" i="12"/>
  <c r="P186" i="12"/>
  <c r="C186" i="12"/>
  <c r="P185" i="12"/>
  <c r="C185" i="12"/>
  <c r="P184" i="12"/>
  <c r="C184" i="12"/>
  <c r="P183" i="12"/>
  <c r="C183" i="12"/>
  <c r="P182" i="12"/>
  <c r="C182" i="12"/>
  <c r="P181" i="12"/>
  <c r="C181" i="12"/>
  <c r="P180" i="12"/>
  <c r="C180" i="12"/>
  <c r="P179" i="12"/>
  <c r="C179" i="12"/>
  <c r="P178" i="12"/>
  <c r="C178" i="12"/>
  <c r="P177" i="12"/>
  <c r="C177" i="12"/>
  <c r="P176" i="12"/>
  <c r="C176" i="12"/>
  <c r="P175" i="12"/>
  <c r="C175" i="12"/>
  <c r="P174" i="12"/>
  <c r="C174" i="12"/>
  <c r="P173" i="12"/>
  <c r="C173" i="12"/>
  <c r="P172" i="12"/>
  <c r="C172" i="12"/>
  <c r="P171" i="12"/>
  <c r="C171" i="12"/>
  <c r="P170" i="12"/>
  <c r="C170" i="12"/>
  <c r="P169" i="12"/>
  <c r="C169" i="12"/>
  <c r="P168" i="12"/>
  <c r="C168" i="12"/>
  <c r="P167" i="12"/>
  <c r="C167" i="12"/>
  <c r="P166" i="12"/>
  <c r="C166" i="12"/>
  <c r="P165" i="12"/>
  <c r="C165" i="12"/>
  <c r="P164" i="12"/>
  <c r="C164" i="12"/>
  <c r="P163" i="12"/>
  <c r="C163" i="12"/>
  <c r="P162" i="12"/>
  <c r="C162" i="12"/>
  <c r="P161" i="12"/>
  <c r="C161" i="12"/>
  <c r="P160" i="12"/>
  <c r="C160" i="12"/>
  <c r="P159" i="12"/>
  <c r="C159" i="12"/>
  <c r="P158" i="12"/>
  <c r="C158" i="12"/>
  <c r="P157" i="12"/>
  <c r="C157" i="12"/>
  <c r="P156" i="12"/>
  <c r="C156" i="12"/>
  <c r="P155" i="12"/>
  <c r="C155" i="12"/>
  <c r="P154" i="12"/>
  <c r="C154" i="12"/>
  <c r="P153" i="12"/>
  <c r="C153" i="12"/>
  <c r="P152" i="12"/>
  <c r="C152" i="12"/>
  <c r="P151" i="12"/>
  <c r="C151" i="12"/>
  <c r="P150" i="12"/>
  <c r="C150" i="12"/>
  <c r="P149" i="12"/>
  <c r="C149" i="12"/>
  <c r="P148" i="12"/>
  <c r="C148" i="12"/>
  <c r="P147" i="12"/>
  <c r="C147" i="12"/>
  <c r="P146" i="12"/>
  <c r="C146" i="12"/>
  <c r="P145" i="12"/>
  <c r="C145" i="12"/>
  <c r="P144" i="12"/>
  <c r="C144" i="12"/>
  <c r="P143" i="12"/>
  <c r="C143" i="12"/>
  <c r="P142" i="12"/>
  <c r="C142" i="12"/>
  <c r="P141" i="12"/>
  <c r="C141" i="12"/>
  <c r="P140" i="12"/>
  <c r="C140" i="12"/>
  <c r="P139" i="12"/>
  <c r="C139" i="12"/>
  <c r="P138" i="12"/>
  <c r="C138" i="12"/>
  <c r="P137" i="12"/>
  <c r="C137" i="12"/>
  <c r="P136" i="12"/>
  <c r="C136" i="12"/>
  <c r="P135" i="12"/>
  <c r="C135" i="12"/>
  <c r="P134" i="12"/>
  <c r="C134" i="12"/>
  <c r="P133" i="12"/>
  <c r="C133" i="12"/>
  <c r="P132" i="12"/>
  <c r="C132" i="12"/>
  <c r="P131" i="12"/>
  <c r="C131" i="12"/>
  <c r="P130" i="12"/>
  <c r="C130" i="12"/>
  <c r="P129" i="12"/>
  <c r="C129" i="12"/>
  <c r="P128" i="12"/>
  <c r="C128" i="12"/>
  <c r="P127" i="12"/>
  <c r="C127" i="12"/>
  <c r="P126" i="12"/>
  <c r="C126" i="12"/>
  <c r="P125" i="12"/>
  <c r="C125" i="12"/>
  <c r="P124" i="12"/>
  <c r="C124" i="12"/>
  <c r="P123" i="12"/>
  <c r="C123" i="12"/>
  <c r="P122" i="12"/>
  <c r="C122" i="12"/>
  <c r="P121" i="12"/>
  <c r="C121" i="12"/>
  <c r="P120" i="12"/>
  <c r="C120" i="12"/>
  <c r="P119" i="12"/>
  <c r="C119" i="12"/>
  <c r="P118" i="12"/>
  <c r="C118" i="12"/>
  <c r="P117" i="12"/>
  <c r="C117" i="12"/>
  <c r="P116" i="12"/>
  <c r="C116" i="12"/>
  <c r="P115" i="12"/>
  <c r="C115" i="12"/>
  <c r="P114" i="12"/>
  <c r="C114" i="12"/>
  <c r="P113" i="12"/>
  <c r="C113" i="12"/>
  <c r="P112" i="12"/>
  <c r="C112" i="12"/>
  <c r="P111" i="12"/>
  <c r="C111" i="12"/>
  <c r="P110" i="12"/>
  <c r="C110" i="12"/>
  <c r="P109" i="12"/>
  <c r="C109" i="12"/>
  <c r="P108" i="12"/>
  <c r="C108" i="12"/>
  <c r="P107" i="12"/>
  <c r="C107" i="12"/>
  <c r="P106" i="12"/>
  <c r="C106" i="12"/>
  <c r="P105" i="12"/>
  <c r="C105" i="12"/>
  <c r="P104" i="12"/>
  <c r="C104" i="12"/>
  <c r="P103" i="12"/>
  <c r="C103" i="12"/>
  <c r="P102" i="12"/>
  <c r="C102" i="12"/>
  <c r="P101" i="12"/>
  <c r="C101" i="12"/>
  <c r="P100" i="12"/>
  <c r="C100" i="12"/>
  <c r="P99" i="12"/>
  <c r="C99" i="12"/>
  <c r="P98" i="12"/>
  <c r="C98" i="12"/>
  <c r="P97" i="12"/>
  <c r="C97" i="12"/>
  <c r="P96" i="12"/>
  <c r="C96" i="12"/>
  <c r="P95" i="12"/>
  <c r="C95" i="12"/>
  <c r="P94" i="12"/>
  <c r="C94" i="12"/>
  <c r="P93" i="12"/>
  <c r="C93" i="12"/>
  <c r="P92" i="12"/>
  <c r="C92" i="12"/>
  <c r="P91" i="12"/>
  <c r="C91" i="12"/>
  <c r="P90" i="12"/>
  <c r="C90" i="12"/>
  <c r="P89" i="12"/>
  <c r="C89" i="12"/>
  <c r="P88" i="12"/>
  <c r="C88" i="12"/>
  <c r="P87" i="12"/>
  <c r="C87" i="12"/>
  <c r="P86" i="12"/>
  <c r="C86" i="12"/>
  <c r="P85" i="12"/>
  <c r="C85" i="12"/>
  <c r="P84" i="12"/>
  <c r="C84" i="12"/>
  <c r="P83" i="12"/>
  <c r="C83" i="12"/>
  <c r="P82" i="12"/>
  <c r="C82" i="12"/>
  <c r="P81" i="12"/>
  <c r="C81" i="12"/>
  <c r="P80" i="12"/>
  <c r="C80" i="12"/>
  <c r="P79" i="12"/>
  <c r="C79" i="12"/>
  <c r="P78" i="12"/>
  <c r="C78" i="12"/>
  <c r="P77" i="12"/>
  <c r="C77" i="12"/>
  <c r="P76" i="12"/>
  <c r="C76" i="12"/>
  <c r="P75" i="12"/>
  <c r="C75" i="12"/>
  <c r="P74" i="12"/>
  <c r="C74" i="12"/>
  <c r="P73" i="12"/>
  <c r="C73" i="12"/>
  <c r="P72" i="12"/>
  <c r="C72" i="12"/>
  <c r="P71" i="12"/>
  <c r="C71" i="12"/>
  <c r="P70" i="12"/>
  <c r="C70" i="12"/>
  <c r="P69" i="12"/>
  <c r="C69" i="12"/>
  <c r="P68" i="12"/>
  <c r="C68" i="12"/>
  <c r="P67" i="12"/>
  <c r="C67" i="12"/>
  <c r="P66" i="12"/>
  <c r="C66" i="12"/>
  <c r="P65" i="12"/>
  <c r="C65" i="12"/>
  <c r="P64" i="12"/>
  <c r="C64" i="12"/>
  <c r="P63" i="12"/>
  <c r="C63" i="12"/>
  <c r="P62" i="12"/>
  <c r="C62" i="12"/>
  <c r="P61" i="12"/>
  <c r="C61" i="12"/>
  <c r="P60" i="12"/>
  <c r="C60" i="12"/>
  <c r="P59" i="12"/>
  <c r="C59" i="12"/>
  <c r="P58" i="12"/>
  <c r="C58" i="12"/>
  <c r="P57" i="12"/>
  <c r="C57" i="12"/>
  <c r="P56" i="12"/>
  <c r="C56" i="12"/>
  <c r="P55" i="12"/>
  <c r="C55" i="12"/>
  <c r="P54" i="12"/>
  <c r="C54" i="12"/>
  <c r="P53" i="12"/>
  <c r="C53" i="12"/>
  <c r="P52" i="12"/>
  <c r="C52" i="12"/>
  <c r="P51" i="12"/>
  <c r="C51" i="12"/>
  <c r="P50" i="12"/>
  <c r="C50" i="12"/>
  <c r="P49" i="12"/>
  <c r="C49" i="12"/>
  <c r="P48" i="12"/>
  <c r="C48" i="12"/>
  <c r="P47" i="12"/>
  <c r="C47" i="12"/>
  <c r="P46" i="12"/>
  <c r="C46" i="12"/>
  <c r="P45" i="12"/>
  <c r="C45" i="12"/>
  <c r="P44" i="12"/>
  <c r="C44" i="12"/>
  <c r="P43" i="12"/>
  <c r="C43" i="12"/>
  <c r="P42" i="12"/>
  <c r="C42" i="12"/>
  <c r="P41" i="12"/>
  <c r="C41" i="12"/>
  <c r="P40" i="12"/>
  <c r="C40" i="12"/>
  <c r="P39" i="12"/>
  <c r="C39" i="12"/>
  <c r="P38" i="12"/>
  <c r="C38" i="12"/>
  <c r="P37" i="12"/>
  <c r="C37" i="12"/>
  <c r="P36" i="12"/>
  <c r="C36" i="12"/>
  <c r="P35" i="12"/>
  <c r="C35" i="12"/>
  <c r="P34" i="12"/>
  <c r="C34" i="12"/>
  <c r="P33" i="12"/>
  <c r="C33" i="12"/>
  <c r="P32" i="12"/>
  <c r="C32" i="12"/>
  <c r="P31" i="12"/>
  <c r="C31" i="12"/>
  <c r="P30" i="12"/>
  <c r="C30" i="12"/>
  <c r="P29" i="12"/>
  <c r="C29" i="12"/>
  <c r="P28" i="12"/>
  <c r="C28" i="12"/>
  <c r="P23" i="12"/>
  <c r="L21" i="12"/>
  <c r="L261" i="12" s="1"/>
  <c r="L265" i="12" s="1"/>
  <c r="D21" i="12"/>
  <c r="D25" i="12" s="1"/>
  <c r="O18" i="12"/>
  <c r="O21" i="12" s="1"/>
  <c r="N18" i="12"/>
  <c r="N21" i="12" s="1"/>
  <c r="N25" i="12" s="1"/>
  <c r="M18" i="12"/>
  <c r="M21" i="12" s="1"/>
  <c r="L18" i="12"/>
  <c r="K18" i="12"/>
  <c r="K21" i="12" s="1"/>
  <c r="J18" i="12"/>
  <c r="J21" i="12" s="1"/>
  <c r="J25" i="12" s="1"/>
  <c r="I18" i="12"/>
  <c r="I21" i="12" s="1"/>
  <c r="H18" i="12"/>
  <c r="H21" i="12" s="1"/>
  <c r="H25" i="12" s="1"/>
  <c r="G18" i="12"/>
  <c r="G21" i="12" s="1"/>
  <c r="F18" i="12"/>
  <c r="F21" i="12" s="1"/>
  <c r="F25" i="12" s="1"/>
  <c r="E18" i="12"/>
  <c r="E21" i="12" s="1"/>
  <c r="D18" i="12"/>
  <c r="C18" i="12"/>
  <c r="B18" i="12"/>
  <c r="B21" i="12" s="1"/>
  <c r="C21" i="12" s="1"/>
  <c r="P16" i="12"/>
  <c r="C16" i="12"/>
  <c r="P15" i="12"/>
  <c r="C15" i="12"/>
  <c r="P14" i="12"/>
  <c r="C14" i="12"/>
  <c r="P13" i="12"/>
  <c r="C13" i="12"/>
  <c r="P12" i="12"/>
  <c r="C12" i="12"/>
  <c r="P11" i="12"/>
  <c r="C11" i="12"/>
  <c r="P10" i="12"/>
  <c r="C10" i="12"/>
  <c r="P9" i="12"/>
  <c r="C9" i="12"/>
  <c r="P8" i="12"/>
  <c r="C8" i="12"/>
  <c r="P7" i="12"/>
  <c r="C7" i="12"/>
  <c r="P6" i="12"/>
  <c r="C6" i="12"/>
  <c r="P5" i="12"/>
  <c r="C5" i="12"/>
  <c r="P4" i="12"/>
  <c r="C4" i="12"/>
  <c r="P3" i="12"/>
  <c r="C3" i="12"/>
  <c r="D1" i="1"/>
  <c r="D2" i="1"/>
  <c r="J4" i="1"/>
  <c r="C255" i="12" l="1"/>
  <c r="P255" i="12"/>
  <c r="P18" i="12"/>
  <c r="P21" i="12" s="1"/>
  <c r="P261" i="12" s="1"/>
  <c r="P263" i="12"/>
  <c r="P271" i="12"/>
  <c r="D272" i="12"/>
  <c r="I1" i="2"/>
  <c r="K3" i="2"/>
  <c r="K1" i="2" s="1"/>
  <c r="J1" i="2"/>
  <c r="E261" i="12"/>
  <c r="E265" i="12" s="1"/>
  <c r="E25" i="12"/>
  <c r="P259" i="12"/>
  <c r="I261" i="12"/>
  <c r="I265" i="12" s="1"/>
  <c r="I25" i="12"/>
  <c r="M261" i="12"/>
  <c r="M265" i="12" s="1"/>
  <c r="M25" i="12"/>
  <c r="G25" i="12"/>
  <c r="G261" i="12"/>
  <c r="G265" i="12" s="1"/>
  <c r="K25" i="12"/>
  <c r="K261" i="12"/>
  <c r="K265" i="12" s="1"/>
  <c r="O25" i="12"/>
  <c r="O261" i="12"/>
  <c r="O265" i="12" s="1"/>
  <c r="L25" i="12"/>
  <c r="B261" i="12"/>
  <c r="F261" i="12"/>
  <c r="F265" i="12" s="1"/>
  <c r="J261" i="12"/>
  <c r="J265" i="12" s="1"/>
  <c r="N261" i="12"/>
  <c r="N265" i="12" s="1"/>
  <c r="D261" i="12"/>
  <c r="D265" i="12" s="1"/>
  <c r="H261" i="12"/>
  <c r="H265" i="12" s="1"/>
  <c r="B25" i="12"/>
  <c r="C25" i="12" s="1"/>
  <c r="P25" i="12" l="1"/>
  <c r="P265" i="12"/>
  <c r="C261" i="12"/>
  <c r="C265" i="12" s="1"/>
  <c r="B265" i="12"/>
  <c r="I9" i="2" l="1"/>
  <c r="K9" i="2"/>
  <c r="G9" i="2"/>
  <c r="H4" i="1"/>
  <c r="I4" i="1"/>
  <c r="J9" i="2" l="1"/>
  <c r="L550" i="2"/>
  <c r="H2" i="2"/>
  <c r="I2" i="2" s="1"/>
  <c r="J2" i="2" s="1"/>
  <c r="K2" i="2" s="1"/>
  <c r="H9" i="2" l="1"/>
  <c r="H1" i="2"/>
  <c r="M559" i="2"/>
  <c r="G4" i="1"/>
  <c r="M554" i="2" l="1"/>
  <c r="M551" i="2"/>
  <c r="M553" i="2" l="1"/>
  <c r="F4" i="1"/>
  <c r="L549" i="2" l="1"/>
  <c r="L538" i="2"/>
  <c r="L527" i="2"/>
  <c r="L516" i="2"/>
  <c r="L505" i="2"/>
  <c r="L494" i="2"/>
  <c r="L483" i="2"/>
  <c r="L472" i="2"/>
  <c r="L461" i="2"/>
  <c r="L450" i="2"/>
  <c r="L439" i="2"/>
  <c r="L428" i="2"/>
  <c r="L417" i="2"/>
  <c r="L406" i="2"/>
  <c r="L395" i="2"/>
  <c r="L384" i="2"/>
  <c r="L373" i="2"/>
  <c r="L362" i="2"/>
  <c r="L351" i="2"/>
  <c r="L340" i="2"/>
  <c r="L329" i="2"/>
  <c r="L318" i="2"/>
  <c r="L307" i="2"/>
  <c r="L296" i="2"/>
  <c r="L285" i="2"/>
  <c r="L274" i="2"/>
  <c r="L263" i="2"/>
  <c r="L252" i="2"/>
  <c r="L241" i="2"/>
  <c r="L230" i="2"/>
  <c r="L219" i="2"/>
  <c r="L208" i="2"/>
  <c r="L197" i="2"/>
  <c r="L186" i="2"/>
  <c r="L175" i="2"/>
  <c r="L164" i="2"/>
  <c r="L153" i="2"/>
  <c r="L142" i="2"/>
  <c r="L131" i="2"/>
  <c r="L120" i="2"/>
  <c r="L109" i="2"/>
  <c r="L98" i="2"/>
  <c r="L87" i="2"/>
  <c r="L76" i="2"/>
  <c r="L65" i="2"/>
  <c r="L54" i="2"/>
  <c r="L43" i="2"/>
  <c r="L32" i="2"/>
  <c r="L21" i="2"/>
  <c r="F6" i="13" l="1"/>
  <c r="F24" i="11" l="1"/>
  <c r="F23" i="11"/>
  <c r="F19" i="11"/>
  <c r="F20" i="11" s="1"/>
  <c r="F12" i="11"/>
  <c r="F11" i="11"/>
  <c r="F7" i="11"/>
  <c r="F8" i="11" s="1"/>
  <c r="E25" i="11"/>
  <c r="D25" i="11"/>
  <c r="E20" i="11"/>
  <c r="D20" i="11"/>
  <c r="E13" i="11"/>
  <c r="D13" i="11"/>
  <c r="E8" i="11"/>
  <c r="D8" i="11"/>
  <c r="F13" i="11" l="1"/>
  <c r="F14" i="11" s="1"/>
  <c r="F25" i="11"/>
  <c r="F26" i="11" s="1"/>
  <c r="C16" i="4" l="1"/>
  <c r="C11" i="4"/>
  <c r="C10" i="4"/>
  <c r="C8" i="4"/>
  <c r="F6" i="2" l="1"/>
  <c r="M556" i="2"/>
  <c r="M558" i="2" s="1"/>
  <c r="E12" i="1"/>
  <c r="D19" i="2"/>
  <c r="F7" i="2" l="1"/>
  <c r="F5" i="2"/>
  <c r="C12" i="4" l="1"/>
  <c r="C14" i="4" s="1"/>
  <c r="E7" i="1"/>
  <c r="D5" i="1"/>
  <c r="E6" i="1"/>
  <c r="E10" i="1"/>
  <c r="E9" i="1"/>
  <c r="E8" i="1"/>
  <c r="E11" i="1"/>
  <c r="E5" i="1"/>
  <c r="C5" i="1" l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8" i="4"/>
  <c r="C19" i="4"/>
  <c r="A5" i="1"/>
  <c r="A6" i="1"/>
  <c r="A7" i="1"/>
  <c r="B6" i="1" l="1"/>
  <c r="B7" i="1"/>
  <c r="D32" i="2"/>
  <c r="D43" i="2" s="1"/>
  <c r="D54" i="2" s="1"/>
  <c r="D65" i="2" s="1"/>
  <c r="D76" i="2" s="1"/>
  <c r="D87" i="2" s="1"/>
  <c r="D98" i="2" s="1"/>
  <c r="D109" i="2" s="1"/>
  <c r="D120" i="2" s="1"/>
  <c r="D131" i="2" s="1"/>
  <c r="D142" i="2" s="1"/>
  <c r="D153" i="2" s="1"/>
  <c r="D164" i="2" s="1"/>
  <c r="D175" i="2" s="1"/>
  <c r="D186" i="2" s="1"/>
  <c r="D197" i="2" s="1"/>
  <c r="D208" i="2" s="1"/>
  <c r="D219" i="2" s="1"/>
  <c r="D230" i="2" s="1"/>
  <c r="D241" i="2" s="1"/>
  <c r="D252" i="2" s="1"/>
  <c r="D263" i="2" s="1"/>
  <c r="D274" i="2" s="1"/>
  <c r="D285" i="2" s="1"/>
  <c r="D296" i="2" s="1"/>
  <c r="D307" i="2" s="1"/>
  <c r="D318" i="2" s="1"/>
  <c r="D329" i="2" s="1"/>
  <c r="D340" i="2" s="1"/>
  <c r="D351" i="2" s="1"/>
  <c r="D362" i="2" s="1"/>
  <c r="D373" i="2" s="1"/>
  <c r="D384" i="2" s="1"/>
  <c r="D395" i="2" s="1"/>
  <c r="D406" i="2" s="1"/>
  <c r="D417" i="2" s="1"/>
  <c r="D428" i="2" s="1"/>
  <c r="D439" i="2" s="1"/>
  <c r="D450" i="2" s="1"/>
  <c r="D461" i="2" s="1"/>
  <c r="D472" i="2" s="1"/>
  <c r="D483" i="2" s="1"/>
  <c r="D494" i="2" s="1"/>
  <c r="D505" i="2" s="1"/>
  <c r="D516" i="2" s="1"/>
  <c r="D527" i="2" s="1"/>
  <c r="D538" i="2" s="1"/>
  <c r="D31" i="2"/>
  <c r="D42" i="2" s="1"/>
  <c r="D53" i="2" s="1"/>
  <c r="D64" i="2" s="1"/>
  <c r="D75" i="2" s="1"/>
  <c r="D86" i="2" s="1"/>
  <c r="D97" i="2" s="1"/>
  <c r="D108" i="2" s="1"/>
  <c r="D119" i="2" s="1"/>
  <c r="D130" i="2" s="1"/>
  <c r="D141" i="2" s="1"/>
  <c r="D152" i="2" s="1"/>
  <c r="D163" i="2" s="1"/>
  <c r="D174" i="2" s="1"/>
  <c r="D185" i="2" s="1"/>
  <c r="D196" i="2" s="1"/>
  <c r="D207" i="2" s="1"/>
  <c r="D218" i="2" s="1"/>
  <c r="D229" i="2" s="1"/>
  <c r="D240" i="2" s="1"/>
  <c r="D251" i="2" s="1"/>
  <c r="D262" i="2" s="1"/>
  <c r="D273" i="2" s="1"/>
  <c r="D284" i="2" s="1"/>
  <c r="D295" i="2" s="1"/>
  <c r="D306" i="2" s="1"/>
  <c r="D317" i="2" s="1"/>
  <c r="D328" i="2" s="1"/>
  <c r="D339" i="2" s="1"/>
  <c r="D350" i="2" s="1"/>
  <c r="D361" i="2" s="1"/>
  <c r="D372" i="2" s="1"/>
  <c r="D383" i="2" s="1"/>
  <c r="D394" i="2" s="1"/>
  <c r="D405" i="2" s="1"/>
  <c r="D416" i="2" s="1"/>
  <c r="D427" i="2" s="1"/>
  <c r="D438" i="2" s="1"/>
  <c r="D449" i="2" s="1"/>
  <c r="D460" i="2" s="1"/>
  <c r="D471" i="2" s="1"/>
  <c r="D482" i="2" s="1"/>
  <c r="D493" i="2" s="1"/>
  <c r="D504" i="2" s="1"/>
  <c r="D515" i="2" s="1"/>
  <c r="D526" i="2" s="1"/>
  <c r="D537" i="2" s="1"/>
  <c r="D548" i="2" s="1"/>
  <c r="D560" i="2" s="1"/>
  <c r="D30" i="2"/>
  <c r="D29" i="2"/>
  <c r="D28" i="2"/>
  <c r="D27" i="2"/>
  <c r="D26" i="2"/>
  <c r="D25" i="2"/>
  <c r="D24" i="2"/>
  <c r="D23" i="2"/>
  <c r="D22" i="2"/>
  <c r="A8" i="1"/>
  <c r="D33" i="2" l="1"/>
  <c r="D41" i="2"/>
  <c r="D40" i="2"/>
  <c r="D35" i="2"/>
  <c r="D36" i="2"/>
  <c r="D37" i="2"/>
  <c r="D39" i="2"/>
  <c r="D38" i="2"/>
  <c r="B8" i="1"/>
  <c r="D34" i="2"/>
  <c r="F10" i="2"/>
  <c r="C19" i="2" s="1"/>
  <c r="C5" i="3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F24" i="2"/>
  <c r="F23" i="2"/>
  <c r="F27" i="2"/>
  <c r="F28" i="2"/>
  <c r="F29" i="2"/>
  <c r="F38" i="2"/>
  <c r="F25" i="2"/>
  <c r="F11" i="2"/>
  <c r="F12" i="2"/>
  <c r="F26" i="2"/>
  <c r="F35" i="2"/>
  <c r="F39" i="2"/>
  <c r="F30" i="2"/>
  <c r="F34" i="2"/>
  <c r="A9" i="1"/>
  <c r="F33" i="2"/>
  <c r="F40" i="2"/>
  <c r="F36" i="2"/>
  <c r="F22" i="2"/>
  <c r="F15" i="2"/>
  <c r="F41" i="2"/>
  <c r="F37" i="2"/>
  <c r="D44" i="2" l="1"/>
  <c r="D51" i="2"/>
  <c r="D47" i="2"/>
  <c r="D49" i="2"/>
  <c r="D50" i="2"/>
  <c r="D48" i="2"/>
  <c r="D46" i="2"/>
  <c r="D52" i="2"/>
  <c r="B9" i="1"/>
  <c r="D45" i="2"/>
  <c r="A11" i="2"/>
  <c r="A12" i="2" s="1"/>
  <c r="C11" i="2"/>
  <c r="C12" i="2"/>
  <c r="K12" i="2" s="1"/>
  <c r="L12" i="2" s="1"/>
  <c r="C13" i="2"/>
  <c r="K13" i="2" s="1"/>
  <c r="C14" i="2"/>
  <c r="K14" i="2" s="1"/>
  <c r="C15" i="2"/>
  <c r="K15" i="2" s="1"/>
  <c r="C16" i="2"/>
  <c r="C17" i="2"/>
  <c r="K17" i="2" s="1"/>
  <c r="C18" i="2"/>
  <c r="F48" i="2"/>
  <c r="F52" i="2"/>
  <c r="A10" i="1"/>
  <c r="F49" i="2"/>
  <c r="F46" i="2"/>
  <c r="F51" i="2"/>
  <c r="F44" i="2"/>
  <c r="F47" i="2"/>
  <c r="F45" i="2"/>
  <c r="F50" i="2"/>
  <c r="I14" i="2" l="1"/>
  <c r="J14" i="2"/>
  <c r="I17" i="2"/>
  <c r="J17" i="2"/>
  <c r="I13" i="2"/>
  <c r="J13" i="2"/>
  <c r="I12" i="2"/>
  <c r="J12" i="2"/>
  <c r="I15" i="2"/>
  <c r="J15" i="2"/>
  <c r="H12" i="2"/>
  <c r="G12" i="2"/>
  <c r="H15" i="2"/>
  <c r="G15" i="2"/>
  <c r="H14" i="2"/>
  <c r="G14" i="2"/>
  <c r="H17" i="2"/>
  <c r="G17" i="2"/>
  <c r="H13" i="2"/>
  <c r="G13" i="2"/>
  <c r="D55" i="2"/>
  <c r="D63" i="2"/>
  <c r="D58" i="2"/>
  <c r="D61" i="2"/>
  <c r="D57" i="2"/>
  <c r="D59" i="2"/>
  <c r="D60" i="2"/>
  <c r="D62" i="2"/>
  <c r="D66" i="2"/>
  <c r="B10" i="1"/>
  <c r="H16" i="2" s="1"/>
  <c r="D56" i="2"/>
  <c r="F550" i="2"/>
  <c r="A11" i="1"/>
  <c r="F18" i="2"/>
  <c r="F63" i="2"/>
  <c r="F17" i="2"/>
  <c r="F19" i="2"/>
  <c r="F13" i="2"/>
  <c r="F59" i="2"/>
  <c r="F57" i="2"/>
  <c r="F66" i="2"/>
  <c r="F55" i="2"/>
  <c r="F61" i="2"/>
  <c r="F60" i="2"/>
  <c r="F62" i="2"/>
  <c r="F58" i="2"/>
  <c r="F14" i="2"/>
  <c r="F16" i="2"/>
  <c r="F56" i="2"/>
  <c r="K16" i="2" l="1"/>
  <c r="L15" i="2"/>
  <c r="L17" i="2"/>
  <c r="L13" i="2"/>
  <c r="L14" i="2"/>
  <c r="J16" i="2"/>
  <c r="I16" i="2"/>
  <c r="G16" i="2"/>
  <c r="D71" i="2"/>
  <c r="D70" i="2"/>
  <c r="D77" i="2"/>
  <c r="D73" i="2"/>
  <c r="D68" i="2"/>
  <c r="D72" i="2"/>
  <c r="D69" i="2"/>
  <c r="D74" i="2"/>
  <c r="B11" i="1"/>
  <c r="K18" i="2" s="1"/>
  <c r="D67" i="2"/>
  <c r="A13" i="2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B5" i="1"/>
  <c r="K11" i="2" s="1"/>
  <c r="F74" i="2"/>
  <c r="F70" i="2"/>
  <c r="F67" i="2"/>
  <c r="F72" i="2"/>
  <c r="A12" i="1"/>
  <c r="F73" i="2"/>
  <c r="F68" i="2"/>
  <c r="F77" i="2"/>
  <c r="F69" i="2"/>
  <c r="F71" i="2"/>
  <c r="L16" i="2" l="1"/>
  <c r="I11" i="2"/>
  <c r="J11" i="2"/>
  <c r="I18" i="2"/>
  <c r="J18" i="2"/>
  <c r="H18" i="2"/>
  <c r="G18" i="2"/>
  <c r="H11" i="2"/>
  <c r="G11" i="2"/>
  <c r="D83" i="2"/>
  <c r="D88" i="2"/>
  <c r="D84" i="2"/>
  <c r="D82" i="2"/>
  <c r="D85" i="2"/>
  <c r="D80" i="2"/>
  <c r="D79" i="2"/>
  <c r="D81" i="2"/>
  <c r="B12" i="1"/>
  <c r="K19" i="2" s="1"/>
  <c r="K20" i="2" s="1"/>
  <c r="D78" i="2"/>
  <c r="F32" i="2"/>
  <c r="A33" i="2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F82" i="2"/>
  <c r="F81" i="2"/>
  <c r="F85" i="2"/>
  <c r="F83" i="2"/>
  <c r="F79" i="2"/>
  <c r="F78" i="2"/>
  <c r="F80" i="2"/>
  <c r="F84" i="2"/>
  <c r="F88" i="2"/>
  <c r="A13" i="1"/>
  <c r="L11" i="2" l="1"/>
  <c r="L18" i="2"/>
  <c r="I19" i="2"/>
  <c r="I20" i="2" s="1"/>
  <c r="J19" i="2"/>
  <c r="J20" i="2" s="1"/>
  <c r="H19" i="2"/>
  <c r="H20" i="2" s="1"/>
  <c r="G19" i="2"/>
  <c r="D91" i="2"/>
  <c r="D93" i="2"/>
  <c r="D92" i="2"/>
  <c r="D96" i="2"/>
  <c r="D99" i="2"/>
  <c r="D95" i="2"/>
  <c r="D90" i="2"/>
  <c r="D94" i="2"/>
  <c r="B13" i="1"/>
  <c r="D89" i="2"/>
  <c r="F43" i="2"/>
  <c r="A44" i="2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C39" i="2"/>
  <c r="K39" i="2" s="1"/>
  <c r="C34" i="2"/>
  <c r="K34" i="2" s="1"/>
  <c r="C38" i="2"/>
  <c r="K38" i="2" s="1"/>
  <c r="C36" i="2"/>
  <c r="K36" i="2" s="1"/>
  <c r="C35" i="2"/>
  <c r="K35" i="2" s="1"/>
  <c r="C37" i="2"/>
  <c r="K37" i="2" s="1"/>
  <c r="C33" i="2"/>
  <c r="K33" i="2" s="1"/>
  <c r="C40" i="2"/>
  <c r="K40" i="2" s="1"/>
  <c r="C41" i="2"/>
  <c r="K41" i="2" s="1"/>
  <c r="F90" i="2"/>
  <c r="F96" i="2"/>
  <c r="F93" i="2"/>
  <c r="F94" i="2"/>
  <c r="F99" i="2"/>
  <c r="F89" i="2"/>
  <c r="F91" i="2"/>
  <c r="F95" i="2"/>
  <c r="F92" i="2"/>
  <c r="A14" i="1"/>
  <c r="L19" i="2" l="1"/>
  <c r="K42" i="2"/>
  <c r="I33" i="2"/>
  <c r="J33" i="2"/>
  <c r="I34" i="2"/>
  <c r="J34" i="2"/>
  <c r="I40" i="2"/>
  <c r="J40" i="2"/>
  <c r="I36" i="2"/>
  <c r="J36" i="2"/>
  <c r="I38" i="2"/>
  <c r="J38" i="2"/>
  <c r="I37" i="2"/>
  <c r="J37" i="2"/>
  <c r="I41" i="2"/>
  <c r="J41" i="2"/>
  <c r="I35" i="2"/>
  <c r="J35" i="2"/>
  <c r="I39" i="2"/>
  <c r="J39" i="2"/>
  <c r="G20" i="2"/>
  <c r="L20" i="2" s="1"/>
  <c r="H37" i="2"/>
  <c r="G37" i="2"/>
  <c r="H34" i="2"/>
  <c r="G34" i="2"/>
  <c r="H41" i="2"/>
  <c r="G41" i="2"/>
  <c r="H35" i="2"/>
  <c r="G35" i="2"/>
  <c r="H39" i="2"/>
  <c r="G39" i="2"/>
  <c r="H40" i="2"/>
  <c r="G40" i="2"/>
  <c r="H36" i="2"/>
  <c r="G36" i="2"/>
  <c r="H33" i="2"/>
  <c r="G33" i="2"/>
  <c r="H38" i="2"/>
  <c r="G38" i="2"/>
  <c r="D110" i="2"/>
  <c r="D107" i="2"/>
  <c r="D105" i="2"/>
  <c r="D106" i="2"/>
  <c r="D101" i="2"/>
  <c r="D103" i="2"/>
  <c r="D102" i="2"/>
  <c r="D104" i="2"/>
  <c r="B14" i="1"/>
  <c r="D100" i="2"/>
  <c r="F54" i="2"/>
  <c r="A55" i="2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C47" i="2"/>
  <c r="K47" i="2" s="1"/>
  <c r="C51" i="2"/>
  <c r="K51" i="2" s="1"/>
  <c r="C50" i="2"/>
  <c r="K50" i="2" s="1"/>
  <c r="C49" i="2"/>
  <c r="K49" i="2" s="1"/>
  <c r="C52" i="2"/>
  <c r="K52" i="2" s="1"/>
  <c r="C48" i="2"/>
  <c r="K48" i="2" s="1"/>
  <c r="C46" i="2"/>
  <c r="K46" i="2" s="1"/>
  <c r="C45" i="2"/>
  <c r="K45" i="2" s="1"/>
  <c r="C44" i="2"/>
  <c r="K44" i="2" s="1"/>
  <c r="F106" i="2"/>
  <c r="A15" i="1"/>
  <c r="F105" i="2"/>
  <c r="F102" i="2"/>
  <c r="F103" i="2"/>
  <c r="F101" i="2"/>
  <c r="F104" i="2"/>
  <c r="F110" i="2"/>
  <c r="F100" i="2"/>
  <c r="F107" i="2"/>
  <c r="K53" i="2" l="1"/>
  <c r="I42" i="2"/>
  <c r="I52" i="2"/>
  <c r="J52" i="2"/>
  <c r="I45" i="2"/>
  <c r="J45" i="2"/>
  <c r="I46" i="2"/>
  <c r="J46" i="2"/>
  <c r="I50" i="2"/>
  <c r="J50" i="2"/>
  <c r="J42" i="2"/>
  <c r="I44" i="2"/>
  <c r="J44" i="2"/>
  <c r="I47" i="2"/>
  <c r="J47" i="2"/>
  <c r="I49" i="2"/>
  <c r="J49" i="2"/>
  <c r="I48" i="2"/>
  <c r="J48" i="2"/>
  <c r="I51" i="2"/>
  <c r="J51" i="2"/>
  <c r="H42" i="2"/>
  <c r="G42" i="2"/>
  <c r="H46" i="2"/>
  <c r="G46" i="2"/>
  <c r="H45" i="2"/>
  <c r="G45" i="2"/>
  <c r="H49" i="2"/>
  <c r="G49" i="2"/>
  <c r="H48" i="2"/>
  <c r="G48" i="2"/>
  <c r="H51" i="2"/>
  <c r="G51" i="2"/>
  <c r="H50" i="2"/>
  <c r="G50" i="2"/>
  <c r="H44" i="2"/>
  <c r="G44" i="2"/>
  <c r="H52" i="2"/>
  <c r="G52" i="2"/>
  <c r="H47" i="2"/>
  <c r="G47" i="2"/>
  <c r="L33" i="2"/>
  <c r="L34" i="2"/>
  <c r="D114" i="2"/>
  <c r="D112" i="2"/>
  <c r="D115" i="2"/>
  <c r="D117" i="2"/>
  <c r="D113" i="2"/>
  <c r="D118" i="2"/>
  <c r="D121" i="2"/>
  <c r="D116" i="2"/>
  <c r="B15" i="1"/>
  <c r="D111" i="2"/>
  <c r="L35" i="2"/>
  <c r="F65" i="2"/>
  <c r="A66" i="2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C59" i="2"/>
  <c r="K59" i="2" s="1"/>
  <c r="C58" i="2"/>
  <c r="K58" i="2" s="1"/>
  <c r="C56" i="2"/>
  <c r="K56" i="2" s="1"/>
  <c r="C57" i="2"/>
  <c r="K57" i="2" s="1"/>
  <c r="C55" i="2"/>
  <c r="K55" i="2" s="1"/>
  <c r="C61" i="2"/>
  <c r="K61" i="2" s="1"/>
  <c r="C60" i="2"/>
  <c r="K60" i="2" s="1"/>
  <c r="C63" i="2"/>
  <c r="K63" i="2" s="1"/>
  <c r="C62" i="2"/>
  <c r="K62" i="2" s="1"/>
  <c r="F111" i="2"/>
  <c r="F115" i="2"/>
  <c r="F117" i="2"/>
  <c r="F116" i="2"/>
  <c r="A16" i="1"/>
  <c r="F113" i="2"/>
  <c r="F114" i="2"/>
  <c r="F121" i="2"/>
  <c r="F112" i="2"/>
  <c r="F118" i="2"/>
  <c r="K64" i="2" l="1"/>
  <c r="I53" i="2"/>
  <c r="J53" i="2"/>
  <c r="I62" i="2"/>
  <c r="J62" i="2"/>
  <c r="I55" i="2"/>
  <c r="J55" i="2"/>
  <c r="I59" i="2"/>
  <c r="J59" i="2"/>
  <c r="I63" i="2"/>
  <c r="J63" i="2"/>
  <c r="I57" i="2"/>
  <c r="J57" i="2"/>
  <c r="I60" i="2"/>
  <c r="J60" i="2"/>
  <c r="I56" i="2"/>
  <c r="J56" i="2"/>
  <c r="I61" i="2"/>
  <c r="J61" i="2"/>
  <c r="I58" i="2"/>
  <c r="J58" i="2"/>
  <c r="H53" i="2"/>
  <c r="G53" i="2"/>
  <c r="H63" i="2"/>
  <c r="G63" i="2"/>
  <c r="H57" i="2"/>
  <c r="G57" i="2"/>
  <c r="H60" i="2"/>
  <c r="G60" i="2"/>
  <c r="H56" i="2"/>
  <c r="G56" i="2"/>
  <c r="H61" i="2"/>
  <c r="G61" i="2"/>
  <c r="H58" i="2"/>
  <c r="G58" i="2"/>
  <c r="H62" i="2"/>
  <c r="G62" i="2"/>
  <c r="H55" i="2"/>
  <c r="G55" i="2"/>
  <c r="H59" i="2"/>
  <c r="G59" i="2"/>
  <c r="L46" i="2"/>
  <c r="L44" i="2"/>
  <c r="L45" i="2"/>
  <c r="D124" i="2"/>
  <c r="D128" i="2"/>
  <c r="D129" i="2"/>
  <c r="D127" i="2"/>
  <c r="D123" i="2"/>
  <c r="D126" i="2"/>
  <c r="D132" i="2"/>
  <c r="D125" i="2"/>
  <c r="B16" i="1"/>
  <c r="D122" i="2"/>
  <c r="L36" i="2"/>
  <c r="L47" i="2"/>
  <c r="F76" i="2"/>
  <c r="A77" i="2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C72" i="2"/>
  <c r="K72" i="2" s="1"/>
  <c r="C71" i="2"/>
  <c r="K71" i="2" s="1"/>
  <c r="C68" i="2"/>
  <c r="K68" i="2" s="1"/>
  <c r="C73" i="2"/>
  <c r="K73" i="2" s="1"/>
  <c r="C67" i="2"/>
  <c r="K67" i="2" s="1"/>
  <c r="C66" i="2"/>
  <c r="K66" i="2" s="1"/>
  <c r="C70" i="2"/>
  <c r="K70" i="2" s="1"/>
  <c r="C69" i="2"/>
  <c r="K69" i="2" s="1"/>
  <c r="C74" i="2"/>
  <c r="K74" i="2" s="1"/>
  <c r="F128" i="2"/>
  <c r="F132" i="2"/>
  <c r="F125" i="2"/>
  <c r="F127" i="2"/>
  <c r="F122" i="2"/>
  <c r="A17" i="1"/>
  <c r="F126" i="2"/>
  <c r="F123" i="2"/>
  <c r="F124" i="2"/>
  <c r="F129" i="2"/>
  <c r="K75" i="2" l="1"/>
  <c r="I64" i="2"/>
  <c r="I69" i="2"/>
  <c r="J69" i="2"/>
  <c r="I73" i="2"/>
  <c r="J73" i="2"/>
  <c r="I70" i="2"/>
  <c r="J70" i="2"/>
  <c r="I68" i="2"/>
  <c r="J68" i="2"/>
  <c r="I66" i="2"/>
  <c r="J66" i="2"/>
  <c r="I71" i="2"/>
  <c r="J71" i="2"/>
  <c r="J64" i="2"/>
  <c r="I74" i="2"/>
  <c r="J74" i="2"/>
  <c r="I67" i="2"/>
  <c r="J67" i="2"/>
  <c r="I72" i="2"/>
  <c r="J72" i="2"/>
  <c r="G64" i="2"/>
  <c r="H64" i="2"/>
  <c r="H74" i="2"/>
  <c r="G74" i="2"/>
  <c r="H67" i="2"/>
  <c r="G67" i="2"/>
  <c r="H72" i="2"/>
  <c r="G72" i="2"/>
  <c r="H71" i="2"/>
  <c r="G71" i="2"/>
  <c r="H69" i="2"/>
  <c r="G69" i="2"/>
  <c r="H73" i="2"/>
  <c r="G73" i="2"/>
  <c r="H66" i="2"/>
  <c r="G66" i="2"/>
  <c r="H70" i="2"/>
  <c r="G70" i="2"/>
  <c r="H68" i="2"/>
  <c r="G68" i="2"/>
  <c r="L55" i="2"/>
  <c r="L58" i="2"/>
  <c r="L57" i="2"/>
  <c r="L56" i="2"/>
  <c r="D134" i="2"/>
  <c r="D138" i="2"/>
  <c r="D137" i="2"/>
  <c r="D136" i="2"/>
  <c r="D143" i="2"/>
  <c r="D139" i="2"/>
  <c r="D140" i="2"/>
  <c r="D135" i="2"/>
  <c r="B17" i="1"/>
  <c r="D133" i="2"/>
  <c r="F87" i="2"/>
  <c r="A88" i="2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C79" i="2"/>
  <c r="K79" i="2" s="1"/>
  <c r="C78" i="2"/>
  <c r="K78" i="2" s="1"/>
  <c r="C81" i="2"/>
  <c r="K81" i="2" s="1"/>
  <c r="C77" i="2"/>
  <c r="K77" i="2" s="1"/>
  <c r="C85" i="2"/>
  <c r="K85" i="2" s="1"/>
  <c r="C84" i="2"/>
  <c r="K84" i="2" s="1"/>
  <c r="C83" i="2"/>
  <c r="K83" i="2" s="1"/>
  <c r="C82" i="2"/>
  <c r="K82" i="2" s="1"/>
  <c r="C80" i="2"/>
  <c r="K80" i="2" s="1"/>
  <c r="F137" i="2"/>
  <c r="F139" i="2"/>
  <c r="A18" i="1"/>
  <c r="F143" i="2"/>
  <c r="F138" i="2"/>
  <c r="F134" i="2"/>
  <c r="F140" i="2"/>
  <c r="F135" i="2"/>
  <c r="F133" i="2"/>
  <c r="F136" i="2"/>
  <c r="K86" i="2" l="1"/>
  <c r="J75" i="2"/>
  <c r="I75" i="2"/>
  <c r="I77" i="2"/>
  <c r="J77" i="2"/>
  <c r="I83" i="2"/>
  <c r="J83" i="2"/>
  <c r="I81" i="2"/>
  <c r="J81" i="2"/>
  <c r="I84" i="2"/>
  <c r="J84" i="2"/>
  <c r="I78" i="2"/>
  <c r="J78" i="2"/>
  <c r="I82" i="2"/>
  <c r="J82" i="2"/>
  <c r="I80" i="2"/>
  <c r="J80" i="2"/>
  <c r="I85" i="2"/>
  <c r="J85" i="2"/>
  <c r="I79" i="2"/>
  <c r="J79" i="2"/>
  <c r="H75" i="2"/>
  <c r="G75" i="2"/>
  <c r="H81" i="2"/>
  <c r="G81" i="2"/>
  <c r="H82" i="2"/>
  <c r="G82" i="2"/>
  <c r="H77" i="2"/>
  <c r="G77" i="2"/>
  <c r="H84" i="2"/>
  <c r="G84" i="2"/>
  <c r="H78" i="2"/>
  <c r="G78" i="2"/>
  <c r="H83" i="2"/>
  <c r="G83" i="2"/>
  <c r="H80" i="2"/>
  <c r="G80" i="2"/>
  <c r="H85" i="2"/>
  <c r="G85" i="2"/>
  <c r="H79" i="2"/>
  <c r="G79" i="2"/>
  <c r="L67" i="2"/>
  <c r="L69" i="2"/>
  <c r="L66" i="2"/>
  <c r="L68" i="2"/>
  <c r="D147" i="2"/>
  <c r="D154" i="2"/>
  <c r="D149" i="2"/>
  <c r="D148" i="2"/>
  <c r="D151" i="2"/>
  <c r="D146" i="2"/>
  <c r="D150" i="2"/>
  <c r="D145" i="2"/>
  <c r="B18" i="1"/>
  <c r="D144" i="2"/>
  <c r="L37" i="2"/>
  <c r="L59" i="2"/>
  <c r="L70" i="2"/>
  <c r="L48" i="2"/>
  <c r="F98" i="2"/>
  <c r="A99" i="2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C96" i="2"/>
  <c r="K96" i="2" s="1"/>
  <c r="C90" i="2"/>
  <c r="K90" i="2" s="1"/>
  <c r="C89" i="2"/>
  <c r="K89" i="2" s="1"/>
  <c r="C88" i="2"/>
  <c r="K88" i="2" s="1"/>
  <c r="C95" i="2"/>
  <c r="K95" i="2" s="1"/>
  <c r="C94" i="2"/>
  <c r="K94" i="2" s="1"/>
  <c r="C93" i="2"/>
  <c r="K93" i="2" s="1"/>
  <c r="C92" i="2"/>
  <c r="K92" i="2" s="1"/>
  <c r="C91" i="2"/>
  <c r="K91" i="2" s="1"/>
  <c r="F154" i="2"/>
  <c r="F148" i="2"/>
  <c r="A19" i="1"/>
  <c r="F145" i="2"/>
  <c r="F150" i="2"/>
  <c r="F147" i="2"/>
  <c r="F149" i="2"/>
  <c r="F151" i="2"/>
  <c r="F146" i="2"/>
  <c r="F144" i="2"/>
  <c r="K97" i="2" l="1"/>
  <c r="I86" i="2"/>
  <c r="I93" i="2"/>
  <c r="J93" i="2"/>
  <c r="I89" i="2"/>
  <c r="J89" i="2"/>
  <c r="I91" i="2"/>
  <c r="J91" i="2"/>
  <c r="I95" i="2"/>
  <c r="J95" i="2"/>
  <c r="I96" i="2"/>
  <c r="J96" i="2"/>
  <c r="J86" i="2"/>
  <c r="I92" i="2"/>
  <c r="J92" i="2"/>
  <c r="I88" i="2"/>
  <c r="J88" i="2"/>
  <c r="I94" i="2"/>
  <c r="J94" i="2"/>
  <c r="I90" i="2"/>
  <c r="J90" i="2"/>
  <c r="H86" i="2"/>
  <c r="H94" i="2"/>
  <c r="G94" i="2"/>
  <c r="H90" i="2"/>
  <c r="G90" i="2"/>
  <c r="G86" i="2"/>
  <c r="H95" i="2"/>
  <c r="G95" i="2"/>
  <c r="H96" i="2"/>
  <c r="G96" i="2"/>
  <c r="H91" i="2"/>
  <c r="G91" i="2"/>
  <c r="H92" i="2"/>
  <c r="G92" i="2"/>
  <c r="H88" i="2"/>
  <c r="G88" i="2"/>
  <c r="H93" i="2"/>
  <c r="G93" i="2"/>
  <c r="H89" i="2"/>
  <c r="G89" i="2"/>
  <c r="L80" i="2"/>
  <c r="L78" i="2"/>
  <c r="L81" i="2"/>
  <c r="L77" i="2"/>
  <c r="L79" i="2"/>
  <c r="D161" i="2"/>
  <c r="D159" i="2"/>
  <c r="D162" i="2"/>
  <c r="D160" i="2"/>
  <c r="D157" i="2"/>
  <c r="D165" i="2"/>
  <c r="D156" i="2"/>
  <c r="D158" i="2"/>
  <c r="B19" i="1"/>
  <c r="D155" i="2"/>
  <c r="L38" i="2"/>
  <c r="L71" i="2"/>
  <c r="L49" i="2"/>
  <c r="L82" i="2"/>
  <c r="L60" i="2"/>
  <c r="F109" i="2"/>
  <c r="A110" i="2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C99" i="2"/>
  <c r="K99" i="2" s="1"/>
  <c r="C104" i="2"/>
  <c r="K104" i="2" s="1"/>
  <c r="C100" i="2"/>
  <c r="K100" i="2" s="1"/>
  <c r="C106" i="2"/>
  <c r="K106" i="2" s="1"/>
  <c r="C105" i="2"/>
  <c r="K105" i="2" s="1"/>
  <c r="C107" i="2"/>
  <c r="K107" i="2" s="1"/>
  <c r="C103" i="2"/>
  <c r="K103" i="2" s="1"/>
  <c r="C102" i="2"/>
  <c r="K102" i="2" s="1"/>
  <c r="C101" i="2"/>
  <c r="K101" i="2" s="1"/>
  <c r="F158" i="2"/>
  <c r="F161" i="2"/>
  <c r="A20" i="1"/>
  <c r="F160" i="2"/>
  <c r="F159" i="2"/>
  <c r="F162" i="2"/>
  <c r="F157" i="2"/>
  <c r="F165" i="2"/>
  <c r="F155" i="2"/>
  <c r="F156" i="2"/>
  <c r="K108" i="2" l="1"/>
  <c r="I97" i="2"/>
  <c r="J97" i="2"/>
  <c r="I107" i="2"/>
  <c r="J107" i="2"/>
  <c r="I104" i="2"/>
  <c r="J104" i="2"/>
  <c r="I101" i="2"/>
  <c r="J101" i="2"/>
  <c r="I105" i="2"/>
  <c r="J105" i="2"/>
  <c r="I99" i="2"/>
  <c r="J99" i="2"/>
  <c r="I102" i="2"/>
  <c r="J102" i="2"/>
  <c r="I106" i="2"/>
  <c r="J106" i="2"/>
  <c r="J108" i="2" s="1"/>
  <c r="I103" i="2"/>
  <c r="J103" i="2"/>
  <c r="I100" i="2"/>
  <c r="J100" i="2"/>
  <c r="G97" i="2"/>
  <c r="H97" i="2"/>
  <c r="H107" i="2"/>
  <c r="G107" i="2"/>
  <c r="H104" i="2"/>
  <c r="G104" i="2"/>
  <c r="H101" i="2"/>
  <c r="G101" i="2"/>
  <c r="H105" i="2"/>
  <c r="G105" i="2"/>
  <c r="H99" i="2"/>
  <c r="G99" i="2"/>
  <c r="H102" i="2"/>
  <c r="G102" i="2"/>
  <c r="H106" i="2"/>
  <c r="G106" i="2"/>
  <c r="H103" i="2"/>
  <c r="G103" i="2"/>
  <c r="H100" i="2"/>
  <c r="G100" i="2"/>
  <c r="L93" i="2"/>
  <c r="L92" i="2"/>
  <c r="L89" i="2"/>
  <c r="L91" i="2"/>
  <c r="L90" i="2"/>
  <c r="L88" i="2"/>
  <c r="D168" i="2"/>
  <c r="D171" i="2"/>
  <c r="D176" i="2"/>
  <c r="D170" i="2"/>
  <c r="D169" i="2"/>
  <c r="D173" i="2"/>
  <c r="D167" i="2"/>
  <c r="D172" i="2"/>
  <c r="B20" i="1"/>
  <c r="D166" i="2"/>
  <c r="L72" i="2"/>
  <c r="L39" i="2"/>
  <c r="L50" i="2"/>
  <c r="L83" i="2"/>
  <c r="L94" i="2"/>
  <c r="L61" i="2"/>
  <c r="F120" i="2"/>
  <c r="A121" i="2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C117" i="2"/>
  <c r="K117" i="2" s="1"/>
  <c r="C112" i="2"/>
  <c r="K112" i="2" s="1"/>
  <c r="C116" i="2"/>
  <c r="K116" i="2" s="1"/>
  <c r="C113" i="2"/>
  <c r="K113" i="2" s="1"/>
  <c r="C110" i="2"/>
  <c r="K110" i="2" s="1"/>
  <c r="C115" i="2"/>
  <c r="K115" i="2" s="1"/>
  <c r="C114" i="2"/>
  <c r="K114" i="2" s="1"/>
  <c r="C111" i="2"/>
  <c r="K111" i="2" s="1"/>
  <c r="C118" i="2"/>
  <c r="K118" i="2" s="1"/>
  <c r="F176" i="2"/>
  <c r="F169" i="2"/>
  <c r="F167" i="2"/>
  <c r="F171" i="2"/>
  <c r="A21" i="1"/>
  <c r="F166" i="2"/>
  <c r="F173" i="2"/>
  <c r="F172" i="2"/>
  <c r="F168" i="2"/>
  <c r="F170" i="2"/>
  <c r="K119" i="2" l="1"/>
  <c r="I108" i="2"/>
  <c r="I110" i="2"/>
  <c r="J110" i="2"/>
  <c r="I111" i="2"/>
  <c r="J111" i="2"/>
  <c r="I118" i="2"/>
  <c r="J118" i="2"/>
  <c r="I117" i="2"/>
  <c r="J117" i="2"/>
  <c r="I113" i="2"/>
  <c r="J113" i="2"/>
  <c r="I114" i="2"/>
  <c r="J114" i="2"/>
  <c r="I116" i="2"/>
  <c r="J116" i="2"/>
  <c r="I115" i="2"/>
  <c r="J115" i="2"/>
  <c r="I112" i="2"/>
  <c r="J112" i="2"/>
  <c r="H108" i="2"/>
  <c r="G108" i="2"/>
  <c r="H113" i="2"/>
  <c r="G113" i="2"/>
  <c r="H114" i="2"/>
  <c r="G114" i="2"/>
  <c r="H116" i="2"/>
  <c r="G116" i="2"/>
  <c r="H115" i="2"/>
  <c r="G115" i="2"/>
  <c r="H112" i="2"/>
  <c r="G112" i="2"/>
  <c r="H111" i="2"/>
  <c r="G111" i="2"/>
  <c r="H118" i="2"/>
  <c r="G118" i="2"/>
  <c r="H110" i="2"/>
  <c r="G110" i="2"/>
  <c r="H117" i="2"/>
  <c r="G117" i="2"/>
  <c r="L101" i="2"/>
  <c r="L99" i="2"/>
  <c r="L100" i="2"/>
  <c r="L102" i="2"/>
  <c r="L105" i="2"/>
  <c r="L104" i="2"/>
  <c r="L103" i="2"/>
  <c r="D184" i="2"/>
  <c r="D180" i="2"/>
  <c r="D178" i="2"/>
  <c r="D181" i="2"/>
  <c r="D183" i="2"/>
  <c r="D187" i="2"/>
  <c r="D182" i="2"/>
  <c r="D179" i="2"/>
  <c r="B21" i="1"/>
  <c r="D177" i="2"/>
  <c r="L95" i="2"/>
  <c r="L40" i="2"/>
  <c r="L106" i="2"/>
  <c r="L51" i="2"/>
  <c r="L73" i="2"/>
  <c r="L62" i="2"/>
  <c r="L84" i="2"/>
  <c r="L96" i="2"/>
  <c r="L107" i="2"/>
  <c r="L74" i="2"/>
  <c r="L63" i="2"/>
  <c r="L85" i="2"/>
  <c r="L52" i="2"/>
  <c r="L41" i="2"/>
  <c r="F131" i="2"/>
  <c r="A132" i="2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C126" i="2"/>
  <c r="K126" i="2" s="1"/>
  <c r="C125" i="2"/>
  <c r="K125" i="2" s="1"/>
  <c r="C127" i="2"/>
  <c r="K127" i="2" s="1"/>
  <c r="C129" i="2"/>
  <c r="K129" i="2" s="1"/>
  <c r="C128" i="2"/>
  <c r="K128" i="2" s="1"/>
  <c r="C121" i="2"/>
  <c r="K121" i="2" s="1"/>
  <c r="C124" i="2"/>
  <c r="K124" i="2" s="1"/>
  <c r="C123" i="2"/>
  <c r="K123" i="2" s="1"/>
  <c r="C122" i="2"/>
  <c r="K122" i="2" s="1"/>
  <c r="F21" i="2"/>
  <c r="F184" i="2"/>
  <c r="F183" i="2"/>
  <c r="F177" i="2"/>
  <c r="F178" i="2"/>
  <c r="F182" i="2"/>
  <c r="A22" i="1"/>
  <c r="F179" i="2"/>
  <c r="F181" i="2"/>
  <c r="F180" i="2"/>
  <c r="F187" i="2"/>
  <c r="K130" i="2" l="1"/>
  <c r="H119" i="2"/>
  <c r="J119" i="2"/>
  <c r="I119" i="2"/>
  <c r="I124" i="2"/>
  <c r="J124" i="2"/>
  <c r="I127" i="2"/>
  <c r="J127" i="2"/>
  <c r="I123" i="2"/>
  <c r="J123" i="2"/>
  <c r="I129" i="2"/>
  <c r="J129" i="2"/>
  <c r="I121" i="2"/>
  <c r="J121" i="2"/>
  <c r="I125" i="2"/>
  <c r="J125" i="2"/>
  <c r="I122" i="2"/>
  <c r="J122" i="2"/>
  <c r="I128" i="2"/>
  <c r="J128" i="2"/>
  <c r="I126" i="2"/>
  <c r="J126" i="2"/>
  <c r="H122" i="2"/>
  <c r="G122" i="2"/>
  <c r="H128" i="2"/>
  <c r="G128" i="2"/>
  <c r="H126" i="2"/>
  <c r="G126" i="2"/>
  <c r="H123" i="2"/>
  <c r="G123" i="2"/>
  <c r="H129" i="2"/>
  <c r="G129" i="2"/>
  <c r="H124" i="2"/>
  <c r="G124" i="2"/>
  <c r="H127" i="2"/>
  <c r="G127" i="2"/>
  <c r="H121" i="2"/>
  <c r="G121" i="2"/>
  <c r="H125" i="2"/>
  <c r="G125" i="2"/>
  <c r="G119" i="2"/>
  <c r="L112" i="2"/>
  <c r="L114" i="2"/>
  <c r="L116" i="2"/>
  <c r="L115" i="2"/>
  <c r="L118" i="2"/>
  <c r="L117" i="2"/>
  <c r="L111" i="2"/>
  <c r="L113" i="2"/>
  <c r="L110" i="2"/>
  <c r="D194" i="2"/>
  <c r="D198" i="2"/>
  <c r="D193" i="2"/>
  <c r="D192" i="2"/>
  <c r="D189" i="2"/>
  <c r="D191" i="2"/>
  <c r="D190" i="2"/>
  <c r="D195" i="2"/>
  <c r="B22" i="1"/>
  <c r="L75" i="2"/>
  <c r="L97" i="2"/>
  <c r="D188" i="2"/>
  <c r="L108" i="2"/>
  <c r="L53" i="2"/>
  <c r="L42" i="2"/>
  <c r="L86" i="2"/>
  <c r="L64" i="2"/>
  <c r="C26" i="2"/>
  <c r="K26" i="2" s="1"/>
  <c r="C29" i="2"/>
  <c r="K29" i="2" s="1"/>
  <c r="C28" i="2"/>
  <c r="K28" i="2" s="1"/>
  <c r="C23" i="2"/>
  <c r="K23" i="2" s="1"/>
  <c r="C22" i="2"/>
  <c r="K22" i="2" s="1"/>
  <c r="C30" i="2"/>
  <c r="K30" i="2" s="1"/>
  <c r="C27" i="2"/>
  <c r="K27" i="2" s="1"/>
  <c r="C25" i="2"/>
  <c r="K25" i="2" s="1"/>
  <c r="C24" i="2"/>
  <c r="K24" i="2" s="1"/>
  <c r="F142" i="2"/>
  <c r="A143" i="2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C137" i="2"/>
  <c r="K137" i="2" s="1"/>
  <c r="C136" i="2"/>
  <c r="K136" i="2" s="1"/>
  <c r="C139" i="2"/>
  <c r="K139" i="2" s="1"/>
  <c r="C138" i="2"/>
  <c r="K138" i="2" s="1"/>
  <c r="C135" i="2"/>
  <c r="K135" i="2" s="1"/>
  <c r="C134" i="2"/>
  <c r="K134" i="2" s="1"/>
  <c r="C133" i="2"/>
  <c r="K133" i="2" s="1"/>
  <c r="C132" i="2"/>
  <c r="K132" i="2" s="1"/>
  <c r="C140" i="2"/>
  <c r="K140" i="2" s="1"/>
  <c r="F198" i="2"/>
  <c r="F189" i="2"/>
  <c r="F193" i="2"/>
  <c r="F192" i="2"/>
  <c r="F194" i="2"/>
  <c r="F195" i="2"/>
  <c r="F191" i="2"/>
  <c r="F188" i="2"/>
  <c r="F190" i="2"/>
  <c r="A23" i="1"/>
  <c r="I130" i="2" l="1"/>
  <c r="J130" i="2"/>
  <c r="K141" i="2"/>
  <c r="K31" i="2"/>
  <c r="I28" i="2"/>
  <c r="J28" i="2"/>
  <c r="I134" i="2"/>
  <c r="J134" i="2"/>
  <c r="I136" i="2"/>
  <c r="J136" i="2"/>
  <c r="I24" i="2"/>
  <c r="J24" i="2"/>
  <c r="I22" i="2"/>
  <c r="J22" i="2"/>
  <c r="I26" i="2"/>
  <c r="J26" i="2"/>
  <c r="I132" i="2"/>
  <c r="J132" i="2"/>
  <c r="I138" i="2"/>
  <c r="J138" i="2"/>
  <c r="I27" i="2"/>
  <c r="J27" i="2"/>
  <c r="I133" i="2"/>
  <c r="J133" i="2"/>
  <c r="I139" i="2"/>
  <c r="J139" i="2"/>
  <c r="I30" i="2"/>
  <c r="J30" i="2"/>
  <c r="I29" i="2"/>
  <c r="J29" i="2"/>
  <c r="I140" i="2"/>
  <c r="J140" i="2"/>
  <c r="I135" i="2"/>
  <c r="J135" i="2"/>
  <c r="I137" i="2"/>
  <c r="J137" i="2"/>
  <c r="I25" i="2"/>
  <c r="J25" i="2"/>
  <c r="I23" i="2"/>
  <c r="J23" i="2"/>
  <c r="H134" i="2"/>
  <c r="G134" i="2"/>
  <c r="H136" i="2"/>
  <c r="G136" i="2"/>
  <c r="H24" i="2"/>
  <c r="G24" i="2"/>
  <c r="H22" i="2"/>
  <c r="G22" i="2"/>
  <c r="H26" i="2"/>
  <c r="G26" i="2"/>
  <c r="G130" i="2"/>
  <c r="L130" i="2" s="1"/>
  <c r="H132" i="2"/>
  <c r="G132" i="2"/>
  <c r="H140" i="2"/>
  <c r="G140" i="2"/>
  <c r="H135" i="2"/>
  <c r="G135" i="2"/>
  <c r="H137" i="2"/>
  <c r="G137" i="2"/>
  <c r="H25" i="2"/>
  <c r="G25" i="2"/>
  <c r="H23" i="2"/>
  <c r="G23" i="2"/>
  <c r="H130" i="2"/>
  <c r="H27" i="2"/>
  <c r="G27" i="2"/>
  <c r="H28" i="2"/>
  <c r="G28" i="2"/>
  <c r="H138" i="2"/>
  <c r="G138" i="2"/>
  <c r="H133" i="2"/>
  <c r="G133" i="2"/>
  <c r="H139" i="2"/>
  <c r="G139" i="2"/>
  <c r="H30" i="2"/>
  <c r="G30" i="2"/>
  <c r="H29" i="2"/>
  <c r="G29" i="2"/>
  <c r="L123" i="2"/>
  <c r="L124" i="2"/>
  <c r="L119" i="2"/>
  <c r="L126" i="2"/>
  <c r="L129" i="2"/>
  <c r="L127" i="2"/>
  <c r="L125" i="2"/>
  <c r="L121" i="2"/>
  <c r="L128" i="2"/>
  <c r="L122" i="2"/>
  <c r="D201" i="2"/>
  <c r="D202" i="2"/>
  <c r="D203" i="2"/>
  <c r="D200" i="2"/>
  <c r="D204" i="2"/>
  <c r="D209" i="2"/>
  <c r="D206" i="2"/>
  <c r="D205" i="2"/>
  <c r="B23" i="1"/>
  <c r="D199" i="2"/>
  <c r="F153" i="2"/>
  <c r="A154" i="2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C150" i="2"/>
  <c r="K150" i="2" s="1"/>
  <c r="C151" i="2"/>
  <c r="K151" i="2" s="1"/>
  <c r="C149" i="2"/>
  <c r="K149" i="2" s="1"/>
  <c r="C145" i="2"/>
  <c r="K145" i="2" s="1"/>
  <c r="C147" i="2"/>
  <c r="K147" i="2" s="1"/>
  <c r="C146" i="2"/>
  <c r="K146" i="2" s="1"/>
  <c r="C144" i="2"/>
  <c r="K144" i="2" s="1"/>
  <c r="C148" i="2"/>
  <c r="K148" i="2" s="1"/>
  <c r="C143" i="2"/>
  <c r="K143" i="2" s="1"/>
  <c r="F199" i="2"/>
  <c r="F200" i="2"/>
  <c r="F203" i="2"/>
  <c r="A24" i="1"/>
  <c r="F202" i="2"/>
  <c r="F206" i="2"/>
  <c r="F205" i="2"/>
  <c r="F204" i="2"/>
  <c r="F209" i="2"/>
  <c r="F201" i="2"/>
  <c r="K152" i="2" l="1"/>
  <c r="I31" i="2"/>
  <c r="I141" i="2"/>
  <c r="I147" i="2"/>
  <c r="J147" i="2"/>
  <c r="I146" i="2"/>
  <c r="J146" i="2"/>
  <c r="I151" i="2"/>
  <c r="J151" i="2"/>
  <c r="I143" i="2"/>
  <c r="J143" i="2"/>
  <c r="J31" i="2"/>
  <c r="J141" i="2"/>
  <c r="I150" i="2"/>
  <c r="J150" i="2"/>
  <c r="I148" i="2"/>
  <c r="J148" i="2"/>
  <c r="I145" i="2"/>
  <c r="J145" i="2"/>
  <c r="I144" i="2"/>
  <c r="J144" i="2"/>
  <c r="I149" i="2"/>
  <c r="J149" i="2"/>
  <c r="H141" i="2"/>
  <c r="G141" i="2"/>
  <c r="L141" i="2" s="1"/>
  <c r="H31" i="2"/>
  <c r="H144" i="2"/>
  <c r="G144" i="2"/>
  <c r="H149" i="2"/>
  <c r="G149" i="2"/>
  <c r="G31" i="2"/>
  <c r="L31" i="2" s="1"/>
  <c r="H148" i="2"/>
  <c r="G148" i="2"/>
  <c r="H145" i="2"/>
  <c r="G145" i="2"/>
  <c r="H146" i="2"/>
  <c r="G146" i="2"/>
  <c r="H151" i="2"/>
  <c r="G151" i="2"/>
  <c r="H143" i="2"/>
  <c r="G143" i="2"/>
  <c r="H147" i="2"/>
  <c r="G147" i="2"/>
  <c r="H150" i="2"/>
  <c r="G150" i="2"/>
  <c r="L134" i="2"/>
  <c r="L25" i="2"/>
  <c r="L132" i="2"/>
  <c r="L27" i="2"/>
  <c r="L29" i="2"/>
  <c r="L136" i="2"/>
  <c r="L138" i="2"/>
  <c r="L139" i="2"/>
  <c r="L135" i="2"/>
  <c r="L133" i="2"/>
  <c r="L22" i="2"/>
  <c r="L137" i="2"/>
  <c r="L140" i="2"/>
  <c r="L26" i="2"/>
  <c r="L30" i="2"/>
  <c r="L28" i="2"/>
  <c r="L24" i="2"/>
  <c r="L23" i="2"/>
  <c r="D220" i="2"/>
  <c r="D217" i="2"/>
  <c r="D215" i="2"/>
  <c r="D216" i="2"/>
  <c r="D211" i="2"/>
  <c r="D214" i="2"/>
  <c r="D213" i="2"/>
  <c r="D212" i="2"/>
  <c r="B24" i="1"/>
  <c r="D210" i="2"/>
  <c r="F164" i="2"/>
  <c r="A165" i="2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C157" i="2"/>
  <c r="K157" i="2" s="1"/>
  <c r="C156" i="2"/>
  <c r="K156" i="2" s="1"/>
  <c r="C155" i="2"/>
  <c r="K155" i="2" s="1"/>
  <c r="C154" i="2"/>
  <c r="K154" i="2" s="1"/>
  <c r="C158" i="2"/>
  <c r="K158" i="2" s="1"/>
  <c r="C162" i="2"/>
  <c r="K162" i="2" s="1"/>
  <c r="C161" i="2"/>
  <c r="K161" i="2" s="1"/>
  <c r="C160" i="2"/>
  <c r="K160" i="2" s="1"/>
  <c r="C159" i="2"/>
  <c r="K159" i="2" s="1"/>
  <c r="F212" i="2"/>
  <c r="A25" i="1"/>
  <c r="F220" i="2"/>
  <c r="F215" i="2"/>
  <c r="F214" i="2"/>
  <c r="F217" i="2"/>
  <c r="F211" i="2"/>
  <c r="F213" i="2"/>
  <c r="F216" i="2"/>
  <c r="F210" i="2"/>
  <c r="K163" i="2" l="1"/>
  <c r="I152" i="2"/>
  <c r="J152" i="2"/>
  <c r="I162" i="2"/>
  <c r="J162" i="2"/>
  <c r="I156" i="2"/>
  <c r="J156" i="2"/>
  <c r="I157" i="2"/>
  <c r="J157" i="2"/>
  <c r="I159" i="2"/>
  <c r="J159" i="2"/>
  <c r="I160" i="2"/>
  <c r="J160" i="2"/>
  <c r="I154" i="2"/>
  <c r="J154" i="2"/>
  <c r="I158" i="2"/>
  <c r="J158" i="2"/>
  <c r="I161" i="2"/>
  <c r="J161" i="2"/>
  <c r="I155" i="2"/>
  <c r="J155" i="2"/>
  <c r="H152" i="2"/>
  <c r="G152" i="2"/>
  <c r="L152" i="2" s="1"/>
  <c r="H161" i="2"/>
  <c r="G161" i="2"/>
  <c r="H155" i="2"/>
  <c r="G155" i="2"/>
  <c r="H162" i="2"/>
  <c r="G162" i="2"/>
  <c r="H156" i="2"/>
  <c r="G156" i="2"/>
  <c r="H159" i="2"/>
  <c r="G159" i="2"/>
  <c r="H158" i="2"/>
  <c r="G158" i="2"/>
  <c r="H157" i="2"/>
  <c r="G157" i="2"/>
  <c r="H160" i="2"/>
  <c r="G160" i="2"/>
  <c r="H154" i="2"/>
  <c r="G154" i="2"/>
  <c r="L149" i="2"/>
  <c r="L145" i="2"/>
  <c r="L146" i="2"/>
  <c r="L147" i="2"/>
  <c r="L151" i="2"/>
  <c r="L143" i="2"/>
  <c r="L148" i="2"/>
  <c r="L144" i="2"/>
  <c r="L150" i="2"/>
  <c r="D222" i="2"/>
  <c r="D224" i="2"/>
  <c r="D225" i="2"/>
  <c r="D227" i="2"/>
  <c r="D226" i="2"/>
  <c r="D228" i="2"/>
  <c r="D223" i="2"/>
  <c r="D231" i="2"/>
  <c r="B25" i="1"/>
  <c r="D221" i="2"/>
  <c r="F175" i="2"/>
  <c r="A176" i="2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C170" i="2"/>
  <c r="K170" i="2" s="1"/>
  <c r="C169" i="2"/>
  <c r="K169" i="2" s="1"/>
  <c r="C166" i="2"/>
  <c r="K166" i="2" s="1"/>
  <c r="C173" i="2"/>
  <c r="K173" i="2" s="1"/>
  <c r="C172" i="2"/>
  <c r="K172" i="2" s="1"/>
  <c r="C171" i="2"/>
  <c r="K171" i="2" s="1"/>
  <c r="C165" i="2"/>
  <c r="K165" i="2" s="1"/>
  <c r="C168" i="2"/>
  <c r="K168" i="2" s="1"/>
  <c r="C167" i="2"/>
  <c r="K167" i="2" s="1"/>
  <c r="F222" i="2"/>
  <c r="F227" i="2"/>
  <c r="F226" i="2"/>
  <c r="F231" i="2"/>
  <c r="F223" i="2"/>
  <c r="F221" i="2"/>
  <c r="F224" i="2"/>
  <c r="A26" i="1"/>
  <c r="F228" i="2"/>
  <c r="F225" i="2"/>
  <c r="K174" i="2" l="1"/>
  <c r="I163" i="2"/>
  <c r="I165" i="2"/>
  <c r="J165" i="2"/>
  <c r="I166" i="2"/>
  <c r="J166" i="2"/>
  <c r="I169" i="2"/>
  <c r="J169" i="2"/>
  <c r="I168" i="2"/>
  <c r="J168" i="2"/>
  <c r="I173" i="2"/>
  <c r="J173" i="2"/>
  <c r="J163" i="2"/>
  <c r="I171" i="2"/>
  <c r="J171" i="2"/>
  <c r="I167" i="2"/>
  <c r="J167" i="2"/>
  <c r="I172" i="2"/>
  <c r="J172" i="2"/>
  <c r="I170" i="2"/>
  <c r="J170" i="2"/>
  <c r="H163" i="2"/>
  <c r="G163" i="2"/>
  <c r="L163" i="2" s="1"/>
  <c r="H166" i="2"/>
  <c r="G166" i="2"/>
  <c r="H171" i="2"/>
  <c r="G171" i="2"/>
  <c r="H169" i="2"/>
  <c r="G169" i="2"/>
  <c r="H167" i="2"/>
  <c r="G167" i="2"/>
  <c r="H172" i="2"/>
  <c r="G172" i="2"/>
  <c r="H170" i="2"/>
  <c r="G170" i="2"/>
  <c r="H165" i="2"/>
  <c r="G165" i="2"/>
  <c r="H168" i="2"/>
  <c r="G168" i="2"/>
  <c r="H173" i="2"/>
  <c r="G173" i="2"/>
  <c r="L157" i="2"/>
  <c r="L155" i="2"/>
  <c r="L159" i="2"/>
  <c r="L160" i="2"/>
  <c r="L162" i="2"/>
  <c r="L161" i="2"/>
  <c r="L156" i="2"/>
  <c r="L154" i="2"/>
  <c r="L158" i="2"/>
  <c r="D237" i="2"/>
  <c r="D238" i="2"/>
  <c r="D234" i="2"/>
  <c r="D236" i="2"/>
  <c r="D239" i="2"/>
  <c r="D235" i="2"/>
  <c r="D242" i="2"/>
  <c r="D233" i="2"/>
  <c r="B26" i="1"/>
  <c r="D232" i="2"/>
  <c r="F186" i="2"/>
  <c r="A187" i="2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C177" i="2"/>
  <c r="K177" i="2" s="1"/>
  <c r="C184" i="2"/>
  <c r="K184" i="2" s="1"/>
  <c r="C183" i="2"/>
  <c r="K183" i="2" s="1"/>
  <c r="C182" i="2"/>
  <c r="K182" i="2" s="1"/>
  <c r="C176" i="2"/>
  <c r="K176" i="2" s="1"/>
  <c r="C181" i="2"/>
  <c r="K181" i="2" s="1"/>
  <c r="C178" i="2"/>
  <c r="K178" i="2" s="1"/>
  <c r="C180" i="2"/>
  <c r="K180" i="2" s="1"/>
  <c r="C179" i="2"/>
  <c r="K179" i="2" s="1"/>
  <c r="A27" i="1"/>
  <c r="F239" i="2"/>
  <c r="F234" i="2"/>
  <c r="F233" i="2"/>
  <c r="F242" i="2"/>
  <c r="F232" i="2"/>
  <c r="F238" i="2"/>
  <c r="F236" i="2"/>
  <c r="F237" i="2"/>
  <c r="F235" i="2"/>
  <c r="K185" i="2" l="1"/>
  <c r="H174" i="2"/>
  <c r="J174" i="2"/>
  <c r="I174" i="2"/>
  <c r="I181" i="2"/>
  <c r="J181" i="2"/>
  <c r="I184" i="2"/>
  <c r="J184" i="2"/>
  <c r="I179" i="2"/>
  <c r="J179" i="2"/>
  <c r="I176" i="2"/>
  <c r="J176" i="2"/>
  <c r="I177" i="2"/>
  <c r="J177" i="2"/>
  <c r="I180" i="2"/>
  <c r="J180" i="2"/>
  <c r="I182" i="2"/>
  <c r="J182" i="2"/>
  <c r="I178" i="2"/>
  <c r="J178" i="2"/>
  <c r="I183" i="2"/>
  <c r="J183" i="2"/>
  <c r="G174" i="2"/>
  <c r="L174" i="2" s="1"/>
  <c r="H179" i="2"/>
  <c r="G179" i="2"/>
  <c r="H176" i="2"/>
  <c r="G176" i="2"/>
  <c r="H177" i="2"/>
  <c r="G177" i="2"/>
  <c r="H178" i="2"/>
  <c r="G178" i="2"/>
  <c r="H183" i="2"/>
  <c r="G183" i="2"/>
  <c r="H181" i="2"/>
  <c r="G181" i="2"/>
  <c r="H184" i="2"/>
  <c r="G184" i="2"/>
  <c r="H180" i="2"/>
  <c r="G180" i="2"/>
  <c r="H182" i="2"/>
  <c r="G182" i="2"/>
  <c r="L170" i="2"/>
  <c r="L165" i="2"/>
  <c r="L172" i="2"/>
  <c r="L171" i="2"/>
  <c r="L169" i="2"/>
  <c r="L173" i="2"/>
  <c r="L168" i="2"/>
  <c r="L167" i="2"/>
  <c r="L166" i="2"/>
  <c r="D246" i="2"/>
  <c r="D250" i="2"/>
  <c r="D253" i="2"/>
  <c r="D247" i="2"/>
  <c r="D245" i="2"/>
  <c r="D249" i="2"/>
  <c r="D244" i="2"/>
  <c r="D248" i="2"/>
  <c r="B27" i="1"/>
  <c r="D243" i="2"/>
  <c r="F197" i="2"/>
  <c r="A198" i="2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C195" i="2"/>
  <c r="K195" i="2" s="1"/>
  <c r="C190" i="2"/>
  <c r="K190" i="2" s="1"/>
  <c r="C194" i="2"/>
  <c r="K194" i="2" s="1"/>
  <c r="C191" i="2"/>
  <c r="K191" i="2" s="1"/>
  <c r="C193" i="2"/>
  <c r="K193" i="2" s="1"/>
  <c r="C192" i="2"/>
  <c r="K192" i="2" s="1"/>
  <c r="C189" i="2"/>
  <c r="K189" i="2" s="1"/>
  <c r="C188" i="2"/>
  <c r="K188" i="2" s="1"/>
  <c r="C187" i="2"/>
  <c r="K187" i="2" s="1"/>
  <c r="A28" i="1"/>
  <c r="F250" i="2"/>
  <c r="F247" i="2"/>
  <c r="F246" i="2"/>
  <c r="F253" i="2"/>
  <c r="F249" i="2"/>
  <c r="F248" i="2"/>
  <c r="F244" i="2"/>
  <c r="F245" i="2"/>
  <c r="F243" i="2"/>
  <c r="K196" i="2" l="1"/>
  <c r="I185" i="2"/>
  <c r="I188" i="2"/>
  <c r="J188" i="2"/>
  <c r="I192" i="2"/>
  <c r="J192" i="2"/>
  <c r="I190" i="2"/>
  <c r="J190" i="2"/>
  <c r="J185" i="2"/>
  <c r="I191" i="2"/>
  <c r="J191" i="2"/>
  <c r="I189" i="2"/>
  <c r="J189" i="2"/>
  <c r="I194" i="2"/>
  <c r="J194" i="2"/>
  <c r="I187" i="2"/>
  <c r="J187" i="2"/>
  <c r="I193" i="2"/>
  <c r="J193" i="2"/>
  <c r="I195" i="2"/>
  <c r="J195" i="2"/>
  <c r="H185" i="2"/>
  <c r="G185" i="2"/>
  <c r="L185" i="2" s="1"/>
  <c r="H187" i="2"/>
  <c r="G187" i="2"/>
  <c r="H193" i="2"/>
  <c r="G193" i="2"/>
  <c r="H188" i="2"/>
  <c r="G188" i="2"/>
  <c r="H191" i="2"/>
  <c r="G191" i="2"/>
  <c r="H192" i="2"/>
  <c r="G192" i="2"/>
  <c r="H190" i="2"/>
  <c r="G190" i="2"/>
  <c r="H195" i="2"/>
  <c r="G195" i="2"/>
  <c r="H189" i="2"/>
  <c r="G189" i="2"/>
  <c r="H194" i="2"/>
  <c r="G194" i="2"/>
  <c r="L177" i="2"/>
  <c r="L181" i="2"/>
  <c r="L182" i="2"/>
  <c r="L176" i="2"/>
  <c r="L180" i="2"/>
  <c r="L184" i="2"/>
  <c r="L178" i="2"/>
  <c r="L183" i="2"/>
  <c r="L179" i="2"/>
  <c r="D256" i="2"/>
  <c r="D260" i="2"/>
  <c r="D259" i="2"/>
  <c r="D255" i="2"/>
  <c r="D264" i="2"/>
  <c r="D258" i="2"/>
  <c r="D261" i="2"/>
  <c r="D257" i="2"/>
  <c r="B28" i="1"/>
  <c r="D254" i="2"/>
  <c r="F208" i="2"/>
  <c r="A209" i="2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C203" i="2"/>
  <c r="K203" i="2" s="1"/>
  <c r="C202" i="2"/>
  <c r="K202" i="2" s="1"/>
  <c r="C204" i="2"/>
  <c r="K204" i="2" s="1"/>
  <c r="C198" i="2"/>
  <c r="K198" i="2" s="1"/>
  <c r="C206" i="2"/>
  <c r="K206" i="2" s="1"/>
  <c r="C205" i="2"/>
  <c r="K205" i="2" s="1"/>
  <c r="K207" i="2" s="1"/>
  <c r="C201" i="2"/>
  <c r="K201" i="2" s="1"/>
  <c r="C199" i="2"/>
  <c r="K199" i="2" s="1"/>
  <c r="C200" i="2"/>
  <c r="K200" i="2" s="1"/>
  <c r="F255" i="2"/>
  <c r="F256" i="2"/>
  <c r="F264" i="2"/>
  <c r="F260" i="2"/>
  <c r="F257" i="2"/>
  <c r="F258" i="2"/>
  <c r="A29" i="1"/>
  <c r="F261" i="2"/>
  <c r="F259" i="2"/>
  <c r="F254" i="2"/>
  <c r="I196" i="2" l="1"/>
  <c r="I201" i="2"/>
  <c r="J201" i="2"/>
  <c r="I204" i="2"/>
  <c r="J204" i="2"/>
  <c r="I202" i="2"/>
  <c r="J202" i="2"/>
  <c r="I200" i="2"/>
  <c r="J200" i="2"/>
  <c r="I206" i="2"/>
  <c r="J206" i="2"/>
  <c r="I203" i="2"/>
  <c r="J203" i="2"/>
  <c r="I205" i="2"/>
  <c r="J205" i="2"/>
  <c r="I199" i="2"/>
  <c r="J199" i="2"/>
  <c r="I198" i="2"/>
  <c r="J198" i="2"/>
  <c r="J196" i="2"/>
  <c r="G196" i="2"/>
  <c r="L196" i="2" s="1"/>
  <c r="H196" i="2"/>
  <c r="H200" i="2"/>
  <c r="G200" i="2"/>
  <c r="H206" i="2"/>
  <c r="G206" i="2"/>
  <c r="H203" i="2"/>
  <c r="G203" i="2"/>
  <c r="H199" i="2"/>
  <c r="G199" i="2"/>
  <c r="H198" i="2"/>
  <c r="G198" i="2"/>
  <c r="H205" i="2"/>
  <c r="G205" i="2"/>
  <c r="H202" i="2"/>
  <c r="G202" i="2"/>
  <c r="H201" i="2"/>
  <c r="G201" i="2"/>
  <c r="H204" i="2"/>
  <c r="G204" i="2"/>
  <c r="L188" i="2"/>
  <c r="L192" i="2"/>
  <c r="L195" i="2"/>
  <c r="L194" i="2"/>
  <c r="L187" i="2"/>
  <c r="L190" i="2"/>
  <c r="L189" i="2"/>
  <c r="L191" i="2"/>
  <c r="L193" i="2"/>
  <c r="D272" i="2"/>
  <c r="D275" i="2"/>
  <c r="D269" i="2"/>
  <c r="D268" i="2"/>
  <c r="D266" i="2"/>
  <c r="D270" i="2"/>
  <c r="D271" i="2"/>
  <c r="D267" i="2"/>
  <c r="B29" i="1"/>
  <c r="D265" i="2"/>
  <c r="F219" i="2"/>
  <c r="A220" i="2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C215" i="2"/>
  <c r="K215" i="2" s="1"/>
  <c r="C210" i="2"/>
  <c r="K210" i="2" s="1"/>
  <c r="C214" i="2"/>
  <c r="K214" i="2" s="1"/>
  <c r="C213" i="2"/>
  <c r="K213" i="2" s="1"/>
  <c r="C209" i="2"/>
  <c r="K209" i="2" s="1"/>
  <c r="C212" i="2"/>
  <c r="K212" i="2" s="1"/>
  <c r="C211" i="2"/>
  <c r="K211" i="2" s="1"/>
  <c r="C216" i="2"/>
  <c r="K216" i="2" s="1"/>
  <c r="C217" i="2"/>
  <c r="K217" i="2" s="1"/>
  <c r="F269" i="2"/>
  <c r="F271" i="2"/>
  <c r="F266" i="2"/>
  <c r="F267" i="2"/>
  <c r="F272" i="2"/>
  <c r="F270" i="2"/>
  <c r="A30" i="1"/>
  <c r="F268" i="2"/>
  <c r="F265" i="2"/>
  <c r="F275" i="2"/>
  <c r="K218" i="2" l="1"/>
  <c r="I207" i="2"/>
  <c r="J207" i="2"/>
  <c r="I216" i="2"/>
  <c r="J216" i="2"/>
  <c r="I211" i="2"/>
  <c r="J211" i="2"/>
  <c r="I214" i="2"/>
  <c r="J214" i="2"/>
  <c r="I213" i="2"/>
  <c r="J213" i="2"/>
  <c r="I210" i="2"/>
  <c r="J210" i="2"/>
  <c r="I212" i="2"/>
  <c r="J212" i="2"/>
  <c r="I217" i="2"/>
  <c r="J217" i="2"/>
  <c r="I209" i="2"/>
  <c r="J209" i="2"/>
  <c r="I215" i="2"/>
  <c r="J215" i="2"/>
  <c r="H207" i="2"/>
  <c r="G207" i="2"/>
  <c r="L207" i="2" s="1"/>
  <c r="H217" i="2"/>
  <c r="G217" i="2"/>
  <c r="H209" i="2"/>
  <c r="G209" i="2"/>
  <c r="H215" i="2"/>
  <c r="G215" i="2"/>
  <c r="H212" i="2"/>
  <c r="G212" i="2"/>
  <c r="H210" i="2"/>
  <c r="G210" i="2"/>
  <c r="H216" i="2"/>
  <c r="G216" i="2"/>
  <c r="H213" i="2"/>
  <c r="G213" i="2"/>
  <c r="H211" i="2"/>
  <c r="G211" i="2"/>
  <c r="H214" i="2"/>
  <c r="G214" i="2"/>
  <c r="L203" i="2"/>
  <c r="L199" i="2"/>
  <c r="L202" i="2"/>
  <c r="L198" i="2"/>
  <c r="L201" i="2"/>
  <c r="L204" i="2"/>
  <c r="L206" i="2"/>
  <c r="L200" i="2"/>
  <c r="L205" i="2"/>
  <c r="D282" i="2"/>
  <c r="D281" i="2"/>
  <c r="D277" i="2"/>
  <c r="D286" i="2"/>
  <c r="D279" i="2"/>
  <c r="D278" i="2"/>
  <c r="D280" i="2"/>
  <c r="D283" i="2"/>
  <c r="B30" i="1"/>
  <c r="D276" i="2"/>
  <c r="F230" i="2"/>
  <c r="A231" i="2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C224" i="2"/>
  <c r="K224" i="2" s="1"/>
  <c r="C228" i="2"/>
  <c r="K228" i="2" s="1"/>
  <c r="C223" i="2"/>
  <c r="K223" i="2" s="1"/>
  <c r="C227" i="2"/>
  <c r="K227" i="2" s="1"/>
  <c r="C222" i="2"/>
  <c r="K222" i="2" s="1"/>
  <c r="C226" i="2"/>
  <c r="K226" i="2" s="1"/>
  <c r="C225" i="2"/>
  <c r="K225" i="2" s="1"/>
  <c r="C221" i="2"/>
  <c r="K221" i="2" s="1"/>
  <c r="C220" i="2"/>
  <c r="K220" i="2" s="1"/>
  <c r="A31" i="1"/>
  <c r="F282" i="2"/>
  <c r="F286" i="2"/>
  <c r="F280" i="2"/>
  <c r="F283" i="2"/>
  <c r="F281" i="2"/>
  <c r="F277" i="2"/>
  <c r="F278" i="2"/>
  <c r="F279" i="2"/>
  <c r="F276" i="2"/>
  <c r="K229" i="2" l="1"/>
  <c r="I218" i="2"/>
  <c r="I225" i="2"/>
  <c r="J225" i="2"/>
  <c r="I221" i="2"/>
  <c r="J221" i="2"/>
  <c r="I227" i="2"/>
  <c r="J227" i="2"/>
  <c r="I226" i="2"/>
  <c r="J226" i="2"/>
  <c r="I228" i="2"/>
  <c r="J228" i="2"/>
  <c r="J218" i="2"/>
  <c r="I223" i="2"/>
  <c r="J223" i="2"/>
  <c r="I220" i="2"/>
  <c r="J220" i="2"/>
  <c r="I222" i="2"/>
  <c r="J222" i="2"/>
  <c r="I224" i="2"/>
  <c r="J224" i="2"/>
  <c r="H218" i="2"/>
  <c r="G218" i="2"/>
  <c r="L218" i="2" s="1"/>
  <c r="H220" i="2"/>
  <c r="G220" i="2"/>
  <c r="H222" i="2"/>
  <c r="G222" i="2"/>
  <c r="H224" i="2"/>
  <c r="G224" i="2"/>
  <c r="H228" i="2"/>
  <c r="G228" i="2"/>
  <c r="H221" i="2"/>
  <c r="G221" i="2"/>
  <c r="H227" i="2"/>
  <c r="G227" i="2"/>
  <c r="H226" i="2"/>
  <c r="G226" i="2"/>
  <c r="H225" i="2"/>
  <c r="G225" i="2"/>
  <c r="H223" i="2"/>
  <c r="G223" i="2"/>
  <c r="L215" i="2"/>
  <c r="L209" i="2"/>
  <c r="L213" i="2"/>
  <c r="L210" i="2"/>
  <c r="L217" i="2"/>
  <c r="L214" i="2"/>
  <c r="L211" i="2"/>
  <c r="L216" i="2"/>
  <c r="L212" i="2"/>
  <c r="D289" i="2"/>
  <c r="D290" i="2"/>
  <c r="D291" i="2"/>
  <c r="D297" i="2"/>
  <c r="D288" i="2"/>
  <c r="D292" i="2"/>
  <c r="D294" i="2"/>
  <c r="D293" i="2"/>
  <c r="B31" i="1"/>
  <c r="D287" i="2"/>
  <c r="F241" i="2"/>
  <c r="A242" i="2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C235" i="2"/>
  <c r="K235" i="2" s="1"/>
  <c r="C234" i="2"/>
  <c r="K234" i="2" s="1"/>
  <c r="C231" i="2"/>
  <c r="K231" i="2" s="1"/>
  <c r="C233" i="2"/>
  <c r="K233" i="2" s="1"/>
  <c r="C236" i="2"/>
  <c r="K236" i="2" s="1"/>
  <c r="C232" i="2"/>
  <c r="K232" i="2" s="1"/>
  <c r="C239" i="2"/>
  <c r="K239" i="2" s="1"/>
  <c r="C238" i="2"/>
  <c r="K238" i="2" s="1"/>
  <c r="C237" i="2"/>
  <c r="K237" i="2" s="1"/>
  <c r="F287" i="2"/>
  <c r="F288" i="2"/>
  <c r="F294" i="2"/>
  <c r="F297" i="2"/>
  <c r="F291" i="2"/>
  <c r="F292" i="2"/>
  <c r="F290" i="2"/>
  <c r="A32" i="1"/>
  <c r="F289" i="2"/>
  <c r="F293" i="2"/>
  <c r="I229" i="2" l="1"/>
  <c r="K240" i="2"/>
  <c r="G229" i="2"/>
  <c r="H229" i="2"/>
  <c r="I231" i="2"/>
  <c r="J231" i="2"/>
  <c r="I232" i="2"/>
  <c r="J232" i="2"/>
  <c r="I234" i="2"/>
  <c r="J234" i="2"/>
  <c r="I237" i="2"/>
  <c r="J237" i="2"/>
  <c r="I236" i="2"/>
  <c r="J236" i="2"/>
  <c r="I235" i="2"/>
  <c r="J235" i="2"/>
  <c r="J229" i="2"/>
  <c r="I239" i="2"/>
  <c r="J239" i="2"/>
  <c r="I238" i="2"/>
  <c r="J238" i="2"/>
  <c r="I233" i="2"/>
  <c r="J233" i="2"/>
  <c r="H232" i="2"/>
  <c r="G232" i="2"/>
  <c r="H234" i="2"/>
  <c r="G234" i="2"/>
  <c r="H236" i="2"/>
  <c r="G236" i="2"/>
  <c r="H237" i="2"/>
  <c r="G237" i="2"/>
  <c r="H235" i="2"/>
  <c r="G235" i="2"/>
  <c r="H238" i="2"/>
  <c r="G238" i="2"/>
  <c r="H233" i="2"/>
  <c r="G233" i="2"/>
  <c r="H239" i="2"/>
  <c r="G239" i="2"/>
  <c r="H231" i="2"/>
  <c r="G231" i="2"/>
  <c r="L228" i="2"/>
  <c r="L225" i="2"/>
  <c r="L227" i="2"/>
  <c r="L222" i="2"/>
  <c r="L221" i="2"/>
  <c r="L224" i="2"/>
  <c r="L220" i="2"/>
  <c r="L226" i="2"/>
  <c r="L223" i="2"/>
  <c r="D304" i="2"/>
  <c r="D305" i="2"/>
  <c r="D299" i="2"/>
  <c r="D303" i="2"/>
  <c r="D308" i="2"/>
  <c r="D302" i="2"/>
  <c r="D301" i="2"/>
  <c r="D300" i="2"/>
  <c r="B32" i="1"/>
  <c r="D298" i="2"/>
  <c r="L229" i="2"/>
  <c r="F252" i="2"/>
  <c r="A253" i="2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C247" i="2"/>
  <c r="K247" i="2" s="1"/>
  <c r="C244" i="2"/>
  <c r="K244" i="2" s="1"/>
  <c r="C248" i="2"/>
  <c r="K248" i="2" s="1"/>
  <c r="C243" i="2"/>
  <c r="K243" i="2" s="1"/>
  <c r="C242" i="2"/>
  <c r="K242" i="2" s="1"/>
  <c r="C250" i="2"/>
  <c r="K250" i="2" s="1"/>
  <c r="C249" i="2"/>
  <c r="K249" i="2" s="1"/>
  <c r="C246" i="2"/>
  <c r="K246" i="2" s="1"/>
  <c r="C245" i="2"/>
  <c r="K245" i="2" s="1"/>
  <c r="F304" i="2"/>
  <c r="F308" i="2"/>
  <c r="F301" i="2"/>
  <c r="F299" i="2"/>
  <c r="F302" i="2"/>
  <c r="F303" i="2"/>
  <c r="A33" i="1"/>
  <c r="F298" i="2"/>
  <c r="F300" i="2"/>
  <c r="F305" i="2"/>
  <c r="K251" i="2" l="1"/>
  <c r="I240" i="2"/>
  <c r="I246" i="2"/>
  <c r="J246" i="2"/>
  <c r="I243" i="2"/>
  <c r="J243" i="2"/>
  <c r="I249" i="2"/>
  <c r="J249" i="2"/>
  <c r="I248" i="2"/>
  <c r="J248" i="2"/>
  <c r="I250" i="2"/>
  <c r="J250" i="2"/>
  <c r="I244" i="2"/>
  <c r="J244" i="2"/>
  <c r="I245" i="2"/>
  <c r="J245" i="2"/>
  <c r="I242" i="2"/>
  <c r="J242" i="2"/>
  <c r="I247" i="2"/>
  <c r="J247" i="2"/>
  <c r="J240" i="2"/>
  <c r="H240" i="2"/>
  <c r="G240" i="2"/>
  <c r="L240" i="2" s="1"/>
  <c r="H250" i="2"/>
  <c r="G250" i="2"/>
  <c r="H244" i="2"/>
  <c r="G244" i="2"/>
  <c r="H245" i="2"/>
  <c r="G245" i="2"/>
  <c r="H242" i="2"/>
  <c r="G242" i="2"/>
  <c r="H247" i="2"/>
  <c r="G247" i="2"/>
  <c r="H246" i="2"/>
  <c r="G246" i="2"/>
  <c r="H243" i="2"/>
  <c r="G243" i="2"/>
  <c r="H249" i="2"/>
  <c r="G249" i="2"/>
  <c r="H248" i="2"/>
  <c r="G248" i="2"/>
  <c r="L236" i="2"/>
  <c r="L237" i="2"/>
  <c r="L234" i="2"/>
  <c r="L238" i="2"/>
  <c r="L239" i="2"/>
  <c r="L235" i="2"/>
  <c r="L233" i="2"/>
  <c r="L231" i="2"/>
  <c r="L232" i="2"/>
  <c r="D313" i="2"/>
  <c r="D319" i="2"/>
  <c r="D312" i="2"/>
  <c r="D314" i="2"/>
  <c r="D310" i="2"/>
  <c r="D316" i="2"/>
  <c r="D311" i="2"/>
  <c r="D315" i="2"/>
  <c r="B33" i="1"/>
  <c r="D309" i="2"/>
  <c r="F263" i="2"/>
  <c r="A264" i="2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C255" i="2"/>
  <c r="K255" i="2" s="1"/>
  <c r="C261" i="2"/>
  <c r="K261" i="2" s="1"/>
  <c r="C254" i="2"/>
  <c r="K254" i="2" s="1"/>
  <c r="C253" i="2"/>
  <c r="K253" i="2" s="1"/>
  <c r="C260" i="2"/>
  <c r="K260" i="2" s="1"/>
  <c r="C256" i="2"/>
  <c r="K256" i="2" s="1"/>
  <c r="C259" i="2"/>
  <c r="K259" i="2" s="1"/>
  <c r="C257" i="2"/>
  <c r="K257" i="2" s="1"/>
  <c r="C258" i="2"/>
  <c r="K258" i="2" s="1"/>
  <c r="F312" i="2"/>
  <c r="F309" i="2"/>
  <c r="F313" i="2"/>
  <c r="F319" i="2"/>
  <c r="F310" i="2"/>
  <c r="F316" i="2"/>
  <c r="F311" i="2"/>
  <c r="F315" i="2"/>
  <c r="A34" i="1"/>
  <c r="F314" i="2"/>
  <c r="K262" i="2" l="1"/>
  <c r="I251" i="2"/>
  <c r="I261" i="2"/>
  <c r="J261" i="2"/>
  <c r="I254" i="2"/>
  <c r="J254" i="2"/>
  <c r="I256" i="2"/>
  <c r="J256" i="2"/>
  <c r="I258" i="2"/>
  <c r="J258" i="2"/>
  <c r="I260" i="2"/>
  <c r="J260" i="2"/>
  <c r="I255" i="2"/>
  <c r="J255" i="2"/>
  <c r="J251" i="2"/>
  <c r="I259" i="2"/>
  <c r="J259" i="2"/>
  <c r="I257" i="2"/>
  <c r="J257" i="2"/>
  <c r="I253" i="2"/>
  <c r="J253" i="2"/>
  <c r="H251" i="2"/>
  <c r="H256" i="2"/>
  <c r="G256" i="2"/>
  <c r="H261" i="2"/>
  <c r="G261" i="2"/>
  <c r="H258" i="2"/>
  <c r="G258" i="2"/>
  <c r="H260" i="2"/>
  <c r="G260" i="2"/>
  <c r="H255" i="2"/>
  <c r="G255" i="2"/>
  <c r="G251" i="2"/>
  <c r="L251" i="2" s="1"/>
  <c r="H257" i="2"/>
  <c r="G257" i="2"/>
  <c r="H253" i="2"/>
  <c r="G253" i="2"/>
  <c r="H259" i="2"/>
  <c r="G259" i="2"/>
  <c r="H254" i="2"/>
  <c r="G254" i="2"/>
  <c r="L250" i="2"/>
  <c r="L247" i="2"/>
  <c r="L243" i="2"/>
  <c r="L244" i="2"/>
  <c r="L249" i="2"/>
  <c r="L246" i="2"/>
  <c r="L245" i="2"/>
  <c r="L248" i="2"/>
  <c r="L242" i="2"/>
  <c r="D322" i="2"/>
  <c r="D327" i="2"/>
  <c r="D321" i="2"/>
  <c r="D325" i="2"/>
  <c r="D323" i="2"/>
  <c r="D330" i="2"/>
  <c r="D326" i="2"/>
  <c r="D324" i="2"/>
  <c r="B34" i="1"/>
  <c r="D320" i="2"/>
  <c r="F274" i="2"/>
  <c r="A275" i="2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C272" i="2"/>
  <c r="K272" i="2" s="1"/>
  <c r="C269" i="2"/>
  <c r="K269" i="2" s="1"/>
  <c r="C271" i="2"/>
  <c r="K271" i="2" s="1"/>
  <c r="C270" i="2"/>
  <c r="K270" i="2" s="1"/>
  <c r="C268" i="2"/>
  <c r="K268" i="2" s="1"/>
  <c r="C267" i="2"/>
  <c r="K267" i="2" s="1"/>
  <c r="C264" i="2"/>
  <c r="K264" i="2" s="1"/>
  <c r="C266" i="2"/>
  <c r="K266" i="2" s="1"/>
  <c r="C265" i="2"/>
  <c r="K265" i="2" s="1"/>
  <c r="F324" i="2"/>
  <c r="A35" i="1"/>
  <c r="F322" i="2"/>
  <c r="F327" i="2"/>
  <c r="F326" i="2"/>
  <c r="F325" i="2"/>
  <c r="F321" i="2"/>
  <c r="F320" i="2"/>
  <c r="F323" i="2"/>
  <c r="F330" i="2"/>
  <c r="J262" i="2" l="1"/>
  <c r="I262" i="2"/>
  <c r="K273" i="2"/>
  <c r="H262" i="2"/>
  <c r="I268" i="2"/>
  <c r="J268" i="2"/>
  <c r="I265" i="2"/>
  <c r="J265" i="2"/>
  <c r="I272" i="2"/>
  <c r="J272" i="2"/>
  <c r="I270" i="2"/>
  <c r="J270" i="2"/>
  <c r="I267" i="2"/>
  <c r="J267" i="2"/>
  <c r="I269" i="2"/>
  <c r="J269" i="2"/>
  <c r="I266" i="2"/>
  <c r="J266" i="2"/>
  <c r="I264" i="2"/>
  <c r="J264" i="2"/>
  <c r="I271" i="2"/>
  <c r="I273" i="2" s="1"/>
  <c r="J271" i="2"/>
  <c r="H266" i="2"/>
  <c r="G266" i="2"/>
  <c r="H270" i="2"/>
  <c r="G270" i="2"/>
  <c r="H264" i="2"/>
  <c r="G264" i="2"/>
  <c r="H271" i="2"/>
  <c r="G271" i="2"/>
  <c r="H265" i="2"/>
  <c r="G265" i="2"/>
  <c r="H268" i="2"/>
  <c r="G268" i="2"/>
  <c r="H272" i="2"/>
  <c r="G272" i="2"/>
  <c r="H267" i="2"/>
  <c r="G267" i="2"/>
  <c r="H269" i="2"/>
  <c r="G269" i="2"/>
  <c r="G262" i="2"/>
  <c r="L262" i="2" s="1"/>
  <c r="L260" i="2"/>
  <c r="L259" i="2"/>
  <c r="L255" i="2"/>
  <c r="L256" i="2"/>
  <c r="L257" i="2"/>
  <c r="L258" i="2"/>
  <c r="L261" i="2"/>
  <c r="L253" i="2"/>
  <c r="L254" i="2"/>
  <c r="D341" i="2"/>
  <c r="D334" i="2"/>
  <c r="D336" i="2"/>
  <c r="D335" i="2"/>
  <c r="D337" i="2"/>
  <c r="D332" i="2"/>
  <c r="D338" i="2"/>
  <c r="D333" i="2"/>
  <c r="B35" i="1"/>
  <c r="D331" i="2"/>
  <c r="F285" i="2"/>
  <c r="A286" i="2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C275" i="2"/>
  <c r="K275" i="2" s="1"/>
  <c r="C280" i="2"/>
  <c r="K280" i="2" s="1"/>
  <c r="C282" i="2"/>
  <c r="K282" i="2" s="1"/>
  <c r="C276" i="2"/>
  <c r="K276" i="2" s="1"/>
  <c r="C281" i="2"/>
  <c r="K281" i="2" s="1"/>
  <c r="C283" i="2"/>
  <c r="K283" i="2" s="1"/>
  <c r="C279" i="2"/>
  <c r="K279" i="2" s="1"/>
  <c r="C278" i="2"/>
  <c r="K278" i="2" s="1"/>
  <c r="C277" i="2"/>
  <c r="K277" i="2" s="1"/>
  <c r="F332" i="2"/>
  <c r="F337" i="2"/>
  <c r="A36" i="1"/>
  <c r="F338" i="2"/>
  <c r="F333" i="2"/>
  <c r="F331" i="2"/>
  <c r="F336" i="2"/>
  <c r="F334" i="2"/>
  <c r="F341" i="2"/>
  <c r="F335" i="2"/>
  <c r="J273" i="2" l="1"/>
  <c r="K284" i="2"/>
  <c r="I278" i="2"/>
  <c r="J278" i="2"/>
  <c r="I276" i="2"/>
  <c r="J276" i="2"/>
  <c r="I283" i="2"/>
  <c r="J283" i="2"/>
  <c r="I277" i="2"/>
  <c r="J277" i="2"/>
  <c r="I281" i="2"/>
  <c r="J281" i="2"/>
  <c r="I275" i="2"/>
  <c r="J275" i="2"/>
  <c r="I279" i="2"/>
  <c r="J279" i="2"/>
  <c r="I282" i="2"/>
  <c r="J282" i="2"/>
  <c r="I280" i="2"/>
  <c r="J280" i="2"/>
  <c r="H273" i="2"/>
  <c r="H278" i="2"/>
  <c r="G278" i="2"/>
  <c r="H276" i="2"/>
  <c r="G276" i="2"/>
  <c r="G273" i="2"/>
  <c r="L273" i="2" s="1"/>
  <c r="H277" i="2"/>
  <c r="G277" i="2"/>
  <c r="H281" i="2"/>
  <c r="G281" i="2"/>
  <c r="H275" i="2"/>
  <c r="G275" i="2"/>
  <c r="H279" i="2"/>
  <c r="G279" i="2"/>
  <c r="H282" i="2"/>
  <c r="G282" i="2"/>
  <c r="H283" i="2"/>
  <c r="G283" i="2"/>
  <c r="H280" i="2"/>
  <c r="G280" i="2"/>
  <c r="L270" i="2"/>
  <c r="L267" i="2"/>
  <c r="L265" i="2"/>
  <c r="L264" i="2"/>
  <c r="L272" i="2"/>
  <c r="L271" i="2"/>
  <c r="L266" i="2"/>
  <c r="L268" i="2"/>
  <c r="L269" i="2"/>
  <c r="D349" i="2"/>
  <c r="D348" i="2"/>
  <c r="D344" i="2"/>
  <c r="D343" i="2"/>
  <c r="D346" i="2"/>
  <c r="D347" i="2"/>
  <c r="D345" i="2"/>
  <c r="D352" i="2"/>
  <c r="B36" i="1"/>
  <c r="D342" i="2"/>
  <c r="F296" i="2"/>
  <c r="A297" i="2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C293" i="2"/>
  <c r="K293" i="2" s="1"/>
  <c r="C288" i="2"/>
  <c r="K288" i="2" s="1"/>
  <c r="C294" i="2"/>
  <c r="K294" i="2" s="1"/>
  <c r="C292" i="2"/>
  <c r="K292" i="2" s="1"/>
  <c r="C289" i="2"/>
  <c r="K289" i="2" s="1"/>
  <c r="C287" i="2"/>
  <c r="K287" i="2" s="1"/>
  <c r="C291" i="2"/>
  <c r="K291" i="2" s="1"/>
  <c r="C290" i="2"/>
  <c r="K290" i="2" s="1"/>
  <c r="C286" i="2"/>
  <c r="K286" i="2" s="1"/>
  <c r="F346" i="2"/>
  <c r="F349" i="2"/>
  <c r="F344" i="2"/>
  <c r="F347" i="2"/>
  <c r="A37" i="1"/>
  <c r="F352" i="2"/>
  <c r="F343" i="2"/>
  <c r="F345" i="2"/>
  <c r="F342" i="2"/>
  <c r="F348" i="2"/>
  <c r="K295" i="2" l="1"/>
  <c r="I284" i="2"/>
  <c r="J284" i="2"/>
  <c r="I294" i="2"/>
  <c r="J294" i="2"/>
  <c r="I287" i="2"/>
  <c r="J287" i="2"/>
  <c r="I288" i="2"/>
  <c r="J288" i="2"/>
  <c r="I290" i="2"/>
  <c r="J290" i="2"/>
  <c r="I292" i="2"/>
  <c r="J292" i="2"/>
  <c r="I291" i="2"/>
  <c r="J291" i="2"/>
  <c r="I286" i="2"/>
  <c r="J286" i="2"/>
  <c r="I289" i="2"/>
  <c r="J289" i="2"/>
  <c r="I293" i="2"/>
  <c r="J293" i="2"/>
  <c r="J295" i="2" s="1"/>
  <c r="H284" i="2"/>
  <c r="H292" i="2"/>
  <c r="G292" i="2"/>
  <c r="H286" i="2"/>
  <c r="G286" i="2"/>
  <c r="H293" i="2"/>
  <c r="G293" i="2"/>
  <c r="H290" i="2"/>
  <c r="G290" i="2"/>
  <c r="G284" i="2"/>
  <c r="L284" i="2" s="1"/>
  <c r="H289" i="2"/>
  <c r="G289" i="2"/>
  <c r="H291" i="2"/>
  <c r="G291" i="2"/>
  <c r="H294" i="2"/>
  <c r="G294" i="2"/>
  <c r="H287" i="2"/>
  <c r="G287" i="2"/>
  <c r="H288" i="2"/>
  <c r="G288" i="2"/>
  <c r="L276" i="2"/>
  <c r="L278" i="2"/>
  <c r="L281" i="2"/>
  <c r="L277" i="2"/>
  <c r="L275" i="2"/>
  <c r="L279" i="2"/>
  <c r="L283" i="2"/>
  <c r="L280" i="2"/>
  <c r="L282" i="2"/>
  <c r="D356" i="2"/>
  <c r="D357" i="2"/>
  <c r="D358" i="2"/>
  <c r="D354" i="2"/>
  <c r="D355" i="2"/>
  <c r="D359" i="2"/>
  <c r="D360" i="2"/>
  <c r="D363" i="2"/>
  <c r="B37" i="1"/>
  <c r="D353" i="2"/>
  <c r="F307" i="2"/>
  <c r="A308" i="2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C305" i="2"/>
  <c r="K305" i="2" s="1"/>
  <c r="C302" i="2"/>
  <c r="K302" i="2" s="1"/>
  <c r="C301" i="2"/>
  <c r="K301" i="2" s="1"/>
  <c r="C300" i="2"/>
  <c r="K300" i="2" s="1"/>
  <c r="C304" i="2"/>
  <c r="K304" i="2" s="1"/>
  <c r="C303" i="2"/>
  <c r="K303" i="2" s="1"/>
  <c r="C299" i="2"/>
  <c r="K299" i="2" s="1"/>
  <c r="C298" i="2"/>
  <c r="K298" i="2" s="1"/>
  <c r="C297" i="2"/>
  <c r="K297" i="2" s="1"/>
  <c r="F357" i="2"/>
  <c r="F358" i="2"/>
  <c r="A38" i="1"/>
  <c r="F356" i="2"/>
  <c r="F353" i="2"/>
  <c r="F360" i="2"/>
  <c r="F354" i="2"/>
  <c r="F359" i="2"/>
  <c r="F355" i="2"/>
  <c r="F363" i="2"/>
  <c r="K306" i="2" l="1"/>
  <c r="I295" i="2"/>
  <c r="I298" i="2"/>
  <c r="J298" i="2"/>
  <c r="I300" i="2"/>
  <c r="J300" i="2"/>
  <c r="I299" i="2"/>
  <c r="J299" i="2"/>
  <c r="I303" i="2"/>
  <c r="J303" i="2"/>
  <c r="I302" i="2"/>
  <c r="J302" i="2"/>
  <c r="I301" i="2"/>
  <c r="J301" i="2"/>
  <c r="I297" i="2"/>
  <c r="J297" i="2"/>
  <c r="I304" i="2"/>
  <c r="J304" i="2"/>
  <c r="I305" i="2"/>
  <c r="J305" i="2"/>
  <c r="G295" i="2"/>
  <c r="L295" i="2" s="1"/>
  <c r="H295" i="2"/>
  <c r="H297" i="2"/>
  <c r="G297" i="2"/>
  <c r="H304" i="2"/>
  <c r="G304" i="2"/>
  <c r="H305" i="2"/>
  <c r="G305" i="2"/>
  <c r="H298" i="2"/>
  <c r="G298" i="2"/>
  <c r="H300" i="2"/>
  <c r="G300" i="2"/>
  <c r="H299" i="2"/>
  <c r="G299" i="2"/>
  <c r="H301" i="2"/>
  <c r="G301" i="2"/>
  <c r="H303" i="2"/>
  <c r="G303" i="2"/>
  <c r="H302" i="2"/>
  <c r="G302" i="2"/>
  <c r="L291" i="2"/>
  <c r="L288" i="2"/>
  <c r="L289" i="2"/>
  <c r="L290" i="2"/>
  <c r="L286" i="2"/>
  <c r="L293" i="2"/>
  <c r="L292" i="2"/>
  <c r="L287" i="2"/>
  <c r="L294" i="2"/>
  <c r="D366" i="2"/>
  <c r="D367" i="2"/>
  <c r="D371" i="2"/>
  <c r="D370" i="2"/>
  <c r="D365" i="2"/>
  <c r="D374" i="2"/>
  <c r="D369" i="2"/>
  <c r="D368" i="2"/>
  <c r="B38" i="1"/>
  <c r="D364" i="2"/>
  <c r="F318" i="2"/>
  <c r="A319" i="2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C313" i="2"/>
  <c r="K313" i="2" s="1"/>
  <c r="C312" i="2"/>
  <c r="K312" i="2" s="1"/>
  <c r="C309" i="2"/>
  <c r="K309" i="2" s="1"/>
  <c r="C311" i="2"/>
  <c r="K311" i="2" s="1"/>
  <c r="C310" i="2"/>
  <c r="K310" i="2" s="1"/>
  <c r="C308" i="2"/>
  <c r="K308" i="2" s="1"/>
  <c r="C314" i="2"/>
  <c r="K314" i="2" s="1"/>
  <c r="C316" i="2"/>
  <c r="K316" i="2" s="1"/>
  <c r="C315" i="2"/>
  <c r="K315" i="2" s="1"/>
  <c r="F366" i="2"/>
  <c r="F374" i="2"/>
  <c r="F365" i="2"/>
  <c r="F371" i="2"/>
  <c r="F368" i="2"/>
  <c r="A39" i="1"/>
  <c r="F370" i="2"/>
  <c r="F364" i="2"/>
  <c r="F369" i="2"/>
  <c r="F367" i="2"/>
  <c r="K317" i="2" l="1"/>
  <c r="I306" i="2"/>
  <c r="I315" i="2"/>
  <c r="J315" i="2"/>
  <c r="I310" i="2"/>
  <c r="J310" i="2"/>
  <c r="I313" i="2"/>
  <c r="J313" i="2"/>
  <c r="I316" i="2"/>
  <c r="J316" i="2"/>
  <c r="I311" i="2"/>
  <c r="J311" i="2"/>
  <c r="J306" i="2"/>
  <c r="I314" i="2"/>
  <c r="J314" i="2"/>
  <c r="I309" i="2"/>
  <c r="J309" i="2"/>
  <c r="I308" i="2"/>
  <c r="J308" i="2"/>
  <c r="I312" i="2"/>
  <c r="J312" i="2"/>
  <c r="G306" i="2"/>
  <c r="L306" i="2" s="1"/>
  <c r="H308" i="2"/>
  <c r="G308" i="2"/>
  <c r="H312" i="2"/>
  <c r="G312" i="2"/>
  <c r="H306" i="2"/>
  <c r="H314" i="2"/>
  <c r="G314" i="2"/>
  <c r="H309" i="2"/>
  <c r="G309" i="2"/>
  <c r="H315" i="2"/>
  <c r="G315" i="2"/>
  <c r="H310" i="2"/>
  <c r="G310" i="2"/>
  <c r="H313" i="2"/>
  <c r="G313" i="2"/>
  <c r="H316" i="2"/>
  <c r="G316" i="2"/>
  <c r="H311" i="2"/>
  <c r="G311" i="2"/>
  <c r="L300" i="2"/>
  <c r="L302" i="2"/>
  <c r="L305" i="2"/>
  <c r="L304" i="2"/>
  <c r="L299" i="2"/>
  <c r="L298" i="2"/>
  <c r="L301" i="2"/>
  <c r="L303" i="2"/>
  <c r="L297" i="2"/>
  <c r="D376" i="2"/>
  <c r="D379" i="2"/>
  <c r="D380" i="2"/>
  <c r="D385" i="2"/>
  <c r="D381" i="2"/>
  <c r="D382" i="2"/>
  <c r="D378" i="2"/>
  <c r="D377" i="2"/>
  <c r="B39" i="1"/>
  <c r="D375" i="2"/>
  <c r="F329" i="2"/>
  <c r="A330" i="2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C321" i="2"/>
  <c r="K321" i="2" s="1"/>
  <c r="C320" i="2"/>
  <c r="K320" i="2" s="1"/>
  <c r="C322" i="2"/>
  <c r="K322" i="2" s="1"/>
  <c r="C327" i="2"/>
  <c r="K327" i="2" s="1"/>
  <c r="C326" i="2"/>
  <c r="K326" i="2" s="1"/>
  <c r="C325" i="2"/>
  <c r="K325" i="2" s="1"/>
  <c r="C324" i="2"/>
  <c r="K324" i="2" s="1"/>
  <c r="C323" i="2"/>
  <c r="K323" i="2" s="1"/>
  <c r="C319" i="2"/>
  <c r="K319" i="2" s="1"/>
  <c r="F377" i="2"/>
  <c r="F379" i="2"/>
  <c r="F378" i="2"/>
  <c r="F381" i="2"/>
  <c r="F376" i="2"/>
  <c r="F382" i="2"/>
  <c r="A40" i="1"/>
  <c r="F375" i="2"/>
  <c r="F380" i="2"/>
  <c r="F385" i="2"/>
  <c r="K328" i="2" l="1"/>
  <c r="I317" i="2"/>
  <c r="I324" i="2"/>
  <c r="J324" i="2"/>
  <c r="I320" i="2"/>
  <c r="J320" i="2"/>
  <c r="I322" i="2"/>
  <c r="J322" i="2"/>
  <c r="I325" i="2"/>
  <c r="J325" i="2"/>
  <c r="I319" i="2"/>
  <c r="J319" i="2"/>
  <c r="I326" i="2"/>
  <c r="J326" i="2"/>
  <c r="I321" i="2"/>
  <c r="J321" i="2"/>
  <c r="J317" i="2"/>
  <c r="I323" i="2"/>
  <c r="J323" i="2"/>
  <c r="I327" i="2"/>
  <c r="J327" i="2"/>
  <c r="H325" i="2"/>
  <c r="G325" i="2"/>
  <c r="H320" i="2"/>
  <c r="G320" i="2"/>
  <c r="H319" i="2"/>
  <c r="G319" i="2"/>
  <c r="H326" i="2"/>
  <c r="G326" i="2"/>
  <c r="H321" i="2"/>
  <c r="G321" i="2"/>
  <c r="G317" i="2"/>
  <c r="L317" i="2" s="1"/>
  <c r="H323" i="2"/>
  <c r="G323" i="2"/>
  <c r="H327" i="2"/>
  <c r="G327" i="2"/>
  <c r="H324" i="2"/>
  <c r="G324" i="2"/>
  <c r="H322" i="2"/>
  <c r="G322" i="2"/>
  <c r="H317" i="2"/>
  <c r="L308" i="2"/>
  <c r="L316" i="2"/>
  <c r="L314" i="2"/>
  <c r="L312" i="2"/>
  <c r="L310" i="2"/>
  <c r="L313" i="2"/>
  <c r="L315" i="2"/>
  <c r="L311" i="2"/>
  <c r="L309" i="2"/>
  <c r="D392" i="2"/>
  <c r="D389" i="2"/>
  <c r="D393" i="2"/>
  <c r="D396" i="2"/>
  <c r="D391" i="2"/>
  <c r="D388" i="2"/>
  <c r="D390" i="2"/>
  <c r="D387" i="2"/>
  <c r="B40" i="1"/>
  <c r="D386" i="2"/>
  <c r="F340" i="2"/>
  <c r="A341" i="2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C333" i="2"/>
  <c r="K333" i="2" s="1"/>
  <c r="C332" i="2"/>
  <c r="K332" i="2" s="1"/>
  <c r="C338" i="2"/>
  <c r="K338" i="2" s="1"/>
  <c r="C331" i="2"/>
  <c r="K331" i="2" s="1"/>
  <c r="C330" i="2"/>
  <c r="K330" i="2" s="1"/>
  <c r="C334" i="2"/>
  <c r="K334" i="2" s="1"/>
  <c r="C337" i="2"/>
  <c r="K337" i="2" s="1"/>
  <c r="C335" i="2"/>
  <c r="K335" i="2" s="1"/>
  <c r="C336" i="2"/>
  <c r="K336" i="2" s="1"/>
  <c r="A41" i="1"/>
  <c r="F392" i="2"/>
  <c r="F396" i="2"/>
  <c r="F390" i="2"/>
  <c r="F387" i="2"/>
  <c r="F389" i="2"/>
  <c r="F393" i="2"/>
  <c r="F391" i="2"/>
  <c r="F388" i="2"/>
  <c r="F386" i="2"/>
  <c r="K339" i="2" l="1"/>
  <c r="I328" i="2"/>
  <c r="I335" i="2"/>
  <c r="J335" i="2"/>
  <c r="I331" i="2"/>
  <c r="J331" i="2"/>
  <c r="I337" i="2"/>
  <c r="J337" i="2"/>
  <c r="I338" i="2"/>
  <c r="J338" i="2"/>
  <c r="J328" i="2"/>
  <c r="I336" i="2"/>
  <c r="J336" i="2"/>
  <c r="I330" i="2"/>
  <c r="J330" i="2"/>
  <c r="I333" i="2"/>
  <c r="J333" i="2"/>
  <c r="I334" i="2"/>
  <c r="J334" i="2"/>
  <c r="I332" i="2"/>
  <c r="J332" i="2"/>
  <c r="H328" i="2"/>
  <c r="H331" i="2"/>
  <c r="G331" i="2"/>
  <c r="H332" i="2"/>
  <c r="G332" i="2"/>
  <c r="G328" i="2"/>
  <c r="L328" i="2" s="1"/>
  <c r="H335" i="2"/>
  <c r="G335" i="2"/>
  <c r="H337" i="2"/>
  <c r="G337" i="2"/>
  <c r="H338" i="2"/>
  <c r="G338" i="2"/>
  <c r="H334" i="2"/>
  <c r="G334" i="2"/>
  <c r="H336" i="2"/>
  <c r="G336" i="2"/>
  <c r="H330" i="2"/>
  <c r="G330" i="2"/>
  <c r="H333" i="2"/>
  <c r="G333" i="2"/>
  <c r="L320" i="2"/>
  <c r="L325" i="2"/>
  <c r="L326" i="2"/>
  <c r="L322" i="2"/>
  <c r="L324" i="2"/>
  <c r="L321" i="2"/>
  <c r="L327" i="2"/>
  <c r="L323" i="2"/>
  <c r="L319" i="2"/>
  <c r="D402" i="2"/>
  <c r="D407" i="2"/>
  <c r="D398" i="2"/>
  <c r="D401" i="2"/>
  <c r="D404" i="2"/>
  <c r="D399" i="2"/>
  <c r="D400" i="2"/>
  <c r="D403" i="2"/>
  <c r="B41" i="1"/>
  <c r="D397" i="2"/>
  <c r="F351" i="2"/>
  <c r="A352" i="2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C345" i="2"/>
  <c r="K345" i="2" s="1"/>
  <c r="C342" i="2"/>
  <c r="K342" i="2" s="1"/>
  <c r="C347" i="2"/>
  <c r="K347" i="2" s="1"/>
  <c r="C349" i="2"/>
  <c r="K349" i="2" s="1"/>
  <c r="C348" i="2"/>
  <c r="K348" i="2" s="1"/>
  <c r="C341" i="2"/>
  <c r="K341" i="2" s="1"/>
  <c r="C346" i="2"/>
  <c r="K346" i="2" s="1"/>
  <c r="C344" i="2"/>
  <c r="K344" i="2" s="1"/>
  <c r="C343" i="2"/>
  <c r="K343" i="2" s="1"/>
  <c r="F404" i="2"/>
  <c r="F403" i="2"/>
  <c r="F407" i="2"/>
  <c r="F399" i="2"/>
  <c r="F398" i="2"/>
  <c r="A42" i="1"/>
  <c r="F397" i="2"/>
  <c r="F401" i="2"/>
  <c r="F402" i="2"/>
  <c r="F400" i="2"/>
  <c r="K350" i="2" l="1"/>
  <c r="I344" i="2"/>
  <c r="J344" i="2"/>
  <c r="I349" i="2"/>
  <c r="J349" i="2"/>
  <c r="I346" i="2"/>
  <c r="J346" i="2"/>
  <c r="I347" i="2"/>
  <c r="J347" i="2"/>
  <c r="I341" i="2"/>
  <c r="J341" i="2"/>
  <c r="I342" i="2"/>
  <c r="J342" i="2"/>
  <c r="J339" i="2"/>
  <c r="I343" i="2"/>
  <c r="J343" i="2"/>
  <c r="I348" i="2"/>
  <c r="J348" i="2"/>
  <c r="I345" i="2"/>
  <c r="J345" i="2"/>
  <c r="I339" i="2"/>
  <c r="G339" i="2"/>
  <c r="L339" i="2" s="1"/>
  <c r="H342" i="2"/>
  <c r="G342" i="2"/>
  <c r="H343" i="2"/>
  <c r="G343" i="2"/>
  <c r="H348" i="2"/>
  <c r="G348" i="2"/>
  <c r="H345" i="2"/>
  <c r="G345" i="2"/>
  <c r="H344" i="2"/>
  <c r="G344" i="2"/>
  <c r="H349" i="2"/>
  <c r="G349" i="2"/>
  <c r="H339" i="2"/>
  <c r="H341" i="2"/>
  <c r="G341" i="2"/>
  <c r="H346" i="2"/>
  <c r="G346" i="2"/>
  <c r="H347" i="2"/>
  <c r="G347" i="2"/>
  <c r="L335" i="2"/>
  <c r="L332" i="2"/>
  <c r="L337" i="2"/>
  <c r="L330" i="2"/>
  <c r="L334" i="2"/>
  <c r="L338" i="2"/>
  <c r="L336" i="2"/>
  <c r="L333" i="2"/>
  <c r="L331" i="2"/>
  <c r="D415" i="2"/>
  <c r="D410" i="2"/>
  <c r="D414" i="2"/>
  <c r="D412" i="2"/>
  <c r="D411" i="2"/>
  <c r="D409" i="2"/>
  <c r="D418" i="2"/>
  <c r="D413" i="2"/>
  <c r="B42" i="1"/>
  <c r="D408" i="2"/>
  <c r="F362" i="2"/>
  <c r="A363" i="2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C353" i="2"/>
  <c r="K353" i="2" s="1"/>
  <c r="C352" i="2"/>
  <c r="K352" i="2" s="1"/>
  <c r="C360" i="2"/>
  <c r="K360" i="2" s="1"/>
  <c r="C359" i="2"/>
  <c r="K359" i="2" s="1"/>
  <c r="C354" i="2"/>
  <c r="K354" i="2" s="1"/>
  <c r="C358" i="2"/>
  <c r="K358" i="2" s="1"/>
  <c r="C357" i="2"/>
  <c r="K357" i="2" s="1"/>
  <c r="C356" i="2"/>
  <c r="K356" i="2" s="1"/>
  <c r="C355" i="2"/>
  <c r="K355" i="2" s="1"/>
  <c r="F411" i="2"/>
  <c r="F413" i="2"/>
  <c r="F410" i="2"/>
  <c r="F415" i="2"/>
  <c r="F418" i="2"/>
  <c r="F408" i="2"/>
  <c r="F409" i="2"/>
  <c r="F412" i="2"/>
  <c r="A43" i="1"/>
  <c r="F414" i="2"/>
  <c r="K361" i="2" l="1"/>
  <c r="I350" i="2"/>
  <c r="J350" i="2"/>
  <c r="I355" i="2"/>
  <c r="J355" i="2"/>
  <c r="I354" i="2"/>
  <c r="J354" i="2"/>
  <c r="I353" i="2"/>
  <c r="J353" i="2"/>
  <c r="I359" i="2"/>
  <c r="J359" i="2"/>
  <c r="I356" i="2"/>
  <c r="J356" i="2"/>
  <c r="I357" i="2"/>
  <c r="J357" i="2"/>
  <c r="I360" i="2"/>
  <c r="J360" i="2"/>
  <c r="I358" i="2"/>
  <c r="J358" i="2"/>
  <c r="I352" i="2"/>
  <c r="J352" i="2"/>
  <c r="H350" i="2"/>
  <c r="H355" i="2"/>
  <c r="G355" i="2"/>
  <c r="H353" i="2"/>
  <c r="G353" i="2"/>
  <c r="H356" i="2"/>
  <c r="G356" i="2"/>
  <c r="H359" i="2"/>
  <c r="G359" i="2"/>
  <c r="G350" i="2"/>
  <c r="L350" i="2" s="1"/>
  <c r="H354" i="2"/>
  <c r="G354" i="2"/>
  <c r="H357" i="2"/>
  <c r="G357" i="2"/>
  <c r="H360" i="2"/>
  <c r="G360" i="2"/>
  <c r="H358" i="2"/>
  <c r="G358" i="2"/>
  <c r="H352" i="2"/>
  <c r="G352" i="2"/>
  <c r="L343" i="2"/>
  <c r="L344" i="2"/>
  <c r="L345" i="2"/>
  <c r="L348" i="2"/>
  <c r="L347" i="2"/>
  <c r="L341" i="2"/>
  <c r="L342" i="2"/>
  <c r="L349" i="2"/>
  <c r="L346" i="2"/>
  <c r="D420" i="2"/>
  <c r="D429" i="2"/>
  <c r="D422" i="2"/>
  <c r="D424" i="2"/>
  <c r="D423" i="2"/>
  <c r="D425" i="2"/>
  <c r="D421" i="2"/>
  <c r="D426" i="2"/>
  <c r="B43" i="1"/>
  <c r="D419" i="2"/>
  <c r="F373" i="2"/>
  <c r="A374" i="2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C371" i="2"/>
  <c r="K371" i="2" s="1"/>
  <c r="C370" i="2"/>
  <c r="K370" i="2" s="1"/>
  <c r="C367" i="2"/>
  <c r="K367" i="2" s="1"/>
  <c r="C369" i="2"/>
  <c r="K369" i="2" s="1"/>
  <c r="C368" i="2"/>
  <c r="K368" i="2" s="1"/>
  <c r="C366" i="2"/>
  <c r="K366" i="2" s="1"/>
  <c r="C365" i="2"/>
  <c r="K365" i="2" s="1"/>
  <c r="C364" i="2"/>
  <c r="K364" i="2" s="1"/>
  <c r="C363" i="2"/>
  <c r="K363" i="2" s="1"/>
  <c r="F425" i="2"/>
  <c r="F424" i="2"/>
  <c r="A44" i="1"/>
  <c r="F421" i="2"/>
  <c r="F429" i="2"/>
  <c r="F419" i="2"/>
  <c r="F423" i="2"/>
  <c r="F426" i="2"/>
  <c r="F420" i="2"/>
  <c r="F422" i="2"/>
  <c r="K372" i="2" l="1"/>
  <c r="I361" i="2"/>
  <c r="J361" i="2"/>
  <c r="I369" i="2"/>
  <c r="J369" i="2"/>
  <c r="I363" i="2"/>
  <c r="J363" i="2"/>
  <c r="I368" i="2"/>
  <c r="J368" i="2"/>
  <c r="I371" i="2"/>
  <c r="J371" i="2"/>
  <c r="I364" i="2"/>
  <c r="J364" i="2"/>
  <c r="I365" i="2"/>
  <c r="J365" i="2"/>
  <c r="I367" i="2"/>
  <c r="J367" i="2"/>
  <c r="I366" i="2"/>
  <c r="J366" i="2"/>
  <c r="I370" i="2"/>
  <c r="J370" i="2"/>
  <c r="H361" i="2"/>
  <c r="H363" i="2"/>
  <c r="G363" i="2"/>
  <c r="H368" i="2"/>
  <c r="G368" i="2"/>
  <c r="H371" i="2"/>
  <c r="G371" i="2"/>
  <c r="H364" i="2"/>
  <c r="G364" i="2"/>
  <c r="H369" i="2"/>
  <c r="G369" i="2"/>
  <c r="H365" i="2"/>
  <c r="G365" i="2"/>
  <c r="H367" i="2"/>
  <c r="G367" i="2"/>
  <c r="H366" i="2"/>
  <c r="G366" i="2"/>
  <c r="H370" i="2"/>
  <c r="G370" i="2"/>
  <c r="G361" i="2"/>
  <c r="L361" i="2" s="1"/>
  <c r="L356" i="2"/>
  <c r="L353" i="2"/>
  <c r="L352" i="2"/>
  <c r="L355" i="2"/>
  <c r="L358" i="2"/>
  <c r="L360" i="2"/>
  <c r="L357" i="2"/>
  <c r="L359" i="2"/>
  <c r="L354" i="2"/>
  <c r="D432" i="2"/>
  <c r="D436" i="2"/>
  <c r="D437" i="2"/>
  <c r="D434" i="2"/>
  <c r="D435" i="2"/>
  <c r="D433" i="2"/>
  <c r="D440" i="2"/>
  <c r="D431" i="2"/>
  <c r="B44" i="1"/>
  <c r="D430" i="2"/>
  <c r="F384" i="2"/>
  <c r="A385" i="2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C380" i="2"/>
  <c r="K380" i="2" s="1"/>
  <c r="C378" i="2"/>
  <c r="K378" i="2" s="1"/>
  <c r="C379" i="2"/>
  <c r="K379" i="2" s="1"/>
  <c r="C382" i="2"/>
  <c r="K382" i="2" s="1"/>
  <c r="C381" i="2"/>
  <c r="K381" i="2" s="1"/>
  <c r="C377" i="2"/>
  <c r="K377" i="2" s="1"/>
  <c r="C374" i="2"/>
  <c r="K374" i="2" s="1"/>
  <c r="C376" i="2"/>
  <c r="K376" i="2" s="1"/>
  <c r="C375" i="2"/>
  <c r="K375" i="2" s="1"/>
  <c r="F433" i="2"/>
  <c r="F431" i="2"/>
  <c r="F434" i="2"/>
  <c r="F435" i="2"/>
  <c r="F437" i="2"/>
  <c r="F430" i="2"/>
  <c r="F432" i="2"/>
  <c r="F436" i="2"/>
  <c r="A45" i="1"/>
  <c r="F440" i="2"/>
  <c r="K383" i="2" l="1"/>
  <c r="J372" i="2"/>
  <c r="I372" i="2"/>
  <c r="H372" i="2"/>
  <c r="I381" i="2"/>
  <c r="J381" i="2"/>
  <c r="I376" i="2"/>
  <c r="J376" i="2"/>
  <c r="I382" i="2"/>
  <c r="J382" i="2"/>
  <c r="I375" i="2"/>
  <c r="J375" i="2"/>
  <c r="I380" i="2"/>
  <c r="J380" i="2"/>
  <c r="I374" i="2"/>
  <c r="J374" i="2"/>
  <c r="I379" i="2"/>
  <c r="J379" i="2"/>
  <c r="I377" i="2"/>
  <c r="J377" i="2"/>
  <c r="I378" i="2"/>
  <c r="J378" i="2"/>
  <c r="G372" i="2"/>
  <c r="L372" i="2" s="1"/>
  <c r="H376" i="2"/>
  <c r="G376" i="2"/>
  <c r="H382" i="2"/>
  <c r="G382" i="2"/>
  <c r="H375" i="2"/>
  <c r="G375" i="2"/>
  <c r="H381" i="2"/>
  <c r="G381" i="2"/>
  <c r="H380" i="2"/>
  <c r="G380" i="2"/>
  <c r="H374" i="2"/>
  <c r="G374" i="2"/>
  <c r="H379" i="2"/>
  <c r="G379" i="2"/>
  <c r="H377" i="2"/>
  <c r="G377" i="2"/>
  <c r="H378" i="2"/>
  <c r="G378" i="2"/>
  <c r="L365" i="2"/>
  <c r="L367" i="2"/>
  <c r="L363" i="2"/>
  <c r="L369" i="2"/>
  <c r="L371" i="2"/>
  <c r="L370" i="2"/>
  <c r="L366" i="2"/>
  <c r="L368" i="2"/>
  <c r="L364" i="2"/>
  <c r="D446" i="2"/>
  <c r="D445" i="2"/>
  <c r="D451" i="2"/>
  <c r="D444" i="2"/>
  <c r="D442" i="2"/>
  <c r="D448" i="2"/>
  <c r="D447" i="2"/>
  <c r="D443" i="2"/>
  <c r="B45" i="1"/>
  <c r="D441" i="2"/>
  <c r="F395" i="2"/>
  <c r="A396" i="2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C391" i="2"/>
  <c r="K391" i="2" s="1"/>
  <c r="C386" i="2"/>
  <c r="K386" i="2" s="1"/>
  <c r="C390" i="2"/>
  <c r="K390" i="2" s="1"/>
  <c r="C387" i="2"/>
  <c r="K387" i="2" s="1"/>
  <c r="C389" i="2"/>
  <c r="K389" i="2" s="1"/>
  <c r="C388" i="2"/>
  <c r="K388" i="2" s="1"/>
  <c r="C385" i="2"/>
  <c r="K385" i="2" s="1"/>
  <c r="C393" i="2"/>
  <c r="K393" i="2" s="1"/>
  <c r="C392" i="2"/>
  <c r="K392" i="2" s="1"/>
  <c r="F447" i="2"/>
  <c r="F444" i="2"/>
  <c r="F448" i="2"/>
  <c r="F445" i="2"/>
  <c r="F446" i="2"/>
  <c r="F451" i="2"/>
  <c r="F443" i="2"/>
  <c r="A46" i="1"/>
  <c r="F442" i="2"/>
  <c r="F441" i="2"/>
  <c r="H383" i="2" l="1"/>
  <c r="K394" i="2"/>
  <c r="I383" i="2"/>
  <c r="I392" i="2"/>
  <c r="J392" i="2"/>
  <c r="I391" i="2"/>
  <c r="J391" i="2"/>
  <c r="I393" i="2"/>
  <c r="J393" i="2"/>
  <c r="I387" i="2"/>
  <c r="J387" i="2"/>
  <c r="I389" i="2"/>
  <c r="J389" i="2"/>
  <c r="I385" i="2"/>
  <c r="J385" i="2"/>
  <c r="I390" i="2"/>
  <c r="J390" i="2"/>
  <c r="I388" i="2"/>
  <c r="J388" i="2"/>
  <c r="I386" i="2"/>
  <c r="J386" i="2"/>
  <c r="J383" i="2"/>
  <c r="G383" i="2"/>
  <c r="L383" i="2" s="1"/>
  <c r="H388" i="2"/>
  <c r="G388" i="2"/>
  <c r="H386" i="2"/>
  <c r="G386" i="2"/>
  <c r="H392" i="2"/>
  <c r="G392" i="2"/>
  <c r="H389" i="2"/>
  <c r="G389" i="2"/>
  <c r="H391" i="2"/>
  <c r="G391" i="2"/>
  <c r="H393" i="2"/>
  <c r="G393" i="2"/>
  <c r="H387" i="2"/>
  <c r="G387" i="2"/>
  <c r="H385" i="2"/>
  <c r="G385" i="2"/>
  <c r="H390" i="2"/>
  <c r="G390" i="2"/>
  <c r="L380" i="2"/>
  <c r="L381" i="2"/>
  <c r="L382" i="2"/>
  <c r="L376" i="2"/>
  <c r="L379" i="2"/>
  <c r="L377" i="2"/>
  <c r="L375" i="2"/>
  <c r="L378" i="2"/>
  <c r="L374" i="2"/>
  <c r="D459" i="2"/>
  <c r="D453" i="2"/>
  <c r="D458" i="2"/>
  <c r="D455" i="2"/>
  <c r="D462" i="2"/>
  <c r="D454" i="2"/>
  <c r="D456" i="2"/>
  <c r="D457" i="2"/>
  <c r="B46" i="1"/>
  <c r="D452" i="2"/>
  <c r="F406" i="2"/>
  <c r="A407" i="2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C398" i="2"/>
  <c r="K398" i="2" s="1"/>
  <c r="C404" i="2"/>
  <c r="K404" i="2" s="1"/>
  <c r="C400" i="2"/>
  <c r="K400" i="2" s="1"/>
  <c r="C403" i="2"/>
  <c r="K403" i="2" s="1"/>
  <c r="C402" i="2"/>
  <c r="K402" i="2" s="1"/>
  <c r="C399" i="2"/>
  <c r="K399" i="2" s="1"/>
  <c r="C401" i="2"/>
  <c r="K401" i="2" s="1"/>
  <c r="C397" i="2"/>
  <c r="K397" i="2" s="1"/>
  <c r="C396" i="2"/>
  <c r="K396" i="2" s="1"/>
  <c r="F459" i="2"/>
  <c r="F457" i="2"/>
  <c r="F462" i="2"/>
  <c r="F452" i="2"/>
  <c r="F455" i="2"/>
  <c r="F456" i="2"/>
  <c r="F453" i="2"/>
  <c r="F458" i="2"/>
  <c r="F454" i="2"/>
  <c r="A47" i="1"/>
  <c r="K405" i="2" l="1"/>
  <c r="I394" i="2"/>
  <c r="I396" i="2"/>
  <c r="J396" i="2"/>
  <c r="I402" i="2"/>
  <c r="J402" i="2"/>
  <c r="I398" i="2"/>
  <c r="J398" i="2"/>
  <c r="I401" i="2"/>
  <c r="J401" i="2"/>
  <c r="I400" i="2"/>
  <c r="J400" i="2"/>
  <c r="I397" i="2"/>
  <c r="J397" i="2"/>
  <c r="I403" i="2"/>
  <c r="J403" i="2"/>
  <c r="I399" i="2"/>
  <c r="J399" i="2"/>
  <c r="I404" i="2"/>
  <c r="J404" i="2"/>
  <c r="J394" i="2"/>
  <c r="H394" i="2"/>
  <c r="H396" i="2"/>
  <c r="G396" i="2"/>
  <c r="H402" i="2"/>
  <c r="G402" i="2"/>
  <c r="H398" i="2"/>
  <c r="G398" i="2"/>
  <c r="G394" i="2"/>
  <c r="L394" i="2" s="1"/>
  <c r="H404" i="2"/>
  <c r="G404" i="2"/>
  <c r="H399" i="2"/>
  <c r="G399" i="2"/>
  <c r="H397" i="2"/>
  <c r="G397" i="2"/>
  <c r="H403" i="2"/>
  <c r="G403" i="2"/>
  <c r="H401" i="2"/>
  <c r="G401" i="2"/>
  <c r="H400" i="2"/>
  <c r="G400" i="2"/>
  <c r="L386" i="2"/>
  <c r="L393" i="2"/>
  <c r="L388" i="2"/>
  <c r="L392" i="2"/>
  <c r="L390" i="2"/>
  <c r="L389" i="2"/>
  <c r="L387" i="2"/>
  <c r="L385" i="2"/>
  <c r="L391" i="2"/>
  <c r="D465" i="2"/>
  <c r="D467" i="2"/>
  <c r="D473" i="2"/>
  <c r="D466" i="2"/>
  <c r="D469" i="2"/>
  <c r="D464" i="2"/>
  <c r="D468" i="2"/>
  <c r="D470" i="2"/>
  <c r="B47" i="1"/>
  <c r="D463" i="2"/>
  <c r="F417" i="2"/>
  <c r="A418" i="2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C411" i="2"/>
  <c r="K411" i="2" s="1"/>
  <c r="C412" i="2"/>
  <c r="K412" i="2" s="1"/>
  <c r="C410" i="2"/>
  <c r="K410" i="2" s="1"/>
  <c r="C407" i="2"/>
  <c r="K407" i="2" s="1"/>
  <c r="C409" i="2"/>
  <c r="K409" i="2" s="1"/>
  <c r="C408" i="2"/>
  <c r="K408" i="2" s="1"/>
  <c r="C415" i="2"/>
  <c r="K415" i="2" s="1"/>
  <c r="C414" i="2"/>
  <c r="K414" i="2" s="1"/>
  <c r="C413" i="2"/>
  <c r="K413" i="2" s="1"/>
  <c r="F473" i="2"/>
  <c r="A48" i="1"/>
  <c r="F467" i="2"/>
  <c r="F468" i="2"/>
  <c r="F470" i="2"/>
  <c r="F463" i="2"/>
  <c r="F465" i="2"/>
  <c r="F469" i="2"/>
  <c r="F464" i="2"/>
  <c r="F466" i="2"/>
  <c r="K416" i="2" l="1"/>
  <c r="I405" i="2"/>
  <c r="I413" i="2"/>
  <c r="J413" i="2"/>
  <c r="I409" i="2"/>
  <c r="J409" i="2"/>
  <c r="I411" i="2"/>
  <c r="J411" i="2"/>
  <c r="I408" i="2"/>
  <c r="J408" i="2"/>
  <c r="I414" i="2"/>
  <c r="J414" i="2"/>
  <c r="I407" i="2"/>
  <c r="J407" i="2"/>
  <c r="J405" i="2"/>
  <c r="I412" i="2"/>
  <c r="J412" i="2"/>
  <c r="I415" i="2"/>
  <c r="J415" i="2"/>
  <c r="I410" i="2"/>
  <c r="J410" i="2"/>
  <c r="H405" i="2"/>
  <c r="H414" i="2"/>
  <c r="G414" i="2"/>
  <c r="H407" i="2"/>
  <c r="G407" i="2"/>
  <c r="H413" i="2"/>
  <c r="G413" i="2"/>
  <c r="H409" i="2"/>
  <c r="G409" i="2"/>
  <c r="H411" i="2"/>
  <c r="G411" i="2"/>
  <c r="H415" i="2"/>
  <c r="G415" i="2"/>
  <c r="H410" i="2"/>
  <c r="G410" i="2"/>
  <c r="G405" i="2"/>
  <c r="L405" i="2" s="1"/>
  <c r="H408" i="2"/>
  <c r="G408" i="2"/>
  <c r="H412" i="2"/>
  <c r="G412" i="2"/>
  <c r="L398" i="2"/>
  <c r="L399" i="2"/>
  <c r="L396" i="2"/>
  <c r="L402" i="2"/>
  <c r="L400" i="2"/>
  <c r="L401" i="2"/>
  <c r="L397" i="2"/>
  <c r="L403" i="2"/>
  <c r="L404" i="2"/>
  <c r="D480" i="2"/>
  <c r="D475" i="2"/>
  <c r="D477" i="2"/>
  <c r="D481" i="2"/>
  <c r="D479" i="2"/>
  <c r="D484" i="2"/>
  <c r="D478" i="2"/>
  <c r="D476" i="2"/>
  <c r="B48" i="1"/>
  <c r="D474" i="2"/>
  <c r="F428" i="2"/>
  <c r="A429" i="2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C420" i="2"/>
  <c r="K420" i="2" s="1"/>
  <c r="C418" i="2"/>
  <c r="K418" i="2" s="1"/>
  <c r="C426" i="2"/>
  <c r="K426" i="2" s="1"/>
  <c r="C425" i="2"/>
  <c r="K425" i="2" s="1"/>
  <c r="C424" i="2"/>
  <c r="K424" i="2" s="1"/>
  <c r="C419" i="2"/>
  <c r="K419" i="2" s="1"/>
  <c r="C423" i="2"/>
  <c r="K423" i="2" s="1"/>
  <c r="C422" i="2"/>
  <c r="K422" i="2" s="1"/>
  <c r="C421" i="2"/>
  <c r="K421" i="2" s="1"/>
  <c r="F484" i="2"/>
  <c r="F481" i="2"/>
  <c r="F479" i="2"/>
  <c r="F477" i="2"/>
  <c r="A49" i="1"/>
  <c r="F480" i="2"/>
  <c r="F474" i="2"/>
  <c r="F475" i="2"/>
  <c r="F478" i="2"/>
  <c r="F476" i="2"/>
  <c r="K427" i="2" l="1"/>
  <c r="I416" i="2"/>
  <c r="I426" i="2"/>
  <c r="J426" i="2"/>
  <c r="I423" i="2"/>
  <c r="J423" i="2"/>
  <c r="I419" i="2"/>
  <c r="J419" i="2"/>
  <c r="I418" i="2"/>
  <c r="J418" i="2"/>
  <c r="I421" i="2"/>
  <c r="J421" i="2"/>
  <c r="I424" i="2"/>
  <c r="J424" i="2"/>
  <c r="I420" i="2"/>
  <c r="J420" i="2"/>
  <c r="J416" i="2"/>
  <c r="I422" i="2"/>
  <c r="J422" i="2"/>
  <c r="I425" i="2"/>
  <c r="J425" i="2"/>
  <c r="H416" i="2"/>
  <c r="H422" i="2"/>
  <c r="G422" i="2"/>
  <c r="H425" i="2"/>
  <c r="G425" i="2"/>
  <c r="G416" i="2"/>
  <c r="L416" i="2" s="1"/>
  <c r="H421" i="2"/>
  <c r="G421" i="2"/>
  <c r="H424" i="2"/>
  <c r="G424" i="2"/>
  <c r="H420" i="2"/>
  <c r="G420" i="2"/>
  <c r="H423" i="2"/>
  <c r="G423" i="2"/>
  <c r="H426" i="2"/>
  <c r="G426" i="2"/>
  <c r="H419" i="2"/>
  <c r="G419" i="2"/>
  <c r="H418" i="2"/>
  <c r="G418" i="2"/>
  <c r="L414" i="2"/>
  <c r="L412" i="2"/>
  <c r="L408" i="2"/>
  <c r="L415" i="2"/>
  <c r="L411" i="2"/>
  <c r="L409" i="2"/>
  <c r="L413" i="2"/>
  <c r="L410" i="2"/>
  <c r="L407" i="2"/>
  <c r="D495" i="2"/>
  <c r="D487" i="2"/>
  <c r="D490" i="2"/>
  <c r="D492" i="2"/>
  <c r="D488" i="2"/>
  <c r="D489" i="2"/>
  <c r="D486" i="2"/>
  <c r="D491" i="2"/>
  <c r="B49" i="1"/>
  <c r="D485" i="2"/>
  <c r="F439" i="2"/>
  <c r="A440" i="2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C431" i="2"/>
  <c r="K431" i="2" s="1"/>
  <c r="C430" i="2"/>
  <c r="K430" i="2" s="1"/>
  <c r="C429" i="2"/>
  <c r="K429" i="2" s="1"/>
  <c r="C436" i="2"/>
  <c r="K436" i="2" s="1"/>
  <c r="C432" i="2"/>
  <c r="K432" i="2" s="1"/>
  <c r="C437" i="2"/>
  <c r="K437" i="2" s="1"/>
  <c r="C435" i="2"/>
  <c r="K435" i="2" s="1"/>
  <c r="C434" i="2"/>
  <c r="K434" i="2" s="1"/>
  <c r="C433" i="2"/>
  <c r="K433" i="2" s="1"/>
  <c r="A50" i="1"/>
  <c r="F486" i="2"/>
  <c r="F487" i="2"/>
  <c r="F490" i="2"/>
  <c r="F489" i="2"/>
  <c r="F485" i="2"/>
  <c r="F495" i="2"/>
  <c r="F491" i="2"/>
  <c r="F492" i="2"/>
  <c r="F488" i="2"/>
  <c r="K438" i="2" l="1"/>
  <c r="I427" i="2"/>
  <c r="J427" i="2"/>
  <c r="I437" i="2"/>
  <c r="J437" i="2"/>
  <c r="I430" i="2"/>
  <c r="J430" i="2"/>
  <c r="I435" i="2"/>
  <c r="J435" i="2"/>
  <c r="I429" i="2"/>
  <c r="J429" i="2"/>
  <c r="I433" i="2"/>
  <c r="J433" i="2"/>
  <c r="I432" i="2"/>
  <c r="J432" i="2"/>
  <c r="I431" i="2"/>
  <c r="J431" i="2"/>
  <c r="I434" i="2"/>
  <c r="J434" i="2"/>
  <c r="I436" i="2"/>
  <c r="J436" i="2"/>
  <c r="H427" i="2"/>
  <c r="H433" i="2"/>
  <c r="G433" i="2"/>
  <c r="H432" i="2"/>
  <c r="G432" i="2"/>
  <c r="H436" i="2"/>
  <c r="G436" i="2"/>
  <c r="H435" i="2"/>
  <c r="G435" i="2"/>
  <c r="H429" i="2"/>
  <c r="G429" i="2"/>
  <c r="G427" i="2"/>
  <c r="L427" i="2" s="1"/>
  <c r="H431" i="2"/>
  <c r="G431" i="2"/>
  <c r="H434" i="2"/>
  <c r="G434" i="2"/>
  <c r="H437" i="2"/>
  <c r="G437" i="2"/>
  <c r="H430" i="2"/>
  <c r="G430" i="2"/>
  <c r="L419" i="2"/>
  <c r="L423" i="2"/>
  <c r="L424" i="2"/>
  <c r="L426" i="2"/>
  <c r="L422" i="2"/>
  <c r="L421" i="2"/>
  <c r="L425" i="2"/>
  <c r="L418" i="2"/>
  <c r="L420" i="2"/>
  <c r="D497" i="2"/>
  <c r="D499" i="2"/>
  <c r="D503" i="2"/>
  <c r="D501" i="2"/>
  <c r="D500" i="2"/>
  <c r="D498" i="2"/>
  <c r="D502" i="2"/>
  <c r="D506" i="2"/>
  <c r="B50" i="1"/>
  <c r="D496" i="2"/>
  <c r="F450" i="2"/>
  <c r="A451" i="2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C443" i="2"/>
  <c r="K443" i="2" s="1"/>
  <c r="C440" i="2"/>
  <c r="K440" i="2" s="1"/>
  <c r="C448" i="2"/>
  <c r="K448" i="2" s="1"/>
  <c r="C445" i="2"/>
  <c r="K445" i="2" s="1"/>
  <c r="C447" i="2"/>
  <c r="K447" i="2" s="1"/>
  <c r="C446" i="2"/>
  <c r="K446" i="2" s="1"/>
  <c r="C444" i="2"/>
  <c r="K444" i="2" s="1"/>
  <c r="C442" i="2"/>
  <c r="K442" i="2" s="1"/>
  <c r="C441" i="2"/>
  <c r="K441" i="2" s="1"/>
  <c r="F503" i="2"/>
  <c r="F498" i="2"/>
  <c r="F499" i="2"/>
  <c r="F500" i="2"/>
  <c r="F502" i="2"/>
  <c r="F506" i="2"/>
  <c r="F501" i="2"/>
  <c r="F496" i="2"/>
  <c r="A51" i="1"/>
  <c r="F497" i="2"/>
  <c r="J438" i="2" l="1"/>
  <c r="K449" i="2"/>
  <c r="I438" i="2"/>
  <c r="I442" i="2"/>
  <c r="J442" i="2"/>
  <c r="I445" i="2"/>
  <c r="J445" i="2"/>
  <c r="I444" i="2"/>
  <c r="J444" i="2"/>
  <c r="I448" i="2"/>
  <c r="J448" i="2"/>
  <c r="I446" i="2"/>
  <c r="J446" i="2"/>
  <c r="I440" i="2"/>
  <c r="J440" i="2"/>
  <c r="I441" i="2"/>
  <c r="J441" i="2"/>
  <c r="I447" i="2"/>
  <c r="J447" i="2"/>
  <c r="I443" i="2"/>
  <c r="J443" i="2"/>
  <c r="H438" i="2"/>
  <c r="G438" i="2"/>
  <c r="L438" i="2" s="1"/>
  <c r="H442" i="2"/>
  <c r="G442" i="2"/>
  <c r="H445" i="2"/>
  <c r="G445" i="2"/>
  <c r="H444" i="2"/>
  <c r="G444" i="2"/>
  <c r="H448" i="2"/>
  <c r="G448" i="2"/>
  <c r="H441" i="2"/>
  <c r="G441" i="2"/>
  <c r="H447" i="2"/>
  <c r="G447" i="2"/>
  <c r="H443" i="2"/>
  <c r="G443" i="2"/>
  <c r="H446" i="2"/>
  <c r="G446" i="2"/>
  <c r="H440" i="2"/>
  <c r="G440" i="2"/>
  <c r="L437" i="2"/>
  <c r="L429" i="2"/>
  <c r="L430" i="2"/>
  <c r="L436" i="2"/>
  <c r="L433" i="2"/>
  <c r="L434" i="2"/>
  <c r="L431" i="2"/>
  <c r="L435" i="2"/>
  <c r="L432" i="2"/>
  <c r="D511" i="2"/>
  <c r="D509" i="2"/>
  <c r="D512" i="2"/>
  <c r="D513" i="2"/>
  <c r="D514" i="2"/>
  <c r="D510" i="2"/>
  <c r="D517" i="2"/>
  <c r="D508" i="2"/>
  <c r="B51" i="1"/>
  <c r="D507" i="2"/>
  <c r="F461" i="2"/>
  <c r="A462" i="2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C451" i="2"/>
  <c r="K451" i="2" s="1"/>
  <c r="C458" i="2"/>
  <c r="K458" i="2" s="1"/>
  <c r="C457" i="2"/>
  <c r="K457" i="2" s="1"/>
  <c r="C452" i="2"/>
  <c r="K452" i="2" s="1"/>
  <c r="C459" i="2"/>
  <c r="K459" i="2" s="1"/>
  <c r="C456" i="2"/>
  <c r="K456" i="2" s="1"/>
  <c r="C455" i="2"/>
  <c r="K455" i="2" s="1"/>
  <c r="C454" i="2"/>
  <c r="K454" i="2" s="1"/>
  <c r="C453" i="2"/>
  <c r="K453" i="2" s="1"/>
  <c r="F514" i="2"/>
  <c r="F512" i="2"/>
  <c r="F517" i="2"/>
  <c r="F509" i="2"/>
  <c r="F513" i="2"/>
  <c r="F510" i="2"/>
  <c r="A52" i="1"/>
  <c r="F508" i="2"/>
  <c r="F511" i="2"/>
  <c r="F507" i="2"/>
  <c r="J449" i="2" l="1"/>
  <c r="I449" i="2"/>
  <c r="K460" i="2"/>
  <c r="H449" i="2"/>
  <c r="I453" i="2"/>
  <c r="J453" i="2"/>
  <c r="I459" i="2"/>
  <c r="J459" i="2"/>
  <c r="I451" i="2"/>
  <c r="J451" i="2"/>
  <c r="I456" i="2"/>
  <c r="J456" i="2"/>
  <c r="I454" i="2"/>
  <c r="J454" i="2"/>
  <c r="I452" i="2"/>
  <c r="J452" i="2"/>
  <c r="I455" i="2"/>
  <c r="J455" i="2"/>
  <c r="I457" i="2"/>
  <c r="J457" i="2"/>
  <c r="I458" i="2"/>
  <c r="J458" i="2"/>
  <c r="H454" i="2"/>
  <c r="G454" i="2"/>
  <c r="H452" i="2"/>
  <c r="G452" i="2"/>
  <c r="H453" i="2"/>
  <c r="G453" i="2"/>
  <c r="H459" i="2"/>
  <c r="G459" i="2"/>
  <c r="H451" i="2"/>
  <c r="G451" i="2"/>
  <c r="H455" i="2"/>
  <c r="G455" i="2"/>
  <c r="H457" i="2"/>
  <c r="G457" i="2"/>
  <c r="H456" i="2"/>
  <c r="G456" i="2"/>
  <c r="H458" i="2"/>
  <c r="G458" i="2"/>
  <c r="G449" i="2"/>
  <c r="L449" i="2" s="1"/>
  <c r="L448" i="2"/>
  <c r="L442" i="2"/>
  <c r="L444" i="2"/>
  <c r="L446" i="2"/>
  <c r="L440" i="2"/>
  <c r="L441" i="2"/>
  <c r="L443" i="2"/>
  <c r="L447" i="2"/>
  <c r="L445" i="2"/>
  <c r="D528" i="2"/>
  <c r="D521" i="2"/>
  <c r="D525" i="2"/>
  <c r="D519" i="2"/>
  <c r="D524" i="2"/>
  <c r="D523" i="2"/>
  <c r="D520" i="2"/>
  <c r="D522" i="2"/>
  <c r="B52" i="1"/>
  <c r="D518" i="2"/>
  <c r="F472" i="2"/>
  <c r="A473" i="2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C469" i="2"/>
  <c r="K469" i="2" s="1"/>
  <c r="C468" i="2"/>
  <c r="K468" i="2" s="1"/>
  <c r="C467" i="2"/>
  <c r="K467" i="2" s="1"/>
  <c r="C470" i="2"/>
  <c r="K470" i="2" s="1"/>
  <c r="C466" i="2"/>
  <c r="K466" i="2" s="1"/>
  <c r="C465" i="2"/>
  <c r="K465" i="2" s="1"/>
  <c r="C463" i="2"/>
  <c r="K463" i="2" s="1"/>
  <c r="C464" i="2"/>
  <c r="K464" i="2" s="1"/>
  <c r="C462" i="2"/>
  <c r="K462" i="2" s="1"/>
  <c r="F519" i="2"/>
  <c r="A53" i="1"/>
  <c r="F518" i="2"/>
  <c r="F524" i="2"/>
  <c r="F522" i="2"/>
  <c r="F525" i="2"/>
  <c r="F528" i="2"/>
  <c r="F521" i="2"/>
  <c r="F523" i="2"/>
  <c r="F520" i="2"/>
  <c r="K471" i="2" l="1"/>
  <c r="I460" i="2"/>
  <c r="I470" i="2"/>
  <c r="J470" i="2"/>
  <c r="I463" i="2"/>
  <c r="J463" i="2"/>
  <c r="I467" i="2"/>
  <c r="J467" i="2"/>
  <c r="J460" i="2"/>
  <c r="I462" i="2"/>
  <c r="J462" i="2"/>
  <c r="I466" i="2"/>
  <c r="J466" i="2"/>
  <c r="I469" i="2"/>
  <c r="J469" i="2"/>
  <c r="I464" i="2"/>
  <c r="J464" i="2"/>
  <c r="I465" i="2"/>
  <c r="J465" i="2"/>
  <c r="I468" i="2"/>
  <c r="J468" i="2"/>
  <c r="H460" i="2"/>
  <c r="G460" i="2"/>
  <c r="L460" i="2" s="1"/>
  <c r="H462" i="2"/>
  <c r="G462" i="2"/>
  <c r="H466" i="2"/>
  <c r="G466" i="2"/>
  <c r="H463" i="2"/>
  <c r="G463" i="2"/>
  <c r="H467" i="2"/>
  <c r="G467" i="2"/>
  <c r="H469" i="2"/>
  <c r="G469" i="2"/>
  <c r="H464" i="2"/>
  <c r="G464" i="2"/>
  <c r="H470" i="2"/>
  <c r="G470" i="2"/>
  <c r="H465" i="2"/>
  <c r="G465" i="2"/>
  <c r="H468" i="2"/>
  <c r="G468" i="2"/>
  <c r="L453" i="2"/>
  <c r="L452" i="2"/>
  <c r="L451" i="2"/>
  <c r="L455" i="2"/>
  <c r="L457" i="2"/>
  <c r="L456" i="2"/>
  <c r="L454" i="2"/>
  <c r="L458" i="2"/>
  <c r="L459" i="2"/>
  <c r="D531" i="2"/>
  <c r="D535" i="2"/>
  <c r="D530" i="2"/>
  <c r="D536" i="2"/>
  <c r="D534" i="2"/>
  <c r="D532" i="2"/>
  <c r="D533" i="2"/>
  <c r="D539" i="2"/>
  <c r="B53" i="1"/>
  <c r="D529" i="2"/>
  <c r="F483" i="2"/>
  <c r="A484" i="2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C477" i="2"/>
  <c r="K477" i="2" s="1"/>
  <c r="C478" i="2"/>
  <c r="K478" i="2" s="1"/>
  <c r="C481" i="2"/>
  <c r="K481" i="2" s="1"/>
  <c r="C480" i="2"/>
  <c r="K480" i="2" s="1"/>
  <c r="C476" i="2"/>
  <c r="K476" i="2" s="1"/>
  <c r="C479" i="2"/>
  <c r="K479" i="2" s="1"/>
  <c r="C475" i="2"/>
  <c r="K475" i="2" s="1"/>
  <c r="C473" i="2"/>
  <c r="K473" i="2" s="1"/>
  <c r="C474" i="2"/>
  <c r="K474" i="2" s="1"/>
  <c r="F533" i="2"/>
  <c r="F535" i="2"/>
  <c r="F534" i="2"/>
  <c r="F532" i="2"/>
  <c r="F531" i="2"/>
  <c r="F529" i="2"/>
  <c r="A54" i="1"/>
  <c r="F536" i="2"/>
  <c r="F539" i="2"/>
  <c r="F530" i="2"/>
  <c r="K482" i="2" l="1"/>
  <c r="J471" i="2"/>
  <c r="I471" i="2"/>
  <c r="I475" i="2"/>
  <c r="J475" i="2"/>
  <c r="I481" i="2"/>
  <c r="J481" i="2"/>
  <c r="I479" i="2"/>
  <c r="J479" i="2"/>
  <c r="I478" i="2"/>
  <c r="J478" i="2"/>
  <c r="I474" i="2"/>
  <c r="J474" i="2"/>
  <c r="I476" i="2"/>
  <c r="J476" i="2"/>
  <c r="I477" i="2"/>
  <c r="J477" i="2"/>
  <c r="I473" i="2"/>
  <c r="J473" i="2"/>
  <c r="I480" i="2"/>
  <c r="J480" i="2"/>
  <c r="G471" i="2"/>
  <c r="L471" i="2" s="1"/>
  <c r="H471" i="2"/>
  <c r="H476" i="2"/>
  <c r="G476" i="2"/>
  <c r="H478" i="2"/>
  <c r="G478" i="2"/>
  <c r="H474" i="2"/>
  <c r="G474" i="2"/>
  <c r="H477" i="2"/>
  <c r="G477" i="2"/>
  <c r="H473" i="2"/>
  <c r="G473" i="2"/>
  <c r="H480" i="2"/>
  <c r="G480" i="2"/>
  <c r="H479" i="2"/>
  <c r="G479" i="2"/>
  <c r="H475" i="2"/>
  <c r="G475" i="2"/>
  <c r="H481" i="2"/>
  <c r="G481" i="2"/>
  <c r="L465" i="2"/>
  <c r="L467" i="2"/>
  <c r="L468" i="2"/>
  <c r="L469" i="2"/>
  <c r="L462" i="2"/>
  <c r="L463" i="2"/>
  <c r="L470" i="2"/>
  <c r="L464" i="2"/>
  <c r="L466" i="2"/>
  <c r="D545" i="2"/>
  <c r="D543" i="2"/>
  <c r="D547" i="2"/>
  <c r="D544" i="2"/>
  <c r="D541" i="2"/>
  <c r="D546" i="2"/>
  <c r="D551" i="2"/>
  <c r="D542" i="2"/>
  <c r="B54" i="1"/>
  <c r="D540" i="2"/>
  <c r="F494" i="2"/>
  <c r="A495" i="2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C489" i="2"/>
  <c r="K489" i="2" s="1"/>
  <c r="C488" i="2"/>
  <c r="K488" i="2" s="1"/>
  <c r="C485" i="2"/>
  <c r="K485" i="2" s="1"/>
  <c r="C487" i="2"/>
  <c r="K487" i="2" s="1"/>
  <c r="C486" i="2"/>
  <c r="K486" i="2" s="1"/>
  <c r="C490" i="2"/>
  <c r="K490" i="2" s="1"/>
  <c r="C484" i="2"/>
  <c r="K484" i="2" s="1"/>
  <c r="C492" i="2"/>
  <c r="K492" i="2" s="1"/>
  <c r="C491" i="2"/>
  <c r="K491" i="2" s="1"/>
  <c r="F542" i="2"/>
  <c r="F547" i="2"/>
  <c r="F544" i="2"/>
  <c r="F541" i="2"/>
  <c r="F540" i="2"/>
  <c r="F543" i="2"/>
  <c r="F545" i="2"/>
  <c r="F546" i="2"/>
  <c r="A55" i="1"/>
  <c r="F551" i="2"/>
  <c r="K493" i="2" l="1"/>
  <c r="I482" i="2"/>
  <c r="I485" i="2"/>
  <c r="J485" i="2"/>
  <c r="I484" i="2"/>
  <c r="J484" i="2"/>
  <c r="I490" i="2"/>
  <c r="J490" i="2"/>
  <c r="I488" i="2"/>
  <c r="J488" i="2"/>
  <c r="I491" i="2"/>
  <c r="J491" i="2"/>
  <c r="I486" i="2"/>
  <c r="J486" i="2"/>
  <c r="I489" i="2"/>
  <c r="J489" i="2"/>
  <c r="J482" i="2"/>
  <c r="I492" i="2"/>
  <c r="J492" i="2"/>
  <c r="I487" i="2"/>
  <c r="J487" i="2"/>
  <c r="H482" i="2"/>
  <c r="H491" i="2"/>
  <c r="G491" i="2"/>
  <c r="H486" i="2"/>
  <c r="G486" i="2"/>
  <c r="H489" i="2"/>
  <c r="G489" i="2"/>
  <c r="G482" i="2"/>
  <c r="L482" i="2" s="1"/>
  <c r="H490" i="2"/>
  <c r="G490" i="2"/>
  <c r="H488" i="2"/>
  <c r="G488" i="2"/>
  <c r="H492" i="2"/>
  <c r="G492" i="2"/>
  <c r="H487" i="2"/>
  <c r="G487" i="2"/>
  <c r="H484" i="2"/>
  <c r="G484" i="2"/>
  <c r="H485" i="2"/>
  <c r="G485" i="2"/>
  <c r="L480" i="2"/>
  <c r="L477" i="2"/>
  <c r="L476" i="2"/>
  <c r="L474" i="2"/>
  <c r="L473" i="2"/>
  <c r="L479" i="2"/>
  <c r="L481" i="2"/>
  <c r="L478" i="2"/>
  <c r="L475" i="2"/>
  <c r="D553" i="2"/>
  <c r="D556" i="2"/>
  <c r="D558" i="2"/>
  <c r="D559" i="2"/>
  <c r="D555" i="2"/>
  <c r="D554" i="2"/>
  <c r="D557" i="2"/>
  <c r="B55" i="1"/>
  <c r="D552" i="2"/>
  <c r="F505" i="2"/>
  <c r="A506" i="2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C496" i="2"/>
  <c r="K496" i="2" s="1"/>
  <c r="C498" i="2"/>
  <c r="K498" i="2" s="1"/>
  <c r="C497" i="2"/>
  <c r="K497" i="2" s="1"/>
  <c r="C503" i="2"/>
  <c r="K503" i="2" s="1"/>
  <c r="C502" i="2"/>
  <c r="K502" i="2" s="1"/>
  <c r="C501" i="2"/>
  <c r="K501" i="2" s="1"/>
  <c r="C500" i="2"/>
  <c r="K500" i="2" s="1"/>
  <c r="C499" i="2"/>
  <c r="K499" i="2" s="1"/>
  <c r="C495" i="2"/>
  <c r="K495" i="2" s="1"/>
  <c r="F559" i="2"/>
  <c r="F552" i="2"/>
  <c r="A56" i="1"/>
  <c r="F553" i="2"/>
  <c r="F557" i="2"/>
  <c r="F555" i="2"/>
  <c r="F556" i="2"/>
  <c r="F554" i="2"/>
  <c r="F558" i="2"/>
  <c r="K504" i="2" l="1"/>
  <c r="I493" i="2"/>
  <c r="I500" i="2"/>
  <c r="J500" i="2"/>
  <c r="I495" i="2"/>
  <c r="J495" i="2"/>
  <c r="I502" i="2"/>
  <c r="J502" i="2"/>
  <c r="I496" i="2"/>
  <c r="J496" i="2"/>
  <c r="I499" i="2"/>
  <c r="J499" i="2"/>
  <c r="I503" i="2"/>
  <c r="J503" i="2"/>
  <c r="I497" i="2"/>
  <c r="J497" i="2"/>
  <c r="I501" i="2"/>
  <c r="J501" i="2"/>
  <c r="I498" i="2"/>
  <c r="J498" i="2"/>
  <c r="J493" i="2"/>
  <c r="H493" i="2"/>
  <c r="H497" i="2"/>
  <c r="G497" i="2"/>
  <c r="H495" i="2"/>
  <c r="G495" i="2"/>
  <c r="H502" i="2"/>
  <c r="G502" i="2"/>
  <c r="H496" i="2"/>
  <c r="G496" i="2"/>
  <c r="G493" i="2"/>
  <c r="L493" i="2" s="1"/>
  <c r="H500" i="2"/>
  <c r="G500" i="2"/>
  <c r="H501" i="2"/>
  <c r="G501" i="2"/>
  <c r="H498" i="2"/>
  <c r="G498" i="2"/>
  <c r="H499" i="2"/>
  <c r="G499" i="2"/>
  <c r="H503" i="2"/>
  <c r="G503" i="2"/>
  <c r="L488" i="2"/>
  <c r="L490" i="2"/>
  <c r="L487" i="2"/>
  <c r="L485" i="2"/>
  <c r="L489" i="2"/>
  <c r="L491" i="2"/>
  <c r="L486" i="2"/>
  <c r="L484" i="2"/>
  <c r="L492" i="2"/>
  <c r="B56" i="1"/>
  <c r="F516" i="2"/>
  <c r="A517" i="2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C509" i="2"/>
  <c r="K509" i="2" s="1"/>
  <c r="C508" i="2"/>
  <c r="K508" i="2" s="1"/>
  <c r="C507" i="2"/>
  <c r="K507" i="2" s="1"/>
  <c r="C506" i="2"/>
  <c r="K506" i="2" s="1"/>
  <c r="C514" i="2"/>
  <c r="K514" i="2" s="1"/>
  <c r="C510" i="2"/>
  <c r="K510" i="2" s="1"/>
  <c r="C513" i="2"/>
  <c r="K513" i="2" s="1"/>
  <c r="C512" i="2"/>
  <c r="K512" i="2" s="1"/>
  <c r="C511" i="2"/>
  <c r="K511" i="2" s="1"/>
  <c r="A57" i="1"/>
  <c r="K515" i="2" l="1"/>
  <c r="I504" i="2"/>
  <c r="I514" i="2"/>
  <c r="J514" i="2"/>
  <c r="I509" i="2"/>
  <c r="J509" i="2"/>
  <c r="I512" i="2"/>
  <c r="J512" i="2"/>
  <c r="I506" i="2"/>
  <c r="J506" i="2"/>
  <c r="I511" i="2"/>
  <c r="J511" i="2"/>
  <c r="I513" i="2"/>
  <c r="J513" i="2"/>
  <c r="I507" i="2"/>
  <c r="J507" i="2"/>
  <c r="I510" i="2"/>
  <c r="J510" i="2"/>
  <c r="I508" i="2"/>
  <c r="J508" i="2"/>
  <c r="J504" i="2"/>
  <c r="H504" i="2"/>
  <c r="H510" i="2"/>
  <c r="G510" i="2"/>
  <c r="H508" i="2"/>
  <c r="G508" i="2"/>
  <c r="H513" i="2"/>
  <c r="G513" i="2"/>
  <c r="H507" i="2"/>
  <c r="G507" i="2"/>
  <c r="H514" i="2"/>
  <c r="G514" i="2"/>
  <c r="G504" i="2"/>
  <c r="L504" i="2" s="1"/>
  <c r="H511" i="2"/>
  <c r="G511" i="2"/>
  <c r="H509" i="2"/>
  <c r="G509" i="2"/>
  <c r="H512" i="2"/>
  <c r="G512" i="2"/>
  <c r="H506" i="2"/>
  <c r="G506" i="2"/>
  <c r="L497" i="2"/>
  <c r="L498" i="2"/>
  <c r="L503" i="2"/>
  <c r="L500" i="2"/>
  <c r="L499" i="2"/>
  <c r="L495" i="2"/>
  <c r="L501" i="2"/>
  <c r="L496" i="2"/>
  <c r="L502" i="2"/>
  <c r="B57" i="1"/>
  <c r="F527" i="2"/>
  <c r="A528" i="2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C518" i="2"/>
  <c r="K518" i="2" s="1"/>
  <c r="C525" i="2"/>
  <c r="K525" i="2" s="1"/>
  <c r="C517" i="2"/>
  <c r="K517" i="2" s="1"/>
  <c r="C524" i="2"/>
  <c r="K524" i="2" s="1"/>
  <c r="C523" i="2"/>
  <c r="K523" i="2" s="1"/>
  <c r="C522" i="2"/>
  <c r="K522" i="2" s="1"/>
  <c r="C521" i="2"/>
  <c r="K521" i="2" s="1"/>
  <c r="C520" i="2"/>
  <c r="K520" i="2" s="1"/>
  <c r="C519" i="2"/>
  <c r="K519" i="2" s="1"/>
  <c r="A58" i="1"/>
  <c r="K526" i="2" l="1"/>
  <c r="I515" i="2"/>
  <c r="J515" i="2"/>
  <c r="I519" i="2"/>
  <c r="J519" i="2"/>
  <c r="I523" i="2"/>
  <c r="J523" i="2"/>
  <c r="I518" i="2"/>
  <c r="J518" i="2"/>
  <c r="I520" i="2"/>
  <c r="J520" i="2"/>
  <c r="I524" i="2"/>
  <c r="J524" i="2"/>
  <c r="I517" i="2"/>
  <c r="J517" i="2"/>
  <c r="I521" i="2"/>
  <c r="J521" i="2"/>
  <c r="I522" i="2"/>
  <c r="J522" i="2"/>
  <c r="I525" i="2"/>
  <c r="J525" i="2"/>
  <c r="G515" i="2"/>
  <c r="L515" i="2" s="1"/>
  <c r="H515" i="2"/>
  <c r="H519" i="2"/>
  <c r="G519" i="2"/>
  <c r="H523" i="2"/>
  <c r="G523" i="2"/>
  <c r="H518" i="2"/>
  <c r="G518" i="2"/>
  <c r="H520" i="2"/>
  <c r="G520" i="2"/>
  <c r="H524" i="2"/>
  <c r="G524" i="2"/>
  <c r="H522" i="2"/>
  <c r="G522" i="2"/>
  <c r="H525" i="2"/>
  <c r="G525" i="2"/>
  <c r="H521" i="2"/>
  <c r="G521" i="2"/>
  <c r="H517" i="2"/>
  <c r="G517" i="2"/>
  <c r="L506" i="2"/>
  <c r="L508" i="2"/>
  <c r="L510" i="2"/>
  <c r="L513" i="2"/>
  <c r="L507" i="2"/>
  <c r="L514" i="2"/>
  <c r="L512" i="2"/>
  <c r="L509" i="2"/>
  <c r="L511" i="2"/>
  <c r="B58" i="1"/>
  <c r="F538" i="2"/>
  <c r="A539" i="2"/>
  <c r="A540" i="2" s="1"/>
  <c r="A541" i="2" s="1"/>
  <c r="A542" i="2" s="1"/>
  <c r="A543" i="2" s="1"/>
  <c r="A544" i="2" s="1"/>
  <c r="A545" i="2" s="1"/>
  <c r="A546" i="2" s="1"/>
  <c r="A547" i="2" s="1"/>
  <c r="A548" i="2" s="1"/>
  <c r="C529" i="2"/>
  <c r="K529" i="2" s="1"/>
  <c r="C536" i="2"/>
  <c r="K536" i="2" s="1"/>
  <c r="C535" i="2"/>
  <c r="K535" i="2" s="1"/>
  <c r="C528" i="2"/>
  <c r="K528" i="2" s="1"/>
  <c r="C534" i="2"/>
  <c r="K534" i="2" s="1"/>
  <c r="C530" i="2"/>
  <c r="K530" i="2" s="1"/>
  <c r="C533" i="2"/>
  <c r="K533" i="2" s="1"/>
  <c r="C532" i="2"/>
  <c r="K532" i="2" s="1"/>
  <c r="C531" i="2"/>
  <c r="K531" i="2" s="1"/>
  <c r="A59" i="1"/>
  <c r="K537" i="2" l="1"/>
  <c r="I526" i="2"/>
  <c r="I532" i="2"/>
  <c r="J532" i="2"/>
  <c r="I528" i="2"/>
  <c r="J528" i="2"/>
  <c r="I530" i="2"/>
  <c r="J530" i="2"/>
  <c r="I536" i="2"/>
  <c r="J536" i="2"/>
  <c r="I531" i="2"/>
  <c r="J531" i="2"/>
  <c r="I534" i="2"/>
  <c r="J534" i="2"/>
  <c r="I529" i="2"/>
  <c r="J529" i="2"/>
  <c r="I533" i="2"/>
  <c r="J533" i="2"/>
  <c r="I535" i="2"/>
  <c r="J535" i="2"/>
  <c r="J526" i="2"/>
  <c r="H526" i="2"/>
  <c r="H531" i="2"/>
  <c r="G531" i="2"/>
  <c r="H534" i="2"/>
  <c r="G534" i="2"/>
  <c r="H529" i="2"/>
  <c r="G529" i="2"/>
  <c r="H532" i="2"/>
  <c r="G532" i="2"/>
  <c r="H528" i="2"/>
  <c r="G528" i="2"/>
  <c r="H533" i="2"/>
  <c r="G533" i="2"/>
  <c r="H535" i="2"/>
  <c r="G535" i="2"/>
  <c r="G526" i="2"/>
  <c r="L526" i="2" s="1"/>
  <c r="H530" i="2"/>
  <c r="G530" i="2"/>
  <c r="H536" i="2"/>
  <c r="G536" i="2"/>
  <c r="L517" i="2"/>
  <c r="L519" i="2"/>
  <c r="L520" i="2"/>
  <c r="L521" i="2"/>
  <c r="L523" i="2"/>
  <c r="L525" i="2"/>
  <c r="L522" i="2"/>
  <c r="L524" i="2"/>
  <c r="L518" i="2"/>
  <c r="B59" i="1"/>
  <c r="C547" i="2"/>
  <c r="K547" i="2" s="1"/>
  <c r="C546" i="2"/>
  <c r="K546" i="2" s="1"/>
  <c r="C545" i="2"/>
  <c r="K545" i="2" s="1"/>
  <c r="C544" i="2"/>
  <c r="K544" i="2" s="1"/>
  <c r="C543" i="2"/>
  <c r="K543" i="2" s="1"/>
  <c r="C542" i="2"/>
  <c r="K542" i="2" s="1"/>
  <c r="C541" i="2"/>
  <c r="K541" i="2" s="1"/>
  <c r="C540" i="2"/>
  <c r="K540" i="2" s="1"/>
  <c r="C539" i="2"/>
  <c r="K539" i="2" s="1"/>
  <c r="A60" i="1"/>
  <c r="K548" i="2" l="1"/>
  <c r="I537" i="2"/>
  <c r="J537" i="2"/>
  <c r="I539" i="2"/>
  <c r="J539" i="2"/>
  <c r="I543" i="2"/>
  <c r="J543" i="2"/>
  <c r="I547" i="2"/>
  <c r="J547" i="2"/>
  <c r="I541" i="2"/>
  <c r="J541" i="2"/>
  <c r="I545" i="2"/>
  <c r="J545" i="2"/>
  <c r="I542" i="2"/>
  <c r="J542" i="2"/>
  <c r="I546" i="2"/>
  <c r="I548" i="2" s="1"/>
  <c r="J546" i="2"/>
  <c r="J548" i="2" s="1"/>
  <c r="I540" i="2"/>
  <c r="I552" i="2" s="1"/>
  <c r="J540" i="2"/>
  <c r="I544" i="2"/>
  <c r="I556" i="2" s="1"/>
  <c r="J544" i="2"/>
  <c r="H537" i="2"/>
  <c r="H542" i="2"/>
  <c r="G542" i="2"/>
  <c r="H546" i="2"/>
  <c r="G546" i="2"/>
  <c r="H540" i="2"/>
  <c r="G540" i="2"/>
  <c r="H544" i="2"/>
  <c r="G544" i="2"/>
  <c r="H541" i="2"/>
  <c r="G541" i="2"/>
  <c r="H545" i="2"/>
  <c r="G545" i="2"/>
  <c r="H539" i="2"/>
  <c r="G539" i="2"/>
  <c r="H543" i="2"/>
  <c r="G543" i="2"/>
  <c r="H547" i="2"/>
  <c r="G547" i="2"/>
  <c r="G537" i="2"/>
  <c r="L537" i="2" s="1"/>
  <c r="L528" i="2"/>
  <c r="L529" i="2"/>
  <c r="L534" i="2"/>
  <c r="L536" i="2"/>
  <c r="L530" i="2"/>
  <c r="L531" i="2"/>
  <c r="L535" i="2"/>
  <c r="L533" i="2"/>
  <c r="L532" i="2"/>
  <c r="B60" i="1"/>
  <c r="A61" i="1"/>
  <c r="I555" i="2" l="1"/>
  <c r="K553" i="2"/>
  <c r="K552" i="2"/>
  <c r="L552" i="2" s="1"/>
  <c r="K554" i="2"/>
  <c r="K551" i="2"/>
  <c r="K556" i="2"/>
  <c r="K555" i="2"/>
  <c r="K557" i="2"/>
  <c r="K559" i="2"/>
  <c r="K558" i="2"/>
  <c r="I559" i="2"/>
  <c r="I557" i="2"/>
  <c r="H557" i="2"/>
  <c r="I551" i="2"/>
  <c r="I554" i="2"/>
  <c r="I553" i="2"/>
  <c r="I558" i="2"/>
  <c r="J552" i="2"/>
  <c r="J551" i="2"/>
  <c r="J555" i="2"/>
  <c r="J557" i="2"/>
  <c r="J556" i="2"/>
  <c r="J553" i="2"/>
  <c r="J559" i="2"/>
  <c r="J554" i="2"/>
  <c r="J558" i="2"/>
  <c r="G558" i="2"/>
  <c r="G553" i="2"/>
  <c r="H559" i="2"/>
  <c r="H548" i="2"/>
  <c r="H555" i="2"/>
  <c r="H554" i="2"/>
  <c r="H551" i="2"/>
  <c r="G548" i="2"/>
  <c r="L548" i="2" s="1"/>
  <c r="H558" i="2"/>
  <c r="H553" i="2"/>
  <c r="H556" i="2"/>
  <c r="H552" i="2"/>
  <c r="L543" i="2"/>
  <c r="L547" i="2"/>
  <c r="L540" i="2"/>
  <c r="L546" i="2"/>
  <c r="L545" i="2"/>
  <c r="L539" i="2"/>
  <c r="L542" i="2"/>
  <c r="L541" i="2"/>
  <c r="L544" i="2"/>
  <c r="B61" i="1"/>
  <c r="A62" i="1"/>
  <c r="L553" i="2" l="1"/>
  <c r="L558" i="2"/>
  <c r="K560" i="2"/>
  <c r="I560" i="2"/>
  <c r="J560" i="2"/>
  <c r="H560" i="2"/>
  <c r="G559" i="2"/>
  <c r="L559" i="2" s="1"/>
  <c r="G551" i="2"/>
  <c r="L551" i="2" s="1"/>
  <c r="G554" i="2"/>
  <c r="L554" i="2" s="1"/>
  <c r="G555" i="2"/>
  <c r="L555" i="2" s="1"/>
  <c r="G552" i="2"/>
  <c r="G557" i="2"/>
  <c r="L557" i="2" s="1"/>
  <c r="G556" i="2"/>
  <c r="L556" i="2" s="1"/>
  <c r="B62" i="1"/>
  <c r="A63" i="1"/>
  <c r="G560" i="2" l="1"/>
  <c r="L560" i="2" s="1"/>
  <c r="N559" i="2"/>
  <c r="F8" i="4"/>
  <c r="N558" i="2"/>
  <c r="N556" i="2"/>
  <c r="F10" i="4"/>
  <c r="F11" i="4"/>
  <c r="F7" i="4"/>
  <c r="H7" i="4" s="1"/>
  <c r="B63" i="1"/>
  <c r="A64" i="1"/>
  <c r="F16" i="4" l="1"/>
  <c r="H16" i="4" s="1"/>
  <c r="H10" i="4"/>
  <c r="N553" i="2"/>
  <c r="H11" i="4"/>
  <c r="N554" i="2"/>
  <c r="F13" i="4"/>
  <c r="H13" i="4" s="1"/>
  <c r="H8" i="4"/>
  <c r="N551" i="2"/>
  <c r="B64" i="1"/>
  <c r="A65" i="1"/>
  <c r="F12" i="4" l="1"/>
  <c r="F18" i="4" s="1"/>
  <c r="H18" i="4" s="1"/>
  <c r="B65" i="1"/>
  <c r="A66" i="1"/>
  <c r="F14" i="4" l="1"/>
  <c r="H14" i="4" s="1"/>
  <c r="H12" i="4"/>
  <c r="B66" i="1"/>
  <c r="A67" i="1"/>
  <c r="F19" i="4" l="1"/>
  <c r="H19" i="4" s="1"/>
  <c r="B67" i="1"/>
  <c r="A68" i="1"/>
  <c r="B68" i="1" l="1"/>
  <c r="A69" i="1"/>
  <c r="B69" i="1" l="1"/>
  <c r="A70" i="1"/>
  <c r="B70" i="1" l="1"/>
  <c r="A71" i="1"/>
  <c r="B71" i="1" l="1"/>
  <c r="A72" i="1"/>
  <c r="B72" i="1" l="1"/>
  <c r="A73" i="1"/>
  <c r="B73" i="1" l="1"/>
  <c r="A74" i="1"/>
  <c r="B74" i="1" l="1"/>
  <c r="A75" i="1"/>
  <c r="B75" i="1" l="1"/>
  <c r="A76" i="1"/>
  <c r="B76" i="1" l="1"/>
  <c r="A77" i="1"/>
  <c r="B77" i="1" l="1"/>
  <c r="A78" i="1"/>
  <c r="B78" i="1" l="1"/>
  <c r="A79" i="1"/>
  <c r="B79" i="1" l="1"/>
  <c r="A80" i="1"/>
  <c r="B80" i="1" l="1"/>
  <c r="A81" i="1"/>
  <c r="B81" i="1" l="1"/>
  <c r="A82" i="1"/>
  <c r="B82" i="1" l="1"/>
  <c r="A83" i="1"/>
  <c r="B83" i="1" l="1"/>
  <c r="A84" i="1"/>
  <c r="B84" i="1" l="1"/>
  <c r="A85" i="1"/>
  <c r="B85" i="1" l="1"/>
  <c r="A86" i="1"/>
  <c r="B86" i="1" l="1"/>
  <c r="A87" i="1"/>
  <c r="B87" i="1" l="1"/>
  <c r="A88" i="1"/>
  <c r="B88" i="1" l="1"/>
  <c r="A89" i="1"/>
  <c r="B89" i="1" l="1"/>
  <c r="A90" i="1"/>
  <c r="B90" i="1" l="1"/>
  <c r="A91" i="1"/>
  <c r="B91" i="1" l="1"/>
  <c r="A92" i="1"/>
  <c r="B92" i="1" l="1"/>
  <c r="A93" i="1"/>
  <c r="B93" i="1" l="1"/>
  <c r="A94" i="1"/>
  <c r="B94" i="1" l="1"/>
  <c r="A95" i="1"/>
  <c r="B95" i="1" l="1"/>
  <c r="A96" i="1"/>
  <c r="B96" i="1" l="1"/>
  <c r="A97" i="1"/>
  <c r="B97" i="1" l="1"/>
  <c r="A98" i="1"/>
  <c r="B98" i="1" l="1"/>
  <c r="A99" i="1"/>
  <c r="B99" i="1" l="1"/>
  <c r="A100" i="1"/>
  <c r="B100" i="1" l="1"/>
  <c r="A101" i="1"/>
  <c r="B101" i="1" l="1"/>
  <c r="A102" i="1"/>
  <c r="B102" i="1" l="1"/>
  <c r="A103" i="1"/>
  <c r="B103" i="1" l="1"/>
  <c r="A104" i="1"/>
  <c r="B104" i="1" l="1"/>
  <c r="A105" i="1"/>
  <c r="B105" i="1" l="1"/>
  <c r="A106" i="1"/>
  <c r="B106" i="1" l="1"/>
  <c r="A107" i="1"/>
  <c r="B107" i="1" l="1"/>
  <c r="A108" i="1"/>
  <c r="B108" i="1" l="1"/>
  <c r="A109" i="1"/>
  <c r="B109" i="1" l="1"/>
  <c r="A110" i="1"/>
  <c r="B110" i="1" l="1"/>
  <c r="A111" i="1"/>
  <c r="B111" i="1" l="1"/>
  <c r="A112" i="1"/>
  <c r="B112" i="1" l="1"/>
  <c r="A113" i="1"/>
  <c r="B113" i="1" l="1"/>
  <c r="A114" i="1"/>
  <c r="B114" i="1" l="1"/>
  <c r="A115" i="1"/>
  <c r="B115" i="1" l="1"/>
  <c r="A116" i="1"/>
  <c r="B116" i="1" l="1"/>
  <c r="A117" i="1"/>
  <c r="B117" i="1" l="1"/>
  <c r="A118" i="1"/>
  <c r="B118" i="1" l="1"/>
  <c r="A119" i="1"/>
  <c r="B119" i="1" l="1"/>
  <c r="A120" i="1"/>
  <c r="B120" i="1" l="1"/>
  <c r="A121" i="1"/>
  <c r="B121" i="1" l="1"/>
  <c r="A122" i="1"/>
  <c r="B122" i="1" l="1"/>
  <c r="A123" i="1"/>
  <c r="B123" i="1" l="1"/>
  <c r="A124" i="1"/>
  <c r="B124" i="1" l="1"/>
  <c r="A125" i="1"/>
  <c r="B125" i="1" l="1"/>
  <c r="A126" i="1"/>
  <c r="B126" i="1" l="1"/>
  <c r="A127" i="1"/>
  <c r="B127" i="1" l="1"/>
  <c r="A128" i="1"/>
  <c r="B128" i="1" l="1"/>
  <c r="A129" i="1"/>
  <c r="B129" i="1" l="1"/>
  <c r="A130" i="1"/>
  <c r="B130" i="1" l="1"/>
  <c r="A131" i="1"/>
  <c r="B131" i="1" l="1"/>
  <c r="A132" i="1"/>
  <c r="B132" i="1" l="1"/>
  <c r="A133" i="1"/>
  <c r="B133" i="1" l="1"/>
  <c r="A134" i="1"/>
  <c r="B134" i="1" l="1"/>
  <c r="A135" i="1"/>
  <c r="B135" i="1" l="1"/>
  <c r="A136" i="1"/>
  <c r="B136" i="1" l="1"/>
  <c r="A137" i="1"/>
  <c r="B137" i="1" l="1"/>
  <c r="A138" i="1"/>
  <c r="B138" i="1" l="1"/>
  <c r="A139" i="1"/>
  <c r="B139" i="1" l="1"/>
  <c r="A140" i="1"/>
  <c r="B140" i="1" l="1"/>
  <c r="A141" i="1"/>
  <c r="B141" i="1" l="1"/>
  <c r="A142" i="1"/>
  <c r="B142" i="1" l="1"/>
  <c r="A143" i="1"/>
  <c r="B143" i="1" l="1"/>
  <c r="A144" i="1"/>
  <c r="B144" i="1" l="1"/>
  <c r="A145" i="1"/>
  <c r="B145" i="1" l="1"/>
  <c r="A146" i="1"/>
  <c r="B146" i="1" l="1"/>
  <c r="A147" i="1"/>
  <c r="B147" i="1" l="1"/>
  <c r="A148" i="1"/>
  <c r="B148" i="1" l="1"/>
  <c r="A149" i="1"/>
  <c r="B149" i="1" l="1"/>
  <c r="A150" i="1"/>
  <c r="B150" i="1" l="1"/>
  <c r="A151" i="1"/>
  <c r="B151" i="1" l="1"/>
  <c r="A152" i="1"/>
  <c r="B152" i="1" l="1"/>
  <c r="A153" i="1"/>
  <c r="B153" i="1" l="1"/>
  <c r="A154" i="1"/>
  <c r="B154" i="1" l="1"/>
</calcChain>
</file>

<file path=xl/sharedStrings.xml><?xml version="1.0" encoding="utf-8"?>
<sst xmlns="http://schemas.openxmlformats.org/spreadsheetml/2006/main" count="408" uniqueCount="218">
  <si>
    <t>EBITDAR Coverage</t>
  </si>
  <si>
    <t>PAY_PAT_DAYS - Total Payor Patient Days</t>
  </si>
  <si>
    <t>T_BAD_DEBT - Tenant Bad Debt Expense</t>
  </si>
  <si>
    <t>x</t>
  </si>
  <si>
    <t>T_REVENUES - Total Tenant Revenues</t>
  </si>
  <si>
    <t>T_OPEX - Tenant Operating Expenses</t>
  </si>
  <si>
    <t>T_EBITDARM - EBITDARM</t>
  </si>
  <si>
    <t>T_MGMT_FEE - Tenant Management Fee - Actual</t>
  </si>
  <si>
    <t>T_EBITDAR - EBITDAR</t>
  </si>
  <si>
    <t>A_BEDS_TOTAL - Total Available Beds</t>
  </si>
  <si>
    <t>Days in Month</t>
  </si>
  <si>
    <t xml:space="preserve">BPC Reconciliation </t>
  </si>
  <si>
    <t>TENANT FINANCIALS</t>
  </si>
  <si>
    <t>BPC</t>
  </si>
  <si>
    <t>Variance</t>
  </si>
  <si>
    <t>Comments:</t>
  </si>
  <si>
    <t>Operating Beds</t>
  </si>
  <si>
    <t>Census</t>
  </si>
  <si>
    <t>Revenues</t>
  </si>
  <si>
    <t>Operating Expenses</t>
  </si>
  <si>
    <t>EBITDARM</t>
  </si>
  <si>
    <t>Management Fee</t>
  </si>
  <si>
    <t>EBITDAR</t>
  </si>
  <si>
    <t>Rent</t>
  </si>
  <si>
    <t>EBITDARM Coverage</t>
  </si>
  <si>
    <t>Net Income</t>
  </si>
  <si>
    <t>Andrew Residence</t>
  </si>
  <si>
    <t>Room/Board - Private</t>
  </si>
  <si>
    <t>Room/Board - MA</t>
  </si>
  <si>
    <t>Room/Board (Daily) - GRH</t>
  </si>
  <si>
    <t>Room/Board (Monthly) - GRH</t>
  </si>
  <si>
    <t>Retro Revenue</t>
  </si>
  <si>
    <t>Meal Sales</t>
  </si>
  <si>
    <t>Vending Machine</t>
  </si>
  <si>
    <t>Other Prior Year Revenue</t>
  </si>
  <si>
    <t>Miscellaneous Income</t>
  </si>
  <si>
    <t>Contributions</t>
  </si>
  <si>
    <t>Interest Income</t>
  </si>
  <si>
    <t>Investments-Gain/Loss</t>
  </si>
  <si>
    <t>Total Revenues</t>
  </si>
  <si>
    <t/>
  </si>
  <si>
    <t>Gross Revenue</t>
  </si>
  <si>
    <t>Expenses</t>
  </si>
  <si>
    <t>Wages - General</t>
  </si>
  <si>
    <t>Wages - Residents</t>
  </si>
  <si>
    <t>Wages - Medical Records</t>
  </si>
  <si>
    <t>VHS Expense - Admin</t>
  </si>
  <si>
    <t>Workers Comp Expense</t>
  </si>
  <si>
    <t>Payroll Processing</t>
  </si>
  <si>
    <t>401K Processing</t>
  </si>
  <si>
    <t>Repairs &amp; Maintenance</t>
  </si>
  <si>
    <t>Contract Professional Services</t>
  </si>
  <si>
    <t>Miscellaneous Expense</t>
  </si>
  <si>
    <t>Uniforms</t>
  </si>
  <si>
    <t>Travel - Admin</t>
  </si>
  <si>
    <t>Training &amp; Education</t>
  </si>
  <si>
    <t>Meals &amp; Entertainment</t>
  </si>
  <si>
    <t>Dues</t>
  </si>
  <si>
    <t>Subscriptions</t>
  </si>
  <si>
    <t>Staff Education Supplies</t>
  </si>
  <si>
    <t>Legal Services</t>
  </si>
  <si>
    <t>Accounting/Financial Services</t>
  </si>
  <si>
    <t>Network Maintenance Services</t>
  </si>
  <si>
    <t>Bad Debt Expense</t>
  </si>
  <si>
    <t>Hiring Expense</t>
  </si>
  <si>
    <t>Marketing</t>
  </si>
  <si>
    <t>Facility Licenses</t>
  </si>
  <si>
    <t>Staff Licenses</t>
  </si>
  <si>
    <t>Postage</t>
  </si>
  <si>
    <t>Freight</t>
  </si>
  <si>
    <t>Equipment Rental</t>
  </si>
  <si>
    <t>Bank Charges</t>
  </si>
  <si>
    <t>Payroll Taxes</t>
  </si>
  <si>
    <t>Insurance - Health</t>
  </si>
  <si>
    <t>Insurance - Dental</t>
  </si>
  <si>
    <t>Insurance - Life</t>
  </si>
  <si>
    <t>Insurance - Disability</t>
  </si>
  <si>
    <t>Insurance - Flex/DC</t>
  </si>
  <si>
    <t>Retirement Expense</t>
  </si>
  <si>
    <t>All Purpose Time</t>
  </si>
  <si>
    <t>Customer Service</t>
  </si>
  <si>
    <t>Fringe - Other</t>
  </si>
  <si>
    <t>Retro compensation</t>
  </si>
  <si>
    <t>Scholarships</t>
  </si>
  <si>
    <t>Incentives</t>
  </si>
  <si>
    <t>Miscellaneous Deductions</t>
  </si>
  <si>
    <t>Union Dues</t>
  </si>
  <si>
    <t>VHS accrual change</t>
  </si>
  <si>
    <t>Wages - Vocational General</t>
  </si>
  <si>
    <t>Wages - Leisure General</t>
  </si>
  <si>
    <t>Wages - Leisure Resident</t>
  </si>
  <si>
    <t>VHS Expense - Leisure/Voc</t>
  </si>
  <si>
    <t>Supplies - Leisure/Vocational</t>
  </si>
  <si>
    <t>Repair &amp; Maintenance</t>
  </si>
  <si>
    <t>Travel</t>
  </si>
  <si>
    <t>Recreation Expense</t>
  </si>
  <si>
    <t>Vocational Expense</t>
  </si>
  <si>
    <t>Hiring</t>
  </si>
  <si>
    <t>Licenses - Staff</t>
  </si>
  <si>
    <t>Wages - General Program Mgmnt</t>
  </si>
  <si>
    <t>VHS - Program Mgmnt</t>
  </si>
  <si>
    <t>Supplies - Program Mgmnt</t>
  </si>
  <si>
    <t>Medical Director</t>
  </si>
  <si>
    <t>Equipmental Rental</t>
  </si>
  <si>
    <t>Wages - General Social Service</t>
  </si>
  <si>
    <t>VHS - Social Service</t>
  </si>
  <si>
    <t>Supplies - Social Service</t>
  </si>
  <si>
    <t>Lease - Vehicle</t>
  </si>
  <si>
    <t>Equipmenta Rental</t>
  </si>
  <si>
    <t>Wages - General CNA Training</t>
  </si>
  <si>
    <t>Wages - Other CNA Training</t>
  </si>
  <si>
    <t>Supplies - CNA Training</t>
  </si>
  <si>
    <t>Travel - CNA Training</t>
  </si>
  <si>
    <t>Wages - RN</t>
  </si>
  <si>
    <t>Wages - LPN</t>
  </si>
  <si>
    <t>Wages - MHW</t>
  </si>
  <si>
    <t>Wages - LSI</t>
  </si>
  <si>
    <t>VHS Expense - Nursing</t>
  </si>
  <si>
    <t>Forms</t>
  </si>
  <si>
    <t>Supplies - Incontinence</t>
  </si>
  <si>
    <t>Supplies - Nursing</t>
  </si>
  <si>
    <t>Contr Prof Serv/Prescreening</t>
  </si>
  <si>
    <t>Prescription Drugs</t>
  </si>
  <si>
    <t>Over-the-Counter Drugs</t>
  </si>
  <si>
    <t>Resident Personal Supplies</t>
  </si>
  <si>
    <t>Wages - General TMA Training</t>
  </si>
  <si>
    <t>Wages - Other TMA Training</t>
  </si>
  <si>
    <t>Supplies - TMA Training</t>
  </si>
  <si>
    <t>Travel - TMA Training</t>
  </si>
  <si>
    <t>Wages - General Dietary</t>
  </si>
  <si>
    <t>VHS - Dietary</t>
  </si>
  <si>
    <t>Supplies - Dietary</t>
  </si>
  <si>
    <t>Dues &amp; Subscriptions</t>
  </si>
  <si>
    <t>Raw Food</t>
  </si>
  <si>
    <t>Utensils</t>
  </si>
  <si>
    <t>Wages - General Housekeeping</t>
  </si>
  <si>
    <t>VHS - Housekeeping</t>
  </si>
  <si>
    <t>Supplies - Housekeeping</t>
  </si>
  <si>
    <t>Wages - General Maintenance</t>
  </si>
  <si>
    <t>Wages - Safety</t>
  </si>
  <si>
    <t>VHS - Maintenance</t>
  </si>
  <si>
    <t>Supplies - Maintenance</t>
  </si>
  <si>
    <t>Operating Permits</t>
  </si>
  <si>
    <t>Wages - General Laundry</t>
  </si>
  <si>
    <t>VHS - Laundry</t>
  </si>
  <si>
    <t>Supplies - Laundry</t>
  </si>
  <si>
    <t>Repairs &amp; Maintanance</t>
  </si>
  <si>
    <t>Linen Costs</t>
  </si>
  <si>
    <t>Laundry Services - External</t>
  </si>
  <si>
    <t>Utilities - Telephone</t>
  </si>
  <si>
    <t>Utilities - Water/Sewer/Waste</t>
  </si>
  <si>
    <t>Utilities - Electric</t>
  </si>
  <si>
    <t>Utilities - Gas</t>
  </si>
  <si>
    <t>Utilities - Medical Waste</t>
  </si>
  <si>
    <t>Utilities - Cell/Pagers</t>
  </si>
  <si>
    <t>Rent - Land &amp; Building</t>
  </si>
  <si>
    <t>Rent - Equipment</t>
  </si>
  <si>
    <t>Depreciation</t>
  </si>
  <si>
    <t>Taxes - Real Estate</t>
  </si>
  <si>
    <t>Insurance</t>
  </si>
  <si>
    <t>Interest Exp - Working Capital</t>
  </si>
  <si>
    <t>Amortization Expense</t>
  </si>
  <si>
    <t>Taxes - Income</t>
  </si>
  <si>
    <t>Dividend Expense</t>
  </si>
  <si>
    <t>Total Expenses</t>
  </si>
  <si>
    <t>Year to Date</t>
  </si>
  <si>
    <t xml:space="preserve"> </t>
  </si>
  <si>
    <t>Wages - General Nursing Mgmnt</t>
  </si>
  <si>
    <t>Budget</t>
  </si>
  <si>
    <t>Budget  /Mo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</si>
  <si>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</si>
  <si>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</si>
  <si>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</si>
  <si>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</si>
  <si>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</si>
  <si>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</si>
  <si>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</si>
  <si>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</si>
  <si>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</si>
  <si>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</si>
  <si>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</si>
  <si>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</si>
  <si>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PIPP Revenue</t>
  </si>
  <si>
    <t>Adjusted Gross Revenue</t>
  </si>
  <si>
    <t>Supplies - Aministration</t>
  </si>
  <si>
    <t>Wages - Mental Health Technician</t>
  </si>
  <si>
    <t>PIPP Expense</t>
  </si>
  <si>
    <t>Adjusted Total Expenses</t>
  </si>
  <si>
    <t>PIPP Net Income</t>
  </si>
  <si>
    <t>Adjusted Net Income</t>
  </si>
  <si>
    <t>Census:</t>
  </si>
  <si>
    <t>MA</t>
  </si>
  <si>
    <t>GRH</t>
  </si>
  <si>
    <t>PRI</t>
  </si>
  <si>
    <t>TOTAL</t>
  </si>
  <si>
    <t>Delta</t>
  </si>
  <si>
    <t>P&amp;L</t>
  </si>
  <si>
    <t>Variance Analysis</t>
  </si>
  <si>
    <t>Tenant Non-Operating Expenses</t>
  </si>
  <si>
    <t>Particulars</t>
  </si>
  <si>
    <t>Tenant Financials</t>
  </si>
  <si>
    <t>Reporting Template</t>
  </si>
  <si>
    <t>Aug'19</t>
  </si>
  <si>
    <t>Sep'19</t>
  </si>
  <si>
    <t>Aug'19 Variance</t>
  </si>
  <si>
    <t>Sep'19 Variance</t>
  </si>
  <si>
    <t>Tenant Other Income and Expense :</t>
  </si>
  <si>
    <t>Tenant Interest Income and Expense :</t>
  </si>
  <si>
    <t>Gain on Disposal of Asset</t>
  </si>
  <si>
    <t>Bed  Counts taken from Operator Template since data not available in the Tenant Financials</t>
  </si>
  <si>
    <t>Covid Revenue</t>
  </si>
  <si>
    <t>RN - Agency Staff</t>
  </si>
  <si>
    <t>LPN - Agency Staff</t>
  </si>
  <si>
    <t>Jan'22 TF data after restated</t>
  </si>
  <si>
    <t>Jan'22 TF data before restated</t>
  </si>
  <si>
    <t>Revenue Analysis</t>
  </si>
  <si>
    <t>Immaterial Delta</t>
  </si>
  <si>
    <t>YTD ending 05/31/2022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</si>
</sst>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mmmm\ yyyy\ &quot;TTM&quot;"/>
    <numFmt numFmtId="166" formatCode="_(* #,##0_);_(* \(\ #,##0\ \);_(* &quot;-&quot;??_);_(\ @_ \)"/>
    <numFmt numFmtId="167" formatCode="#,##0.00;\(#,##0.00\)"/>
    <numFmt numFmtId="168" formatCode="#,###,##0.00;\(#,###,##0.00\)"/>
    <numFmt numFmtId="169" formatCode="#,###,##0;\(#,###,##0\)"/>
    <numFmt numFmtId="170" formatCode="#,##0;\(#,##0\)"/>
    <numFmt numFmtId="171" formatCode="&quot;$&quot;#,##0.00;\(&quot;$&quot;#,##0.00\)"/>
    <numFmt numFmtId="172" formatCode="###0.0%;\(###0.0%\)"/>
    <numFmt numFmtId="173" formatCode="&quot;$&quot;* #,##0.00;\(&quot;$&quot;* #,##0.00\)"/>
    <numFmt numFmtId="174" formatCode="0.00_);[Red]\(0.00\)"/>
  </numFmts>
  <fonts count="4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0"/>
      <name val="Arial"/>
      <family val="2"/>
    </font>
    <font>
      <b/>
      <sz val="10"/>
      <color theme="3" tint="0.39997558519241921"/>
      <name val="Arial"/>
      <family val="2"/>
    </font>
    <font>
      <sz val="10"/>
      <color indexed="0"/>
      <name val="Arial"/>
      <family val="2"/>
    </font>
    <font>
      <b/>
      <sz val="10"/>
      <color theme="3" tint="-0.249977111117893"/>
      <name val="Arial"/>
      <family val="2"/>
    </font>
    <font>
      <b/>
      <sz val="10"/>
      <color theme="0"/>
      <name val="Arial"/>
      <family val="2"/>
    </font>
    <font>
      <b/>
      <sz val="10"/>
      <name val="Arial"/>
      <family val="2"/>
    </font>
    <font>
      <b/>
      <sz val="10"/>
      <color indexed="9"/>
      <name val="Arial"/>
      <family val="2"/>
    </font>
    <font>
      <sz val="10"/>
      <color indexed="17"/>
      <name val="Arial"/>
      <family val="2"/>
    </font>
    <font>
      <u val="singleAccounting"/>
      <sz val="10"/>
      <color indexed="17"/>
      <name val="Arial"/>
      <family val="2"/>
    </font>
    <font>
      <sz val="11"/>
      <color theme="1"/>
      <name val="Arial"/>
      <family val="2"/>
    </font>
    <font>
      <sz val="10"/>
      <color indexed="8"/>
      <name val="Arial"/>
      <family val="2"/>
    </font>
    <font>
      <sz val="8.25"/>
      <color rgb="FF000000"/>
      <name val="Microsoft Sans Serif"/>
      <family val="2"/>
    </font>
    <font>
      <sz val="8.85"/>
      <color rgb="FF000000"/>
      <name val="Arial"/>
      <family val="2"/>
    </font>
    <font>
      <b/>
      <sz val="12"/>
      <color indexed="0"/>
      <name val="Microsoft Sans Serif"/>
      <family val="2"/>
    </font>
    <font>
      <sz val="10"/>
      <color indexed="0"/>
      <name val="Microsoft Sans Serif"/>
      <family val="2"/>
    </font>
    <font>
      <b/>
      <u/>
      <sz val="12"/>
      <color indexed="0"/>
      <name val="Microsoft Sans Serif"/>
      <family val="2"/>
    </font>
    <font>
      <b/>
      <sz val="10"/>
      <color indexed="0"/>
      <name val="Microsoft Sans Serif"/>
      <family val="2"/>
    </font>
    <font>
      <b/>
      <i/>
      <sz val="10"/>
      <color indexed="0"/>
      <name val="MS Reference Sans Serif"/>
      <family val="2"/>
    </font>
    <font>
      <sz val="10"/>
      <color rgb="FF000000"/>
      <name val="Times New Roman"/>
      <family val="1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  <font>
      <sz val="8"/>
      <color indexed="8"/>
      <name val="Times New Roman"/>
      <family val="1"/>
    </font>
    <font>
      <b/>
      <sz val="8"/>
      <color indexed="12"/>
      <name val="Times New Roman"/>
      <family val="1"/>
    </font>
    <font>
      <sz val="10"/>
      <name val="Times New Roman"/>
      <family val="1"/>
    </font>
    <font>
      <sz val="8"/>
      <name val="Times New Roman"/>
      <family val="1"/>
    </font>
    <font>
      <sz val="8"/>
      <name val="Arial"/>
      <family val="2"/>
    </font>
    <font>
      <b/>
      <sz val="8"/>
      <color indexed="8"/>
      <name val="Times New Roman"/>
      <family val="1"/>
    </font>
    <font>
      <b/>
      <sz val="10"/>
      <name val="Times New Roman"/>
      <family val="1"/>
    </font>
    <font>
      <b/>
      <sz val="8"/>
      <name val="Times New Roman"/>
      <family val="1"/>
    </font>
    <font>
      <b/>
      <sz val="10"/>
      <color indexed="16"/>
      <name val="Times New Roman"/>
      <family val="1"/>
    </font>
    <font>
      <b/>
      <sz val="8"/>
      <color indexed="16"/>
      <name val="Times New Roman"/>
      <family val="1"/>
    </font>
    <font>
      <sz val="10"/>
      <color theme="1"/>
      <name val="Times New Roman"/>
      <family val="1"/>
    </font>
    <font>
      <sz val="10"/>
      <color indexed="16"/>
      <name val="Times New Roman"/>
      <family val="1"/>
    </font>
    <font>
      <b/>
      <sz val="8"/>
      <name val="Arial"/>
      <family val="2"/>
    </font>
    <font>
      <b/>
      <sz val="10"/>
      <color rgb="FF0000FF"/>
      <name val="Times New Roman"/>
      <family val="1"/>
    </font>
    <font>
      <sz val="10"/>
      <name val="Arial"/>
      <family val="2"/>
    </font>
    <font>
      <b/>
      <sz val="10"/>
      <color theme="1"/>
      <name val="Times New Roman"/>
      <family val="1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indexed="8"/>
      <name val="Times New Roman"/>
      <family val="1"/>
    </font>
    <font>
      <b/>
      <sz val="11"/>
      <color indexed="8"/>
      <name val="Times New Roman"/>
      <family val="1"/>
    </font>
    <font>
      <sz val="10"/>
      <name val="Arial"/>
      <family val="2"/>
    </font>
    <font>
      <b/>
      <sz val="10"/>
      <color rgb="FF000099"/>
      <name val="Times New Roman"/>
      <family val="1"/>
    </font>
    <font>
      <sz val="1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indexed="8"/>
      </patternFill>
    </fill>
    <fill>
      <patternFill patternType="solid">
        <fgColor rgb="FFFFFFCC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25">
    <xf numFmtId="0" fontId="0" fillId="0" borderId="0"/>
    <xf numFmtId="43" fontId="1" fillId="0" borderId="0" applyFont="0" applyFill="0" applyBorder="0" applyAlignment="0" applyProtection="0"/>
    <xf numFmtId="0" fontId="4" fillId="0" borderId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43" fontId="1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167" fontId="6" fillId="0" borderId="0"/>
    <xf numFmtId="168" fontId="6" fillId="0" borderId="0"/>
    <xf numFmtId="169" fontId="6" fillId="0" borderId="0"/>
    <xf numFmtId="169" fontId="6" fillId="0" borderId="0"/>
    <xf numFmtId="168" fontId="6" fillId="0" borderId="0"/>
    <xf numFmtId="169" fontId="6" fillId="0" borderId="0"/>
    <xf numFmtId="168" fontId="6" fillId="0" borderId="0"/>
    <xf numFmtId="168" fontId="6" fillId="0" borderId="0"/>
    <xf numFmtId="169" fontId="6" fillId="0" borderId="0"/>
    <xf numFmtId="169" fontId="6" fillId="0" borderId="0"/>
    <xf numFmtId="168" fontId="6" fillId="0" borderId="0"/>
    <xf numFmtId="170" fontId="6" fillId="0" borderId="0"/>
    <xf numFmtId="169" fontId="6" fillId="0" borderId="0"/>
    <xf numFmtId="168" fontId="6" fillId="0" borderId="0"/>
    <xf numFmtId="169" fontId="6" fillId="0" borderId="0"/>
    <xf numFmtId="168" fontId="6" fillId="0" borderId="0"/>
    <xf numFmtId="169" fontId="6" fillId="0" borderId="0"/>
    <xf numFmtId="168" fontId="6" fillId="0" borderId="0"/>
    <xf numFmtId="169" fontId="6" fillId="0" borderId="0"/>
    <xf numFmtId="168" fontId="6" fillId="0" borderId="0"/>
    <xf numFmtId="167" fontId="6" fillId="0" borderId="0"/>
    <xf numFmtId="170" fontId="6" fillId="0" borderId="0"/>
    <xf numFmtId="167" fontId="6" fillId="0" borderId="0"/>
    <xf numFmtId="167" fontId="6" fillId="0" borderId="0"/>
    <xf numFmtId="170" fontId="6" fillId="0" borderId="0"/>
    <xf numFmtId="167" fontId="6" fillId="0" borderId="0"/>
    <xf numFmtId="170" fontId="6" fillId="0" borderId="0"/>
    <xf numFmtId="167" fontId="6" fillId="0" borderId="0"/>
    <xf numFmtId="170" fontId="6" fillId="0" borderId="0"/>
    <xf numFmtId="167" fontId="6" fillId="0" borderId="0"/>
    <xf numFmtId="169" fontId="6" fillId="0" borderId="0"/>
    <xf numFmtId="168" fontId="6" fillId="0" borderId="0"/>
    <xf numFmtId="168" fontId="6" fillId="0" borderId="0"/>
    <xf numFmtId="169" fontId="6" fillId="0" borderId="0"/>
    <xf numFmtId="169" fontId="6" fillId="0" borderId="0"/>
    <xf numFmtId="168" fontId="6" fillId="0" borderId="0"/>
    <xf numFmtId="171" fontId="6" fillId="0" borderId="0"/>
    <xf numFmtId="172" fontId="6" fillId="0" borderId="0"/>
    <xf numFmtId="0" fontId="3" fillId="0" borderId="0" applyNumberFormat="0" applyFill="0" applyBorder="0" applyAlignment="0" applyProtection="0"/>
    <xf numFmtId="0" fontId="6" fillId="0" borderId="0"/>
    <xf numFmtId="0" fontId="6" fillId="0" borderId="0"/>
    <xf numFmtId="0" fontId="14" fillId="0" borderId="0">
      <alignment vertical="top"/>
    </xf>
    <xf numFmtId="0" fontId="6" fillId="0" borderId="0"/>
    <xf numFmtId="0" fontId="14" fillId="0" borderId="0">
      <alignment vertical="top"/>
    </xf>
    <xf numFmtId="0" fontId="4" fillId="0" borderId="0"/>
    <xf numFmtId="0" fontId="6" fillId="0" borderId="0"/>
    <xf numFmtId="0" fontId="6" fillId="0" borderId="0"/>
    <xf numFmtId="0" fontId="6" fillId="0" borderId="0"/>
    <xf numFmtId="0" fontId="14" fillId="0" borderId="0">
      <alignment vertical="top"/>
    </xf>
    <xf numFmtId="0" fontId="4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4" fillId="0" borderId="0">
      <alignment vertical="top"/>
    </xf>
    <xf numFmtId="0" fontId="6" fillId="0" borderId="0"/>
    <xf numFmtId="0" fontId="14" fillId="0" borderId="0">
      <alignment vertical="top"/>
    </xf>
    <xf numFmtId="0" fontId="4" fillId="0" borderId="0"/>
    <xf numFmtId="0" fontId="6" fillId="0" borderId="0"/>
    <xf numFmtId="0" fontId="4" fillId="0" borderId="0"/>
    <xf numFmtId="0" fontId="13" fillId="0" borderId="0"/>
    <xf numFmtId="0" fontId="6" fillId="0" borderId="0"/>
    <xf numFmtId="0" fontId="4" fillId="0" borderId="0"/>
    <xf numFmtId="0" fontId="14" fillId="0" borderId="0">
      <alignment vertical="top"/>
    </xf>
    <xf numFmtId="0" fontId="6" fillId="0" borderId="0"/>
    <xf numFmtId="0" fontId="15" fillId="0" borderId="0" applyAlignment="0"/>
    <xf numFmtId="0" fontId="16" fillId="0" borderId="0" applyAlignment="0"/>
    <xf numFmtId="0" fontId="6" fillId="0" borderId="0"/>
    <xf numFmtId="0" fontId="6" fillId="0" borderId="0"/>
    <xf numFmtId="0" fontId="14" fillId="0" borderId="0">
      <alignment vertical="top"/>
    </xf>
    <xf numFmtId="0" fontId="6" fillId="0" borderId="0"/>
    <xf numFmtId="0" fontId="6" fillId="0" borderId="0"/>
    <xf numFmtId="0" fontId="14" fillId="0" borderId="0">
      <alignment vertical="top"/>
    </xf>
    <xf numFmtId="0" fontId="1" fillId="4" borderId="6" applyNumberFormat="0" applyFont="0" applyAlignment="0" applyProtection="0"/>
    <xf numFmtId="0" fontId="1" fillId="4" borderId="6" applyNumberFormat="0" applyFont="0" applyAlignment="0" applyProtection="0"/>
    <xf numFmtId="9" fontId="13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6" fillId="0" borderId="0"/>
    <xf numFmtId="0" fontId="17" fillId="0" borderId="0"/>
    <xf numFmtId="0" fontId="18" fillId="0" borderId="0"/>
    <xf numFmtId="0" fontId="19" fillId="0" borderId="0"/>
    <xf numFmtId="0" fontId="20" fillId="0" borderId="0"/>
    <xf numFmtId="0" fontId="17" fillId="23" borderId="0"/>
    <xf numFmtId="0" fontId="21" fillId="0" borderId="0"/>
    <xf numFmtId="0" fontId="39" fillId="0" borderId="0"/>
    <xf numFmtId="44" fontId="1" fillId="0" borderId="0" applyFont="0" applyFill="0" applyBorder="0" applyAlignment="0" applyProtection="0"/>
    <xf numFmtId="0" fontId="9" fillId="0" borderId="22">
      <alignment horizontal="left" wrapText="1"/>
    </xf>
    <xf numFmtId="43" fontId="4" fillId="0" borderId="0" applyFont="0" applyFill="0" applyBorder="0" applyAlignment="0" applyProtection="0"/>
    <xf numFmtId="0" fontId="4" fillId="0" borderId="0"/>
    <xf numFmtId="0" fontId="45" fillId="0" borderId="0"/>
    <xf numFmtId="0" fontId="47" fillId="0" borderId="0"/>
  </cellStyleXfs>
  <cellXfs count="261">
    <xf numFmtId="0" fontId="0" fillId="0" borderId="0" xfId="0"/>
    <xf numFmtId="0" fontId="0" fillId="0" borderId="0" xfId="0" applyNumberFormat="1"/>
    <xf numFmtId="0" fontId="0" fillId="0" borderId="0" xfId="0" applyNumberFormat="1" applyAlignment="1">
      <alignment horizontal="left" indent="1"/>
    </xf>
    <xf numFmtId="0" fontId="0" fillId="0" borderId="0" xfId="0" applyNumberFormat="1" applyAlignment="1">
      <alignment horizontal="left" indent="2"/>
    </xf>
    <xf numFmtId="0" fontId="2" fillId="0" borderId="1" xfId="0" applyFont="1" applyBorder="1"/>
    <xf numFmtId="0" fontId="2" fillId="0" borderId="0" xfId="0" applyFont="1"/>
    <xf numFmtId="0" fontId="0" fillId="2" borderId="0" xfId="0" applyFill="1"/>
    <xf numFmtId="0" fontId="0" fillId="2" borderId="4" xfId="0" applyFill="1" applyBorder="1"/>
    <xf numFmtId="0" fontId="0" fillId="0" borderId="0" xfId="0" applyNumberFormat="1" applyAlignment="1">
      <alignment horizontal="left" indent="3"/>
    </xf>
    <xf numFmtId="0" fontId="2" fillId="0" borderId="0" xfId="0" applyFont="1" applyBorder="1"/>
    <xf numFmtId="164" fontId="0" fillId="3" borderId="4" xfId="1" applyNumberFormat="1" applyFont="1" applyFill="1" applyBorder="1"/>
    <xf numFmtId="0" fontId="0" fillId="0" borderId="2" xfId="0" applyBorder="1"/>
    <xf numFmtId="0" fontId="2" fillId="0" borderId="3" xfId="0" applyFont="1" applyBorder="1"/>
    <xf numFmtId="0" fontId="0" fillId="0" borderId="4" xfId="0" applyBorder="1" applyAlignment="1">
      <alignment horizontal="left" indent="1"/>
    </xf>
    <xf numFmtId="0" fontId="0" fillId="0" borderId="3" xfId="0" applyBorder="1" applyAlignment="1">
      <alignment horizontal="left" indent="1"/>
    </xf>
    <xf numFmtId="0" fontId="0" fillId="0" borderId="0" xfId="0" applyAlignment="1">
      <alignment horizontal="right"/>
    </xf>
    <xf numFmtId="0" fontId="0" fillId="0" borderId="0" xfId="0" applyNumberFormat="1" applyAlignment="1"/>
    <xf numFmtId="0" fontId="5" fillId="17" borderId="0" xfId="2" applyFont="1" applyFill="1" applyAlignment="1"/>
    <xf numFmtId="0" fontId="4" fillId="17" borderId="0" xfId="2" applyFont="1" applyFill="1" applyAlignment="1">
      <alignment wrapText="1"/>
    </xf>
    <xf numFmtId="0" fontId="6" fillId="17" borderId="0" xfId="0" applyFont="1" applyFill="1"/>
    <xf numFmtId="0" fontId="7" fillId="17" borderId="0" xfId="2" applyFont="1" applyFill="1"/>
    <xf numFmtId="0" fontId="0" fillId="17" borderId="0" xfId="0" applyFill="1"/>
    <xf numFmtId="0" fontId="8" fillId="18" borderId="7" xfId="2" applyFont="1" applyFill="1" applyBorder="1" applyAlignment="1">
      <alignment horizontal="centerContinuous" vertical="justify"/>
    </xf>
    <xf numFmtId="0" fontId="8" fillId="18" borderId="8" xfId="2" applyFont="1" applyFill="1" applyBorder="1" applyAlignment="1">
      <alignment horizontal="centerContinuous" vertical="justify"/>
    </xf>
    <xf numFmtId="0" fontId="8" fillId="18" borderId="7" xfId="2" applyFont="1" applyFill="1" applyBorder="1"/>
    <xf numFmtId="0" fontId="8" fillId="18" borderId="9" xfId="2" applyFont="1" applyFill="1" applyBorder="1"/>
    <xf numFmtId="0" fontId="8" fillId="18" borderId="8" xfId="2" applyFont="1" applyFill="1" applyBorder="1"/>
    <xf numFmtId="165" fontId="9" fillId="17" borderId="10" xfId="2" applyNumberFormat="1" applyFont="1" applyFill="1" applyBorder="1" applyAlignment="1">
      <alignment horizontal="center" wrapText="1"/>
    </xf>
    <xf numFmtId="0" fontId="10" fillId="17" borderId="11" xfId="2" applyFont="1" applyFill="1" applyBorder="1" applyAlignment="1">
      <alignment horizontal="center" wrapText="1"/>
    </xf>
    <xf numFmtId="0" fontId="0" fillId="17" borderId="10" xfId="0" applyFill="1" applyBorder="1"/>
    <xf numFmtId="0" fontId="0" fillId="17" borderId="0" xfId="0" applyFill="1" applyBorder="1"/>
    <xf numFmtId="0" fontId="0" fillId="17" borderId="11" xfId="0" applyFill="1" applyBorder="1"/>
    <xf numFmtId="165" fontId="9" fillId="17" borderId="10" xfId="2" applyNumberFormat="1" applyFont="1" applyFill="1" applyBorder="1" applyAlignment="1">
      <alignment horizontal="left" wrapText="1"/>
    </xf>
    <xf numFmtId="164" fontId="10" fillId="19" borderId="12" xfId="1" applyNumberFormat="1" applyFont="1" applyFill="1" applyBorder="1" applyAlignment="1">
      <alignment horizontal="center" wrapText="1"/>
    </xf>
    <xf numFmtId="43" fontId="0" fillId="17" borderId="10" xfId="1" applyFont="1" applyFill="1" applyBorder="1"/>
    <xf numFmtId="0" fontId="4" fillId="17" borderId="10" xfId="2" applyFont="1" applyFill="1" applyBorder="1" applyAlignment="1">
      <alignment wrapText="1"/>
    </xf>
    <xf numFmtId="43" fontId="0" fillId="17" borderId="0" xfId="1" applyFont="1" applyFill="1" applyBorder="1"/>
    <xf numFmtId="166" fontId="12" fillId="20" borderId="11" xfId="1" applyNumberFormat="1" applyFont="1" applyFill="1" applyBorder="1"/>
    <xf numFmtId="166" fontId="4" fillId="20" borderId="11" xfId="1" applyNumberFormat="1" applyFont="1" applyFill="1" applyBorder="1"/>
    <xf numFmtId="166" fontId="11" fillId="17" borderId="11" xfId="1" applyNumberFormat="1" applyFont="1" applyFill="1" applyBorder="1"/>
    <xf numFmtId="166" fontId="11" fillId="21" borderId="12" xfId="1" applyNumberFormat="1" applyFont="1" applyFill="1" applyBorder="1"/>
    <xf numFmtId="43" fontId="0" fillId="22" borderId="11" xfId="1" applyFont="1" applyFill="1" applyBorder="1"/>
    <xf numFmtId="0" fontId="0" fillId="17" borderId="13" xfId="0" applyFill="1" applyBorder="1"/>
    <xf numFmtId="43" fontId="0" fillId="22" borderId="14" xfId="1" applyFont="1" applyFill="1" applyBorder="1"/>
    <xf numFmtId="43" fontId="0" fillId="17" borderId="13" xfId="1" applyFont="1" applyFill="1" applyBorder="1"/>
    <xf numFmtId="43" fontId="0" fillId="17" borderId="15" xfId="1" applyFont="1" applyFill="1" applyBorder="1"/>
    <xf numFmtId="0" fontId="0" fillId="17" borderId="14" xfId="0" applyFill="1" applyBorder="1"/>
    <xf numFmtId="0" fontId="0" fillId="17" borderId="11" xfId="0" applyFill="1" applyBorder="1" applyAlignment="1">
      <alignment horizontal="left"/>
    </xf>
    <xf numFmtId="0" fontId="0" fillId="17" borderId="11" xfId="0" applyFill="1" applyBorder="1" applyAlignment="1">
      <alignment wrapText="1"/>
    </xf>
    <xf numFmtId="0" fontId="0" fillId="0" borderId="0" xfId="0" applyAlignment="1"/>
    <xf numFmtId="43" fontId="0" fillId="0" borderId="0" xfId="1" applyFont="1"/>
    <xf numFmtId="43" fontId="2" fillId="0" borderId="0" xfId="1" applyFont="1" applyBorder="1"/>
    <xf numFmtId="0" fontId="0" fillId="0" borderId="0" xfId="0" applyFont="1" applyAlignment="1">
      <alignment horizontal="right"/>
    </xf>
    <xf numFmtId="43" fontId="2" fillId="0" borderId="1" xfId="1" applyFont="1" applyBorder="1"/>
    <xf numFmtId="43" fontId="2" fillId="0" borderId="0" xfId="1" applyFont="1" applyAlignment="1">
      <alignment horizontal="right"/>
    </xf>
    <xf numFmtId="0" fontId="0" fillId="0" borderId="0" xfId="0" applyFont="1"/>
    <xf numFmtId="0" fontId="0" fillId="0" borderId="1" xfId="0" applyFont="1" applyBorder="1"/>
    <xf numFmtId="164" fontId="0" fillId="0" borderId="0" xfId="0" applyNumberFormat="1" applyFont="1" applyBorder="1"/>
    <xf numFmtId="0" fontId="2" fillId="28" borderId="0" xfId="0" applyFont="1" applyFill="1"/>
    <xf numFmtId="0" fontId="2" fillId="20" borderId="23" xfId="0" applyFont="1" applyFill="1" applyBorder="1"/>
    <xf numFmtId="0" fontId="2" fillId="20" borderId="22" xfId="0" applyFont="1" applyFill="1" applyBorder="1"/>
    <xf numFmtId="0" fontId="41" fillId="0" borderId="16" xfId="0" applyFont="1" applyBorder="1"/>
    <xf numFmtId="0" fontId="0" fillId="30" borderId="24" xfId="0" applyFill="1" applyBorder="1"/>
    <xf numFmtId="0" fontId="42" fillId="0" borderId="16" xfId="0" applyFont="1" applyBorder="1"/>
    <xf numFmtId="0" fontId="41" fillId="0" borderId="26" xfId="0" applyFont="1" applyBorder="1"/>
    <xf numFmtId="49" fontId="24" fillId="0" borderId="16" xfId="0" applyNumberFormat="1" applyFont="1" applyBorder="1" applyAlignment="1">
      <alignment horizontal="left"/>
    </xf>
    <xf numFmtId="44" fontId="41" fillId="0" borderId="26" xfId="119" applyFont="1" applyBorder="1"/>
    <xf numFmtId="44" fontId="42" fillId="0" borderId="27" xfId="119" applyFont="1" applyFill="1" applyBorder="1"/>
    <xf numFmtId="0" fontId="0" fillId="0" borderId="16" xfId="0" applyBorder="1"/>
    <xf numFmtId="0" fontId="41" fillId="0" borderId="4" xfId="0" applyFont="1" applyBorder="1"/>
    <xf numFmtId="44" fontId="22" fillId="0" borderId="4" xfId="119" applyFont="1" applyBorder="1" applyAlignment="1">
      <alignment horizontal="right"/>
    </xf>
    <xf numFmtId="44" fontId="42" fillId="0" borderId="18" xfId="119" applyFont="1" applyFill="1" applyBorder="1"/>
    <xf numFmtId="44" fontId="41" fillId="0" borderId="4" xfId="119" applyFont="1" applyBorder="1"/>
    <xf numFmtId="0" fontId="2" fillId="20" borderId="25" xfId="0" applyFont="1" applyFill="1" applyBorder="1"/>
    <xf numFmtId="49" fontId="23" fillId="30" borderId="28" xfId="0" applyNumberFormat="1" applyFont="1" applyFill="1" applyBorder="1" applyAlignment="1">
      <alignment horizontal="left"/>
    </xf>
    <xf numFmtId="44" fontId="2" fillId="30" borderId="29" xfId="119" applyFont="1" applyFill="1" applyBorder="1"/>
    <xf numFmtId="49" fontId="44" fillId="31" borderId="0" xfId="0" applyNumberFormat="1" applyFont="1" applyFill="1" applyAlignment="1">
      <alignment horizontal="left"/>
    </xf>
    <xf numFmtId="0" fontId="0" fillId="0" borderId="0" xfId="0" applyAlignment="1">
      <alignment wrapText="1"/>
    </xf>
    <xf numFmtId="0" fontId="23" fillId="0" borderId="0" xfId="0" applyFont="1"/>
    <xf numFmtId="0" fontId="24" fillId="0" borderId="0" xfId="0" applyFont="1"/>
    <xf numFmtId="0" fontId="2" fillId="32" borderId="22" xfId="0" applyFont="1" applyFill="1" applyBorder="1" applyAlignment="1">
      <alignment vertical="center"/>
    </xf>
    <xf numFmtId="0" fontId="2" fillId="32" borderId="22" xfId="0" applyFont="1" applyFill="1" applyBorder="1" applyAlignment="1">
      <alignment vertical="center" wrapText="1"/>
    </xf>
    <xf numFmtId="49" fontId="24" fillId="0" borderId="22" xfId="0" applyNumberFormat="1" applyFont="1" applyBorder="1" applyAlignment="1">
      <alignment horizontal="left"/>
    </xf>
    <xf numFmtId="44" fontId="0" fillId="0" borderId="22" xfId="119" applyFont="1" applyBorder="1"/>
    <xf numFmtId="44" fontId="2" fillId="30" borderId="22" xfId="119" applyFont="1" applyFill="1" applyBorder="1"/>
    <xf numFmtId="164" fontId="0" fillId="0" borderId="0" xfId="1" applyNumberFormat="1" applyFont="1"/>
    <xf numFmtId="164" fontId="2" fillId="3" borderId="2" xfId="1" applyNumberFormat="1" applyFont="1" applyFill="1" applyBorder="1" applyAlignment="1">
      <alignment horizontal="center"/>
    </xf>
    <xf numFmtId="164" fontId="2" fillId="3" borderId="3" xfId="1" applyNumberFormat="1" applyFont="1" applyFill="1" applyBorder="1"/>
    <xf numFmtId="164" fontId="0" fillId="3" borderId="4" xfId="1" applyNumberFormat="1" applyFont="1" applyFill="1" applyBorder="1" applyAlignment="1">
      <alignment horizontal="right"/>
    </xf>
    <xf numFmtId="164" fontId="2" fillId="2" borderId="3" xfId="1" applyNumberFormat="1" applyFont="1" applyFill="1" applyBorder="1"/>
    <xf numFmtId="164" fontId="0" fillId="3" borderId="3" xfId="1" applyNumberFormat="1" applyFont="1" applyFill="1" applyBorder="1"/>
    <xf numFmtId="43" fontId="0" fillId="0" borderId="0" xfId="0" applyNumberFormat="1"/>
    <xf numFmtId="164" fontId="2" fillId="0" borderId="0" xfId="1" applyNumberFormat="1" applyFont="1"/>
    <xf numFmtId="0" fontId="4" fillId="17" borderId="10" xfId="2" applyFont="1" applyFill="1" applyBorder="1" applyAlignment="1">
      <alignment vertical="center" wrapText="1"/>
    </xf>
    <xf numFmtId="166" fontId="12" fillId="20" borderId="11" xfId="1" applyNumberFormat="1" applyFont="1" applyFill="1" applyBorder="1" applyAlignment="1">
      <alignment vertical="center"/>
    </xf>
    <xf numFmtId="0" fontId="0" fillId="17" borderId="0" xfId="0" applyFill="1" applyAlignment="1">
      <alignment vertical="center"/>
    </xf>
    <xf numFmtId="43" fontId="0" fillId="17" borderId="10" xfId="1" applyFont="1" applyFill="1" applyBorder="1" applyAlignment="1">
      <alignment vertical="center"/>
    </xf>
    <xf numFmtId="173" fontId="22" fillId="0" borderId="4" xfId="83" applyNumberFormat="1" applyFont="1" applyBorder="1" applyAlignment="1">
      <alignment horizontal="right"/>
    </xf>
    <xf numFmtId="167" fontId="22" fillId="0" borderId="4" xfId="83" applyNumberFormat="1" applyFont="1" applyBorder="1" applyAlignment="1">
      <alignment horizontal="right"/>
    </xf>
    <xf numFmtId="167" fontId="22" fillId="0" borderId="3" xfId="83" applyNumberFormat="1" applyFont="1" applyBorder="1" applyAlignment="1">
      <alignment horizontal="right"/>
    </xf>
    <xf numFmtId="167" fontId="22" fillId="0" borderId="0" xfId="83" applyNumberFormat="1" applyFont="1" applyAlignment="1">
      <alignment horizontal="right"/>
    </xf>
    <xf numFmtId="49" fontId="23" fillId="25" borderId="0" xfId="0" applyNumberFormat="1" applyFont="1" applyFill="1" applyAlignment="1">
      <alignment horizontal="center"/>
    </xf>
    <xf numFmtId="49" fontId="23" fillId="25" borderId="4" xfId="0" applyNumberFormat="1" applyFont="1" applyFill="1" applyBorder="1" applyAlignment="1">
      <alignment horizontal="center"/>
    </xf>
    <xf numFmtId="49" fontId="23" fillId="25" borderId="16" xfId="0" applyNumberFormat="1" applyFont="1" applyFill="1" applyBorder="1" applyAlignment="1">
      <alignment horizontal="right"/>
    </xf>
    <xf numFmtId="49" fontId="23" fillId="0" borderId="0" xfId="0" applyNumberFormat="1" applyFont="1" applyAlignment="1">
      <alignment horizontal="center"/>
    </xf>
    <xf numFmtId="49" fontId="23" fillId="0" borderId="0" xfId="0" applyNumberFormat="1" applyFont="1" applyAlignment="1">
      <alignment horizontal="left"/>
    </xf>
    <xf numFmtId="49" fontId="24" fillId="24" borderId="4" xfId="0" applyNumberFormat="1" applyFont="1" applyFill="1" applyBorder="1" applyAlignment="1">
      <alignment horizontal="left"/>
    </xf>
    <xf numFmtId="49" fontId="25" fillId="26" borderId="4" xfId="0" applyNumberFormat="1" applyFont="1" applyFill="1" applyBorder="1" applyAlignment="1">
      <alignment horizontal="left"/>
    </xf>
    <xf numFmtId="49" fontId="25" fillId="0" borderId="4" xfId="0" applyNumberFormat="1" applyFont="1" applyBorder="1" applyAlignment="1">
      <alignment horizontal="left"/>
    </xf>
    <xf numFmtId="0" fontId="25" fillId="0" borderId="4" xfId="0" applyFont="1" applyBorder="1"/>
    <xf numFmtId="0" fontId="24" fillId="27" borderId="16" xfId="0" applyFont="1" applyFill="1" applyBorder="1"/>
    <xf numFmtId="49" fontId="24" fillId="0" borderId="0" xfId="0" applyNumberFormat="1" applyFont="1" applyAlignment="1">
      <alignment horizontal="left"/>
    </xf>
    <xf numFmtId="173" fontId="46" fillId="24" borderId="4" xfId="0" applyNumberFormat="1" applyFont="1" applyFill="1" applyBorder="1" applyAlignment="1">
      <alignment horizontal="right"/>
    </xf>
    <xf numFmtId="8" fontId="26" fillId="26" borderId="4" xfId="0" applyNumberFormat="1" applyFont="1" applyFill="1" applyBorder="1" applyAlignment="1">
      <alignment horizontal="right"/>
    </xf>
    <xf numFmtId="173" fontId="22" fillId="0" borderId="4" xfId="0" applyNumberFormat="1" applyFont="1" applyBorder="1" applyAlignment="1">
      <alignment horizontal="right"/>
    </xf>
    <xf numFmtId="173" fontId="24" fillId="27" borderId="16" xfId="0" applyNumberFormat="1" applyFont="1" applyFill="1" applyBorder="1" applyAlignment="1">
      <alignment horizontal="right"/>
    </xf>
    <xf numFmtId="167" fontId="24" fillId="0" borderId="0" xfId="0" applyNumberFormat="1" applyFont="1" applyAlignment="1">
      <alignment horizontal="right"/>
    </xf>
    <xf numFmtId="173" fontId="22" fillId="0" borderId="0" xfId="0" applyNumberFormat="1" applyFont="1" applyAlignment="1">
      <alignment horizontal="right"/>
    </xf>
    <xf numFmtId="44" fontId="24" fillId="0" borderId="0" xfId="0" applyNumberFormat="1" applyFont="1"/>
    <xf numFmtId="167" fontId="46" fillId="24" borderId="4" xfId="0" applyNumberFormat="1" applyFont="1" applyFill="1" applyBorder="1" applyAlignment="1">
      <alignment horizontal="right"/>
    </xf>
    <xf numFmtId="167" fontId="22" fillId="0" borderId="4" xfId="0" applyNumberFormat="1" applyFont="1" applyBorder="1" applyAlignment="1">
      <alignment horizontal="right"/>
    </xf>
    <xf numFmtId="167" fontId="22" fillId="0" borderId="0" xfId="0" applyNumberFormat="1" applyFont="1" applyAlignment="1">
      <alignment horizontal="right"/>
    </xf>
    <xf numFmtId="167" fontId="46" fillId="24" borderId="3" xfId="0" applyNumberFormat="1" applyFont="1" applyFill="1" applyBorder="1" applyAlignment="1">
      <alignment horizontal="right"/>
    </xf>
    <xf numFmtId="167" fontId="22" fillId="0" borderId="3" xfId="0" applyNumberFormat="1" applyFont="1" applyBorder="1" applyAlignment="1">
      <alignment horizontal="right"/>
    </xf>
    <xf numFmtId="167" fontId="22" fillId="0" borderId="32" xfId="0" applyNumberFormat="1" applyFont="1" applyBorder="1" applyAlignment="1">
      <alignment horizontal="right"/>
    </xf>
    <xf numFmtId="49" fontId="0" fillId="0" borderId="0" xfId="0" applyNumberFormat="1" applyAlignment="1">
      <alignment horizontal="left"/>
    </xf>
    <xf numFmtId="167" fontId="27" fillId="27" borderId="2" xfId="0" applyNumberFormat="1" applyFont="1" applyFill="1" applyBorder="1" applyAlignment="1">
      <alignment horizontal="right"/>
    </xf>
    <xf numFmtId="167" fontId="28" fillId="26" borderId="2" xfId="0" applyNumberFormat="1" applyFont="1" applyFill="1" applyBorder="1" applyAlignment="1">
      <alignment horizontal="right"/>
    </xf>
    <xf numFmtId="167" fontId="29" fillId="0" borderId="2" xfId="0" applyNumberFormat="1" applyFont="1" applyBorder="1" applyAlignment="1">
      <alignment horizontal="right"/>
    </xf>
    <xf numFmtId="167" fontId="29" fillId="0" borderId="4" xfId="0" applyNumberFormat="1" applyFont="1" applyBorder="1" applyAlignment="1">
      <alignment horizontal="right"/>
    </xf>
    <xf numFmtId="167" fontId="0" fillId="27" borderId="17" xfId="0" applyNumberFormat="1" applyFill="1" applyBorder="1" applyAlignment="1">
      <alignment horizontal="right"/>
    </xf>
    <xf numFmtId="167" fontId="0" fillId="0" borderId="0" xfId="0" applyNumberFormat="1" applyAlignment="1">
      <alignment horizontal="right"/>
    </xf>
    <xf numFmtId="8" fontId="23" fillId="27" borderId="4" xfId="0" applyNumberFormat="1" applyFont="1" applyFill="1" applyBorder="1" applyAlignment="1">
      <alignment horizontal="right"/>
    </xf>
    <xf numFmtId="8" fontId="30" fillId="26" borderId="4" xfId="0" applyNumberFormat="1" applyFont="1" applyFill="1" applyBorder="1" applyAlignment="1">
      <alignment horizontal="right"/>
    </xf>
    <xf numFmtId="8" fontId="30" fillId="0" borderId="4" xfId="0" applyNumberFormat="1" applyFont="1" applyBorder="1" applyAlignment="1">
      <alignment horizontal="right"/>
    </xf>
    <xf numFmtId="8" fontId="30" fillId="0" borderId="3" xfId="0" applyNumberFormat="1" applyFont="1" applyBorder="1" applyAlignment="1">
      <alignment horizontal="right"/>
    </xf>
    <xf numFmtId="167" fontId="30" fillId="0" borderId="4" xfId="0" applyNumberFormat="1" applyFont="1" applyBorder="1" applyAlignment="1">
      <alignment horizontal="right"/>
    </xf>
    <xf numFmtId="8" fontId="23" fillId="27" borderId="16" xfId="0" applyNumberFormat="1" applyFont="1" applyFill="1" applyBorder="1" applyAlignment="1">
      <alignment horizontal="right"/>
    </xf>
    <xf numFmtId="167" fontId="23" fillId="0" borderId="0" xfId="0" applyNumberFormat="1" applyFont="1" applyAlignment="1">
      <alignment horizontal="right"/>
    </xf>
    <xf numFmtId="8" fontId="27" fillId="27" borderId="2" xfId="0" applyNumberFormat="1" applyFont="1" applyFill="1" applyBorder="1" applyAlignment="1">
      <alignment horizontal="right"/>
    </xf>
    <xf numFmtId="8" fontId="28" fillId="26" borderId="2" xfId="0" applyNumberFormat="1" applyFont="1" applyFill="1" applyBorder="1" applyAlignment="1">
      <alignment horizontal="right"/>
    </xf>
    <xf numFmtId="8" fontId="29" fillId="0" borderId="2" xfId="0" applyNumberFormat="1" applyFont="1" applyBorder="1" applyAlignment="1">
      <alignment horizontal="right"/>
    </xf>
    <xf numFmtId="8" fontId="29" fillId="0" borderId="4" xfId="0" applyNumberFormat="1" applyFont="1" applyBorder="1" applyAlignment="1">
      <alignment horizontal="right"/>
    </xf>
    <xf numFmtId="49" fontId="24" fillId="0" borderId="0" xfId="0" applyNumberFormat="1" applyFont="1" applyAlignment="1">
      <alignment horizontal="center"/>
    </xf>
    <xf numFmtId="8" fontId="24" fillId="27" borderId="4" xfId="0" applyNumberFormat="1" applyFont="1" applyFill="1" applyBorder="1"/>
    <xf numFmtId="8" fontId="25" fillId="26" borderId="4" xfId="0" applyNumberFormat="1" applyFont="1" applyFill="1" applyBorder="1"/>
    <xf numFmtId="8" fontId="25" fillId="0" borderId="4" xfId="0" applyNumberFormat="1" applyFont="1" applyBorder="1"/>
    <xf numFmtId="167" fontId="30" fillId="0" borderId="3" xfId="0" applyNumberFormat="1" applyFont="1" applyBorder="1" applyAlignment="1">
      <alignment horizontal="right"/>
    </xf>
    <xf numFmtId="49" fontId="31" fillId="0" borderId="0" xfId="0" applyNumberFormat="1" applyFont="1" applyAlignment="1">
      <alignment horizontal="left"/>
    </xf>
    <xf numFmtId="8" fontId="31" fillId="27" borderId="2" xfId="0" applyNumberFormat="1" applyFont="1" applyFill="1" applyBorder="1" applyAlignment="1">
      <alignment horizontal="right"/>
    </xf>
    <xf numFmtId="8" fontId="32" fillId="26" borderId="2" xfId="0" applyNumberFormat="1" applyFont="1" applyFill="1" applyBorder="1" applyAlignment="1">
      <alignment horizontal="right"/>
    </xf>
    <xf numFmtId="8" fontId="32" fillId="0" borderId="2" xfId="0" applyNumberFormat="1" applyFont="1" applyBorder="1" applyAlignment="1">
      <alignment horizontal="right"/>
    </xf>
    <xf numFmtId="8" fontId="32" fillId="0" borderId="4" xfId="0" applyNumberFormat="1" applyFont="1" applyBorder="1" applyAlignment="1">
      <alignment horizontal="right"/>
    </xf>
    <xf numFmtId="167" fontId="31" fillId="27" borderId="17" xfId="0" applyNumberFormat="1" applyFont="1" applyFill="1" applyBorder="1" applyAlignment="1">
      <alignment horizontal="right"/>
    </xf>
    <xf numFmtId="167" fontId="27" fillId="0" borderId="0" xfId="0" applyNumberFormat="1" applyFont="1" applyAlignment="1">
      <alignment horizontal="right"/>
    </xf>
    <xf numFmtId="49" fontId="33" fillId="0" borderId="0" xfId="0" applyNumberFormat="1" applyFont="1" applyAlignment="1">
      <alignment horizontal="left"/>
    </xf>
    <xf numFmtId="8" fontId="33" fillId="27" borderId="3" xfId="0" applyNumberFormat="1" applyFont="1" applyFill="1" applyBorder="1" applyAlignment="1">
      <alignment horizontal="right"/>
    </xf>
    <xf numFmtId="8" fontId="34" fillId="26" borderId="3" xfId="0" applyNumberFormat="1" applyFont="1" applyFill="1" applyBorder="1" applyAlignment="1">
      <alignment horizontal="right"/>
    </xf>
    <xf numFmtId="8" fontId="34" fillId="0" borderId="3" xfId="0" applyNumberFormat="1" applyFont="1" applyBorder="1" applyAlignment="1">
      <alignment horizontal="right"/>
    </xf>
    <xf numFmtId="8" fontId="33" fillId="27" borderId="30" xfId="0" applyNumberFormat="1" applyFont="1" applyFill="1" applyBorder="1" applyAlignment="1">
      <alignment horizontal="right"/>
    </xf>
    <xf numFmtId="40" fontId="27" fillId="0" borderId="0" xfId="0" applyNumberFormat="1" applyFont="1" applyAlignment="1">
      <alignment horizontal="right"/>
    </xf>
    <xf numFmtId="8" fontId="31" fillId="27" borderId="4" xfId="0" applyNumberFormat="1" applyFont="1" applyFill="1" applyBorder="1" applyAlignment="1">
      <alignment horizontal="right"/>
    </xf>
    <xf numFmtId="8" fontId="32" fillId="26" borderId="4" xfId="0" applyNumberFormat="1" applyFont="1" applyFill="1" applyBorder="1" applyAlignment="1">
      <alignment horizontal="right"/>
    </xf>
    <xf numFmtId="40" fontId="31" fillId="27" borderId="16" xfId="0" applyNumberFormat="1" applyFont="1" applyFill="1" applyBorder="1" applyAlignment="1">
      <alignment horizontal="right"/>
    </xf>
    <xf numFmtId="8" fontId="31" fillId="27" borderId="3" xfId="0" applyNumberFormat="1" applyFont="1" applyFill="1" applyBorder="1" applyAlignment="1">
      <alignment horizontal="right"/>
    </xf>
    <xf numFmtId="8" fontId="32" fillId="26" borderId="3" xfId="0" applyNumberFormat="1" applyFont="1" applyFill="1" applyBorder="1" applyAlignment="1">
      <alignment horizontal="right"/>
    </xf>
    <xf numFmtId="8" fontId="32" fillId="0" borderId="3" xfId="0" applyNumberFormat="1" applyFont="1" applyBorder="1" applyAlignment="1">
      <alignment horizontal="right"/>
    </xf>
    <xf numFmtId="8" fontId="31" fillId="27" borderId="30" xfId="0" applyNumberFormat="1" applyFont="1" applyFill="1" applyBorder="1" applyAlignment="1">
      <alignment horizontal="right"/>
    </xf>
    <xf numFmtId="49" fontId="27" fillId="0" borderId="0" xfId="0" applyNumberFormat="1" applyFont="1" applyAlignment="1">
      <alignment horizontal="left"/>
    </xf>
    <xf numFmtId="40" fontId="27" fillId="27" borderId="4" xfId="0" applyNumberFormat="1" applyFont="1" applyFill="1" applyBorder="1" applyAlignment="1">
      <alignment horizontal="right"/>
    </xf>
    <xf numFmtId="40" fontId="28" fillId="26" borderId="4" xfId="0" applyNumberFormat="1" applyFont="1" applyFill="1" applyBorder="1" applyAlignment="1">
      <alignment horizontal="right"/>
    </xf>
    <xf numFmtId="40" fontId="28" fillId="0" borderId="4" xfId="0" applyNumberFormat="1" applyFont="1" applyBorder="1" applyAlignment="1">
      <alignment horizontal="right"/>
    </xf>
    <xf numFmtId="40" fontId="27" fillId="27" borderId="16" xfId="0" applyNumberFormat="1" applyFont="1" applyFill="1" applyBorder="1" applyAlignment="1">
      <alignment horizontal="right"/>
    </xf>
    <xf numFmtId="40" fontId="24" fillId="27" borderId="4" xfId="0" applyNumberFormat="1" applyFont="1" applyFill="1" applyBorder="1"/>
    <xf numFmtId="40" fontId="25" fillId="26" borderId="4" xfId="0" applyNumberFormat="1" applyFont="1" applyFill="1" applyBorder="1"/>
    <xf numFmtId="40" fontId="25" fillId="0" borderId="4" xfId="0" applyNumberFormat="1" applyFont="1" applyBorder="1"/>
    <xf numFmtId="40" fontId="24" fillId="27" borderId="16" xfId="0" applyNumberFormat="1" applyFont="1" applyFill="1" applyBorder="1"/>
    <xf numFmtId="40" fontId="24" fillId="0" borderId="0" xfId="0" applyNumberFormat="1" applyFont="1"/>
    <xf numFmtId="167" fontId="22" fillId="0" borderId="26" xfId="0" applyNumberFormat="1" applyFont="1" applyBorder="1" applyAlignment="1">
      <alignment horizontal="right"/>
    </xf>
    <xf numFmtId="8" fontId="46" fillId="24" borderId="4" xfId="0" applyNumberFormat="1" applyFont="1" applyFill="1" applyBorder="1" applyAlignment="1">
      <alignment horizontal="right"/>
    </xf>
    <xf numFmtId="8" fontId="26" fillId="26" borderId="3" xfId="0" applyNumberFormat="1" applyFont="1" applyFill="1" applyBorder="1" applyAlignment="1">
      <alignment horizontal="right"/>
    </xf>
    <xf numFmtId="167" fontId="27" fillId="27" borderId="4" xfId="0" applyNumberFormat="1" applyFont="1" applyFill="1" applyBorder="1" applyAlignment="1">
      <alignment horizontal="right"/>
    </xf>
    <xf numFmtId="8" fontId="31" fillId="27" borderId="17" xfId="0" applyNumberFormat="1" applyFont="1" applyFill="1" applyBorder="1" applyAlignment="1">
      <alignment horizontal="right"/>
    </xf>
    <xf numFmtId="167" fontId="36" fillId="0" borderId="0" xfId="0" applyNumberFormat="1" applyFont="1" applyAlignment="1">
      <alignment horizontal="right"/>
    </xf>
    <xf numFmtId="8" fontId="31" fillId="27" borderId="16" xfId="0" applyNumberFormat="1" applyFont="1" applyFill="1" applyBorder="1" applyAlignment="1">
      <alignment horizontal="right"/>
    </xf>
    <xf numFmtId="167" fontId="28" fillId="26" borderId="4" xfId="0" applyNumberFormat="1" applyFont="1" applyFill="1" applyBorder="1" applyAlignment="1">
      <alignment horizontal="right"/>
    </xf>
    <xf numFmtId="167" fontId="28" fillId="0" borderId="4" xfId="0" applyNumberFormat="1" applyFont="1" applyBorder="1" applyAlignment="1">
      <alignment horizontal="right"/>
    </xf>
    <xf numFmtId="167" fontId="27" fillId="27" borderId="16" xfId="0" applyNumberFormat="1" applyFont="1" applyFill="1" applyBorder="1" applyAlignment="1">
      <alignment horizontal="right"/>
    </xf>
    <xf numFmtId="173" fontId="23" fillId="27" borderId="18" xfId="0" applyNumberFormat="1" applyFont="1" applyFill="1" applyBorder="1" applyAlignment="1">
      <alignment horizontal="right"/>
    </xf>
    <xf numFmtId="173" fontId="30" fillId="26" borderId="18" xfId="0" applyNumberFormat="1" applyFont="1" applyFill="1" applyBorder="1" applyAlignment="1">
      <alignment horizontal="right"/>
    </xf>
    <xf numFmtId="173" fontId="30" fillId="0" borderId="4" xfId="0" applyNumberFormat="1" applyFont="1" applyBorder="1" applyAlignment="1">
      <alignment horizontal="right"/>
    </xf>
    <xf numFmtId="173" fontId="30" fillId="0" borderId="18" xfId="0" applyNumberFormat="1" applyFont="1" applyBorder="1" applyAlignment="1">
      <alignment horizontal="right"/>
    </xf>
    <xf numFmtId="167" fontId="30" fillId="0" borderId="18" xfId="0" applyNumberFormat="1" applyFont="1" applyBorder="1" applyAlignment="1">
      <alignment horizontal="right"/>
    </xf>
    <xf numFmtId="173" fontId="23" fillId="27" borderId="16" xfId="0" applyNumberFormat="1" applyFont="1" applyFill="1" applyBorder="1" applyAlignment="1">
      <alignment horizontal="right"/>
    </xf>
    <xf numFmtId="49" fontId="31" fillId="27" borderId="4" xfId="0" applyNumberFormat="1" applyFont="1" applyFill="1" applyBorder="1" applyAlignment="1">
      <alignment horizontal="left"/>
    </xf>
    <xf numFmtId="49" fontId="32" fillId="26" borderId="4" xfId="0" applyNumberFormat="1" applyFont="1" applyFill="1" applyBorder="1" applyAlignment="1">
      <alignment horizontal="left"/>
    </xf>
    <xf numFmtId="167" fontId="37" fillId="0" borderId="19" xfId="0" applyNumberFormat="1" applyFont="1" applyBorder="1" applyAlignment="1">
      <alignment horizontal="right"/>
    </xf>
    <xf numFmtId="167" fontId="37" fillId="0" borderId="4" xfId="0" applyNumberFormat="1" applyFont="1" applyBorder="1" applyAlignment="1">
      <alignment horizontal="right"/>
    </xf>
    <xf numFmtId="167" fontId="9" fillId="27" borderId="20" xfId="0" applyNumberFormat="1" applyFont="1" applyFill="1" applyBorder="1" applyAlignment="1">
      <alignment horizontal="right"/>
    </xf>
    <xf numFmtId="8" fontId="33" fillId="27" borderId="18" xfId="0" applyNumberFormat="1" applyFont="1" applyFill="1" applyBorder="1" applyAlignment="1">
      <alignment horizontal="left"/>
    </xf>
    <xf numFmtId="8" fontId="34" fillId="26" borderId="18" xfId="0" applyNumberFormat="1" applyFont="1" applyFill="1" applyBorder="1" applyAlignment="1">
      <alignment horizontal="left"/>
    </xf>
    <xf numFmtId="8" fontId="34" fillId="0" borderId="18" xfId="0" applyNumberFormat="1" applyFont="1" applyBorder="1" applyAlignment="1">
      <alignment horizontal="right"/>
    </xf>
    <xf numFmtId="8" fontId="33" fillId="27" borderId="31" xfId="0" applyNumberFormat="1" applyFont="1" applyFill="1" applyBorder="1" applyAlignment="1">
      <alignment horizontal="right"/>
    </xf>
    <xf numFmtId="8" fontId="23" fillId="27" borderId="4" xfId="0" applyNumberFormat="1" applyFont="1" applyFill="1" applyBorder="1"/>
    <xf numFmtId="8" fontId="30" fillId="26" borderId="4" xfId="0" applyNumberFormat="1" applyFont="1" applyFill="1" applyBorder="1"/>
    <xf numFmtId="8" fontId="30" fillId="0" borderId="4" xfId="0" applyNumberFormat="1" applyFont="1" applyBorder="1"/>
    <xf numFmtId="8" fontId="23" fillId="27" borderId="16" xfId="0" applyNumberFormat="1" applyFont="1" applyFill="1" applyBorder="1"/>
    <xf numFmtId="8" fontId="23" fillId="27" borderId="18" xfId="0" applyNumberFormat="1" applyFont="1" applyFill="1" applyBorder="1"/>
    <xf numFmtId="8" fontId="30" fillId="26" borderId="18" xfId="0" applyNumberFormat="1" applyFont="1" applyFill="1" applyBorder="1"/>
    <xf numFmtId="8" fontId="30" fillId="0" borderId="18" xfId="0" applyNumberFormat="1" applyFont="1" applyBorder="1"/>
    <xf numFmtId="8" fontId="23" fillId="27" borderId="31" xfId="0" applyNumberFormat="1" applyFont="1" applyFill="1" applyBorder="1"/>
    <xf numFmtId="0" fontId="24" fillId="27" borderId="4" xfId="0" applyFont="1" applyFill="1" applyBorder="1"/>
    <xf numFmtId="0" fontId="24" fillId="26" borderId="4" xfId="0" applyFont="1" applyFill="1" applyBorder="1"/>
    <xf numFmtId="0" fontId="24" fillId="0" borderId="4" xfId="0" applyFont="1" applyBorder="1"/>
    <xf numFmtId="0" fontId="23" fillId="0" borderId="1" xfId="0" applyFont="1" applyBorder="1"/>
    <xf numFmtId="38" fontId="46" fillId="24" borderId="3" xfId="0" applyNumberFormat="1" applyFont="1" applyFill="1" applyBorder="1"/>
    <xf numFmtId="38" fontId="38" fillId="26" borderId="3" xfId="0" applyNumberFormat="1" applyFont="1" applyFill="1" applyBorder="1"/>
    <xf numFmtId="38" fontId="35" fillId="0" borderId="3" xfId="0" applyNumberFormat="1" applyFont="1" applyBorder="1"/>
    <xf numFmtId="38" fontId="24" fillId="0" borderId="3" xfId="0" applyNumberFormat="1" applyFont="1" applyBorder="1"/>
    <xf numFmtId="38" fontId="23" fillId="27" borderId="30" xfId="0" applyNumberFormat="1" applyFont="1" applyFill="1" applyBorder="1"/>
    <xf numFmtId="174" fontId="24" fillId="0" borderId="0" xfId="0" applyNumberFormat="1" applyFont="1"/>
    <xf numFmtId="0" fontId="23" fillId="0" borderId="21" xfId="0" applyFont="1" applyBorder="1"/>
    <xf numFmtId="38" fontId="46" fillId="24" borderId="22" xfId="0" applyNumberFormat="1" applyFont="1" applyFill="1" applyBorder="1"/>
    <xf numFmtId="38" fontId="38" fillId="26" borderId="22" xfId="0" applyNumberFormat="1" applyFont="1" applyFill="1" applyBorder="1"/>
    <xf numFmtId="38" fontId="35" fillId="0" borderId="22" xfId="0" applyNumberFormat="1" applyFont="1" applyBorder="1"/>
    <xf numFmtId="38" fontId="24" fillId="0" borderId="22" xfId="0" applyNumberFormat="1" applyFont="1" applyBorder="1"/>
    <xf numFmtId="38" fontId="23" fillId="27" borderId="23" xfId="0" applyNumberFormat="1" applyFont="1" applyFill="1" applyBorder="1"/>
    <xf numFmtId="0" fontId="23" fillId="0" borderId="5" xfId="0" applyFont="1" applyBorder="1"/>
    <xf numFmtId="38" fontId="23" fillId="27" borderId="2" xfId="0" applyNumberFormat="1" applyFont="1" applyFill="1" applyBorder="1"/>
    <xf numFmtId="38" fontId="23" fillId="26" borderId="2" xfId="0" applyNumberFormat="1" applyFont="1" applyFill="1" applyBorder="1"/>
    <xf numFmtId="0" fontId="23" fillId="0" borderId="2" xfId="0" applyFont="1" applyBorder="1"/>
    <xf numFmtId="0" fontId="40" fillId="0" borderId="2" xfId="0" applyFont="1" applyBorder="1"/>
    <xf numFmtId="167" fontId="22" fillId="0" borderId="4" xfId="94" applyNumberFormat="1" applyFont="1" applyBorder="1" applyAlignment="1">
      <alignment horizontal="right"/>
    </xf>
    <xf numFmtId="167" fontId="22" fillId="0" borderId="3" xfId="94" applyNumberFormat="1" applyFont="1" applyBorder="1" applyAlignment="1">
      <alignment horizontal="right"/>
    </xf>
    <xf numFmtId="14" fontId="0" fillId="0" borderId="0" xfId="1" applyNumberFormat="1" applyFont="1"/>
    <xf numFmtId="173" fontId="22" fillId="0" borderId="4" xfId="101" applyNumberFormat="1" applyFont="1" applyBorder="1" applyAlignment="1">
      <alignment horizontal="right"/>
    </xf>
    <xf numFmtId="167" fontId="22" fillId="0" borderId="4" xfId="101" applyNumberFormat="1" applyFont="1" applyBorder="1" applyAlignment="1">
      <alignment horizontal="right"/>
    </xf>
    <xf numFmtId="167" fontId="22" fillId="0" borderId="3" xfId="101" applyNumberFormat="1" applyFont="1" applyBorder="1" applyAlignment="1">
      <alignment horizontal="right"/>
    </xf>
    <xf numFmtId="38" fontId="23" fillId="27" borderId="17" xfId="0" applyNumberFormat="1" applyFont="1" applyFill="1" applyBorder="1"/>
    <xf numFmtId="164" fontId="0" fillId="0" borderId="0" xfId="1" applyNumberFormat="1" applyFont="1" applyFill="1"/>
    <xf numFmtId="14" fontId="0" fillId="0" borderId="0" xfId="1" applyNumberFormat="1" applyFont="1" applyFill="1"/>
    <xf numFmtId="164" fontId="2" fillId="0" borderId="2" xfId="1" applyNumberFormat="1" applyFont="1" applyFill="1" applyBorder="1" applyAlignment="1">
      <alignment horizontal="center"/>
    </xf>
    <xf numFmtId="164" fontId="2" fillId="0" borderId="3" xfId="1" applyNumberFormat="1" applyFont="1" applyFill="1" applyBorder="1"/>
    <xf numFmtId="164" fontId="0" fillId="0" borderId="4" xfId="1" applyNumberFormat="1" applyFont="1" applyFill="1" applyBorder="1"/>
    <xf numFmtId="164" fontId="0" fillId="0" borderId="4" xfId="1" applyNumberFormat="1" applyFont="1" applyFill="1" applyBorder="1" applyAlignment="1">
      <alignment horizontal="right"/>
    </xf>
    <xf numFmtId="164" fontId="0" fillId="0" borderId="3" xfId="1" applyNumberFormat="1" applyFont="1" applyFill="1" applyBorder="1"/>
    <xf numFmtId="49" fontId="23" fillId="0" borderId="22" xfId="0" applyNumberFormat="1" applyFont="1" applyBorder="1" applyAlignment="1">
      <alignment horizontal="left"/>
    </xf>
    <xf numFmtId="0" fontId="0" fillId="0" borderId="0" xfId="1" applyNumberFormat="1" applyFont="1" applyFill="1"/>
    <xf numFmtId="166" fontId="11" fillId="20" borderId="11" xfId="1" applyNumberFormat="1" applyFont="1" applyFill="1" applyBorder="1" applyAlignment="1">
      <alignment vertical="center"/>
    </xf>
    <xf numFmtId="164" fontId="0" fillId="0" borderId="0" xfId="0" applyNumberFormat="1"/>
    <xf numFmtId="49" fontId="9" fillId="0" borderId="0" xfId="0" applyNumberFormat="1" applyFont="1" applyBorder="1" applyAlignment="1">
      <alignment horizontal="left"/>
    </xf>
    <xf numFmtId="167" fontId="0" fillId="0" borderId="0" xfId="0" applyNumberFormat="1" applyBorder="1" applyAlignment="1">
      <alignment horizontal="right"/>
    </xf>
    <xf numFmtId="49" fontId="33" fillId="0" borderId="0" xfId="0" applyNumberFormat="1" applyFont="1" applyBorder="1" applyAlignment="1">
      <alignment horizontal="left"/>
    </xf>
    <xf numFmtId="167" fontId="36" fillId="0" borderId="0" xfId="0" applyNumberFormat="1" applyFont="1" applyBorder="1" applyAlignment="1">
      <alignment horizontal="right"/>
    </xf>
    <xf numFmtId="0" fontId="24" fillId="27" borderId="0" xfId="0" applyFont="1" applyFill="1" applyBorder="1"/>
    <xf numFmtId="174" fontId="24" fillId="0" borderId="0" xfId="0" applyNumberFormat="1" applyFont="1" applyBorder="1"/>
    <xf numFmtId="174" fontId="24" fillId="27" borderId="0" xfId="0" applyNumberFormat="1" applyFont="1" applyFill="1" applyBorder="1"/>
    <xf numFmtId="0" fontId="24" fillId="0" borderId="0" xfId="0" applyFont="1" applyBorder="1"/>
    <xf numFmtId="49" fontId="43" fillId="29" borderId="23" xfId="0" applyNumberFormat="1" applyFont="1" applyFill="1" applyBorder="1" applyAlignment="1">
      <alignment horizontal="center"/>
    </xf>
    <xf numFmtId="49" fontId="43" fillId="29" borderId="21" xfId="0" applyNumberFormat="1" applyFont="1" applyFill="1" applyBorder="1" applyAlignment="1">
      <alignment horizontal="center"/>
    </xf>
    <xf numFmtId="49" fontId="43" fillId="29" borderId="25" xfId="0" applyNumberFormat="1" applyFont="1" applyFill="1" applyBorder="1" applyAlignment="1">
      <alignment horizontal="center"/>
    </xf>
  </cellXfs>
  <cellStyles count="125">
    <cellStyle name="20% - Accent1 2" xfId="3" xr:uid="{00000000-0005-0000-0000-000000000000}"/>
    <cellStyle name="20% - Accent1 2 2" xfId="4" xr:uid="{00000000-0005-0000-0000-000001000000}"/>
    <cellStyle name="20% - Accent2 2" xfId="5" xr:uid="{00000000-0005-0000-0000-000002000000}"/>
    <cellStyle name="20% - Accent2 2 2" xfId="6" xr:uid="{00000000-0005-0000-0000-000003000000}"/>
    <cellStyle name="20% - Accent3 2" xfId="7" xr:uid="{00000000-0005-0000-0000-000004000000}"/>
    <cellStyle name="20% - Accent3 2 2" xfId="8" xr:uid="{00000000-0005-0000-0000-000005000000}"/>
    <cellStyle name="20% - Accent4 2" xfId="9" xr:uid="{00000000-0005-0000-0000-000006000000}"/>
    <cellStyle name="20% - Accent4 2 2" xfId="10" xr:uid="{00000000-0005-0000-0000-000007000000}"/>
    <cellStyle name="20% - Accent5 2" xfId="11" xr:uid="{00000000-0005-0000-0000-000008000000}"/>
    <cellStyle name="20% - Accent5 2 2" xfId="12" xr:uid="{00000000-0005-0000-0000-000009000000}"/>
    <cellStyle name="20% - Accent6 2" xfId="13" xr:uid="{00000000-0005-0000-0000-00000A000000}"/>
    <cellStyle name="20% - Accent6 2 2" xfId="14" xr:uid="{00000000-0005-0000-0000-00000B000000}"/>
    <cellStyle name="40% - Accent1 2" xfId="15" xr:uid="{00000000-0005-0000-0000-00000C000000}"/>
    <cellStyle name="40% - Accent1 2 2" xfId="16" xr:uid="{00000000-0005-0000-0000-00000D000000}"/>
    <cellStyle name="40% - Accent2 2" xfId="17" xr:uid="{00000000-0005-0000-0000-00000E000000}"/>
    <cellStyle name="40% - Accent2 2 2" xfId="18" xr:uid="{00000000-0005-0000-0000-00000F000000}"/>
    <cellStyle name="40% - Accent3 2" xfId="19" xr:uid="{00000000-0005-0000-0000-000010000000}"/>
    <cellStyle name="40% - Accent3 2 2" xfId="20" xr:uid="{00000000-0005-0000-0000-000011000000}"/>
    <cellStyle name="40% - Accent4 2" xfId="21" xr:uid="{00000000-0005-0000-0000-000012000000}"/>
    <cellStyle name="40% - Accent4 2 2" xfId="22" xr:uid="{00000000-0005-0000-0000-000013000000}"/>
    <cellStyle name="40% - Accent5 2" xfId="23" xr:uid="{00000000-0005-0000-0000-000014000000}"/>
    <cellStyle name="40% - Accent5 2 2" xfId="24" xr:uid="{00000000-0005-0000-0000-000015000000}"/>
    <cellStyle name="40% - Accent6 2" xfId="25" xr:uid="{00000000-0005-0000-0000-000016000000}"/>
    <cellStyle name="40% - Accent6 2 2" xfId="26" xr:uid="{00000000-0005-0000-0000-000017000000}"/>
    <cellStyle name="ColumnHeading" xfId="120" xr:uid="{00000000-0005-0000-0000-000018000000}"/>
    <cellStyle name="Comma" xfId="1" builtinId="3"/>
    <cellStyle name="Comma 13" xfId="121" xr:uid="{00000000-0005-0000-0000-00001A000000}"/>
    <cellStyle name="Comma 2" xfId="27" xr:uid="{00000000-0005-0000-0000-00001B000000}"/>
    <cellStyle name="Comma 2 2" xfId="28" xr:uid="{00000000-0005-0000-0000-00001C000000}"/>
    <cellStyle name="Comma 3" xfId="29" xr:uid="{00000000-0005-0000-0000-00001D000000}"/>
    <cellStyle name="Comma 4" xfId="30" xr:uid="{00000000-0005-0000-0000-00001E000000}"/>
    <cellStyle name="Currency" xfId="119" builtinId="4"/>
    <cellStyle name="Currency 2" xfId="31" xr:uid="{00000000-0005-0000-0000-000020000000}"/>
    <cellStyle name="Currency 3" xfId="32" xr:uid="{00000000-0005-0000-0000-000021000000}"/>
    <cellStyle name="FRxAmtStyle" xfId="33" xr:uid="{00000000-0005-0000-0000-000022000000}"/>
    <cellStyle name="FRxAmtStyle 10" xfId="34" xr:uid="{00000000-0005-0000-0000-000023000000}"/>
    <cellStyle name="FRxAmtStyle 11" xfId="35" xr:uid="{00000000-0005-0000-0000-000024000000}"/>
    <cellStyle name="FRxAmtStyle 12" xfId="36" xr:uid="{00000000-0005-0000-0000-000025000000}"/>
    <cellStyle name="FRxAmtStyle 13" xfId="37" xr:uid="{00000000-0005-0000-0000-000026000000}"/>
    <cellStyle name="FRxAmtStyle 14" xfId="38" xr:uid="{00000000-0005-0000-0000-000027000000}"/>
    <cellStyle name="FRxAmtStyle 15" xfId="39" xr:uid="{00000000-0005-0000-0000-000028000000}"/>
    <cellStyle name="FRxAmtStyle 16" xfId="40" xr:uid="{00000000-0005-0000-0000-000029000000}"/>
    <cellStyle name="FRxAmtStyle 17" xfId="41" xr:uid="{00000000-0005-0000-0000-00002A000000}"/>
    <cellStyle name="FRxAmtStyle 18" xfId="42" xr:uid="{00000000-0005-0000-0000-00002B000000}"/>
    <cellStyle name="FRxAmtStyle 19" xfId="43" xr:uid="{00000000-0005-0000-0000-00002C000000}"/>
    <cellStyle name="FRxAmtStyle 2" xfId="44" xr:uid="{00000000-0005-0000-0000-00002D000000}"/>
    <cellStyle name="FRxAmtStyle 20" xfId="45" xr:uid="{00000000-0005-0000-0000-00002E000000}"/>
    <cellStyle name="FRxAmtStyle 21" xfId="46" xr:uid="{00000000-0005-0000-0000-00002F000000}"/>
    <cellStyle name="FRxAmtStyle 22" xfId="47" xr:uid="{00000000-0005-0000-0000-000030000000}"/>
    <cellStyle name="FRxAmtStyle 23" xfId="48" xr:uid="{00000000-0005-0000-0000-000031000000}"/>
    <cellStyle name="FRxAmtStyle 24" xfId="49" xr:uid="{00000000-0005-0000-0000-000032000000}"/>
    <cellStyle name="FRxAmtStyle 25" xfId="50" xr:uid="{00000000-0005-0000-0000-000033000000}"/>
    <cellStyle name="FRxAmtStyle 26" xfId="51" xr:uid="{00000000-0005-0000-0000-000034000000}"/>
    <cellStyle name="FRxAmtStyle 27" xfId="52" xr:uid="{00000000-0005-0000-0000-000035000000}"/>
    <cellStyle name="FRxAmtStyle 28" xfId="53" xr:uid="{00000000-0005-0000-0000-000036000000}"/>
    <cellStyle name="FRxAmtStyle 29" xfId="54" xr:uid="{00000000-0005-0000-0000-000037000000}"/>
    <cellStyle name="FRxAmtStyle 3" xfId="55" xr:uid="{00000000-0005-0000-0000-000038000000}"/>
    <cellStyle name="FRxAmtStyle 30" xfId="56" xr:uid="{00000000-0005-0000-0000-000039000000}"/>
    <cellStyle name="FRxAmtStyle 31" xfId="57" xr:uid="{00000000-0005-0000-0000-00003A000000}"/>
    <cellStyle name="FRxAmtStyle 32" xfId="58" xr:uid="{00000000-0005-0000-0000-00003B000000}"/>
    <cellStyle name="FRxAmtStyle 33" xfId="59" xr:uid="{00000000-0005-0000-0000-00003C000000}"/>
    <cellStyle name="FRxAmtStyle 34" xfId="60" xr:uid="{00000000-0005-0000-0000-00003D000000}"/>
    <cellStyle name="FRxAmtStyle 35" xfId="61" xr:uid="{00000000-0005-0000-0000-00003E000000}"/>
    <cellStyle name="FRxAmtStyle 36" xfId="62" xr:uid="{00000000-0005-0000-0000-00003F000000}"/>
    <cellStyle name="FRxAmtStyle 4" xfId="63" xr:uid="{00000000-0005-0000-0000-000040000000}"/>
    <cellStyle name="FRxAmtStyle 5" xfId="64" xr:uid="{00000000-0005-0000-0000-000041000000}"/>
    <cellStyle name="FRxAmtStyle 6" xfId="65" xr:uid="{00000000-0005-0000-0000-000042000000}"/>
    <cellStyle name="FRxAmtStyle 7" xfId="66" xr:uid="{00000000-0005-0000-0000-000043000000}"/>
    <cellStyle name="FRxAmtStyle 8" xfId="67" xr:uid="{00000000-0005-0000-0000-000044000000}"/>
    <cellStyle name="FRxAmtStyle 9" xfId="68" xr:uid="{00000000-0005-0000-0000-000045000000}"/>
    <cellStyle name="FRxCurrStyle" xfId="69" xr:uid="{00000000-0005-0000-0000-000046000000}"/>
    <cellStyle name="FRxPcntStyle" xfId="70" xr:uid="{00000000-0005-0000-0000-000047000000}"/>
    <cellStyle name="Heading 4 2" xfId="71" xr:uid="{00000000-0005-0000-0000-000048000000}"/>
    <cellStyle name="Normal" xfId="0" builtinId="0"/>
    <cellStyle name="Normal 10" xfId="72" xr:uid="{00000000-0005-0000-0000-00004A000000}"/>
    <cellStyle name="Normal 11" xfId="73" xr:uid="{00000000-0005-0000-0000-00004B000000}"/>
    <cellStyle name="Normal 12" xfId="74" xr:uid="{00000000-0005-0000-0000-00004C000000}"/>
    <cellStyle name="Normal 13" xfId="75" xr:uid="{00000000-0005-0000-0000-00004D000000}"/>
    <cellStyle name="Normal 14" xfId="76" xr:uid="{00000000-0005-0000-0000-00004E000000}"/>
    <cellStyle name="Normal 15" xfId="77" xr:uid="{00000000-0005-0000-0000-00004F000000}"/>
    <cellStyle name="Normal 16" xfId="78" xr:uid="{00000000-0005-0000-0000-000050000000}"/>
    <cellStyle name="Normal 17" xfId="79" xr:uid="{00000000-0005-0000-0000-000051000000}"/>
    <cellStyle name="Normal 18" xfId="80" xr:uid="{00000000-0005-0000-0000-000052000000}"/>
    <cellStyle name="Normal 19" xfId="81" xr:uid="{00000000-0005-0000-0000-000053000000}"/>
    <cellStyle name="Normal 2" xfId="82" xr:uid="{00000000-0005-0000-0000-000054000000}"/>
    <cellStyle name="Normal 2 2" xfId="83" xr:uid="{00000000-0005-0000-0000-000055000000}"/>
    <cellStyle name="Normal 2 2 2" xfId="122" xr:uid="{00000000-0005-0000-0000-000056000000}"/>
    <cellStyle name="Normal 20" xfId="84" xr:uid="{00000000-0005-0000-0000-000057000000}"/>
    <cellStyle name="Normal 21" xfId="85" xr:uid="{00000000-0005-0000-0000-000058000000}"/>
    <cellStyle name="Normal 22" xfId="86" xr:uid="{00000000-0005-0000-0000-000059000000}"/>
    <cellStyle name="Normal 23" xfId="87" xr:uid="{00000000-0005-0000-0000-00005A000000}"/>
    <cellStyle name="Normal 24" xfId="88" xr:uid="{00000000-0005-0000-0000-00005B000000}"/>
    <cellStyle name="Normal 25" xfId="89" xr:uid="{00000000-0005-0000-0000-00005C000000}"/>
    <cellStyle name="Normal 26" xfId="90" xr:uid="{00000000-0005-0000-0000-00005D000000}"/>
    <cellStyle name="Normal 27" xfId="91" xr:uid="{00000000-0005-0000-0000-00005E000000}"/>
    <cellStyle name="Normal 28" xfId="92" xr:uid="{00000000-0005-0000-0000-00005F000000}"/>
    <cellStyle name="Normal 29" xfId="93" xr:uid="{00000000-0005-0000-0000-000060000000}"/>
    <cellStyle name="Normal 3" xfId="94" xr:uid="{00000000-0005-0000-0000-000061000000}"/>
    <cellStyle name="Normal 30" xfId="95" xr:uid="{00000000-0005-0000-0000-000062000000}"/>
    <cellStyle name="Normal 31" xfId="96" xr:uid="{00000000-0005-0000-0000-000063000000}"/>
    <cellStyle name="Normal 32" xfId="97" xr:uid="{00000000-0005-0000-0000-000064000000}"/>
    <cellStyle name="Normal 33" xfId="98" xr:uid="{00000000-0005-0000-0000-000065000000}"/>
    <cellStyle name="Normal 34" xfId="99" xr:uid="{00000000-0005-0000-0000-000066000000}"/>
    <cellStyle name="Normal 35" xfId="100" xr:uid="{00000000-0005-0000-0000-000067000000}"/>
    <cellStyle name="Normal 36" xfId="118" xr:uid="{00000000-0005-0000-0000-000068000000}"/>
    <cellStyle name="Normal 37" xfId="123" xr:uid="{00000000-0005-0000-0000-000069000000}"/>
    <cellStyle name="Normal 38" xfId="124" xr:uid="{00000000-0005-0000-0000-00006A000000}"/>
    <cellStyle name="Normal 4" xfId="101" xr:uid="{00000000-0005-0000-0000-00006B000000}"/>
    <cellStyle name="Normal 5" xfId="102" xr:uid="{00000000-0005-0000-0000-00006C000000}"/>
    <cellStyle name="Normal 6" xfId="103" xr:uid="{00000000-0005-0000-0000-00006D000000}"/>
    <cellStyle name="Normal 7" xfId="104" xr:uid="{00000000-0005-0000-0000-00006E000000}"/>
    <cellStyle name="Normal 8" xfId="105" xr:uid="{00000000-0005-0000-0000-00006F000000}"/>
    <cellStyle name="Normal 9" xfId="106" xr:uid="{00000000-0005-0000-0000-000070000000}"/>
    <cellStyle name="Normal_Summerville Covenant Compliance Worksheet - 200510062" xfId="2" xr:uid="{00000000-0005-0000-0000-000071000000}"/>
    <cellStyle name="Note 2" xfId="107" xr:uid="{00000000-0005-0000-0000-000072000000}"/>
    <cellStyle name="Note 2 2" xfId="108" xr:uid="{00000000-0005-0000-0000-000073000000}"/>
    <cellStyle name="Percent 2" xfId="109" xr:uid="{00000000-0005-0000-0000-000074000000}"/>
    <cellStyle name="Percent 3" xfId="110" xr:uid="{00000000-0005-0000-0000-000075000000}"/>
    <cellStyle name="STYLE1" xfId="111" xr:uid="{00000000-0005-0000-0000-000076000000}"/>
    <cellStyle name="STYLE2" xfId="112" xr:uid="{00000000-0005-0000-0000-000077000000}"/>
    <cellStyle name="STYLE3" xfId="113" xr:uid="{00000000-0005-0000-0000-000078000000}"/>
    <cellStyle name="STYLE4" xfId="114" xr:uid="{00000000-0005-0000-0000-000079000000}"/>
    <cellStyle name="STYLE5" xfId="115" xr:uid="{00000000-0005-0000-0000-00007A000000}"/>
    <cellStyle name="STYLE6" xfId="116" xr:uid="{00000000-0005-0000-0000-00007B000000}"/>
    <cellStyle name="STYLE7" xfId="117" xr:uid="{00000000-0005-0000-0000-00007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7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8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9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3" Type="http://schemas.openxmlformats.org/officeDocument/2006/relationships/image" Target="../media/image4.emf"/><Relationship Id="rId2" Type="http://schemas.openxmlformats.org/officeDocument/2006/relationships/image" Target="../media/image3.emf"/><Relationship Id="rId1" Type="http://schemas.openxmlformats.org/officeDocument/2006/relationships/image" Target="../media/image2.emf"/><Relationship Id="rId4" Type="http://schemas.openxmlformats.org/officeDocument/2006/relationships/image" Target="../media/image5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7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8.emf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9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0</xdr:rowOff>
        </xdr:from>
        <xdr:to>
          <xdr:col>1</xdr:col>
          <xdr:colOff>914400</xdr:colOff>
          <xdr:row>0</xdr:row>
          <xdr:rowOff>0</xdr:rowOff>
        </xdr:to>
        <xdr:sp macro="" textlink="">
          <xdr:nvSpPr>
            <xdr:cNvPr id="3073" name="FPMExcelClientSheetOptionstb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0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0</xdr:rowOff>
        </xdr:from>
        <xdr:to>
          <xdr:col>2</xdr:col>
          <xdr:colOff>0</xdr:colOff>
          <xdr:row>0</xdr:row>
          <xdr:rowOff>0</xdr:rowOff>
        </xdr:to>
        <xdr:sp macro="" textlink="">
          <xdr:nvSpPr>
            <xdr:cNvPr id="1025" name="FPMExcelClientSheetOptionstb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1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0</xdr:rowOff>
        </xdr:from>
        <xdr:to>
          <xdr:col>2</xdr:col>
          <xdr:colOff>0</xdr:colOff>
          <xdr:row>0</xdr:row>
          <xdr:rowOff>0</xdr:rowOff>
        </xdr:to>
        <xdr:sp macro="" textlink="">
          <xdr:nvSpPr>
            <xdr:cNvPr id="1026" name="ConnectionDescriptorsInfotb1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1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0</xdr:rowOff>
        </xdr:from>
        <xdr:to>
          <xdr:col>2</xdr:col>
          <xdr:colOff>0</xdr:colOff>
          <xdr:row>0</xdr:row>
          <xdr:rowOff>0</xdr:rowOff>
        </xdr:to>
        <xdr:sp macro="" textlink="">
          <xdr:nvSpPr>
            <xdr:cNvPr id="1027" name="MultipleReportManagerInfotb1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1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0</xdr:rowOff>
        </xdr:from>
        <xdr:to>
          <xdr:col>2</xdr:col>
          <xdr:colOff>0</xdr:colOff>
          <xdr:row>0</xdr:row>
          <xdr:rowOff>0</xdr:rowOff>
        </xdr:to>
        <xdr:sp macro="" textlink="">
          <xdr:nvSpPr>
            <xdr:cNvPr id="1028" name="AnalyzerDynReport000tb1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1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 macro="" textlink="">
          <xdr:nvSpPr>
            <xdr:cNvPr id="2049" name="FPMExcelClientSheetOptionstb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2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0</xdr:rowOff>
        </xdr:from>
        <xdr:to>
          <xdr:col>1</xdr:col>
          <xdr:colOff>49530</xdr:colOff>
          <xdr:row>0</xdr:row>
          <xdr:rowOff>0</xdr:rowOff>
        </xdr:to>
        <xdr:sp macro="" textlink="">
          <xdr:nvSpPr>
            <xdr:cNvPr id="4097" name="FPMExcelClientSheetOptionstb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4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0</xdr:rowOff>
        </xdr:from>
        <xdr:to>
          <xdr:col>0</xdr:col>
          <xdr:colOff>1154430</xdr:colOff>
          <xdr:row>0</xdr:row>
          <xdr:rowOff>0</xdr:rowOff>
        </xdr:to>
        <xdr:sp macro="" textlink="">
          <xdr:nvSpPr>
            <xdr:cNvPr id="5121" name="FPMExcelClientSheetOptionstb1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00000000-0008-0000-0500-00000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0</xdr:rowOff>
        </xdr:from>
        <xdr:to>
          <xdr:col>1</xdr:col>
          <xdr:colOff>544830</xdr:colOff>
          <xdr:row>0</xdr:row>
          <xdr:rowOff>0</xdr:rowOff>
        </xdr:to>
        <xdr:sp macro="" textlink="">
          <xdr:nvSpPr>
            <xdr:cNvPr id="7169" name="FPMExcelClientSheetOptionstb1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00000000-0008-0000-0600-00000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2.bin"/><Relationship Id="rId7" Type="http://schemas.openxmlformats.org/officeDocument/2006/relationships/image" Target="../media/image1.emf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1.xm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emf"/><Relationship Id="rId3" Type="http://schemas.openxmlformats.org/officeDocument/2006/relationships/drawing" Target="../drawings/drawing2.xml"/><Relationship Id="rId7" Type="http://schemas.openxmlformats.org/officeDocument/2006/relationships/control" Target="../activeX/activeX3.xml"/><Relationship Id="rId12" Type="http://schemas.openxmlformats.org/officeDocument/2006/relationships/image" Target="../media/image5.emf"/><Relationship Id="rId2" Type="http://schemas.openxmlformats.org/officeDocument/2006/relationships/customProperty" Target="../customProperty4.bin"/><Relationship Id="rId1" Type="http://schemas.openxmlformats.org/officeDocument/2006/relationships/customProperty" Target="../customProperty3.bin"/><Relationship Id="rId6" Type="http://schemas.openxmlformats.org/officeDocument/2006/relationships/image" Target="../media/image2.emf"/><Relationship Id="rId11" Type="http://schemas.openxmlformats.org/officeDocument/2006/relationships/control" Target="../activeX/activeX5.xml"/><Relationship Id="rId5" Type="http://schemas.openxmlformats.org/officeDocument/2006/relationships/control" Target="../activeX/activeX2.xml"/><Relationship Id="rId10" Type="http://schemas.openxmlformats.org/officeDocument/2006/relationships/image" Target="../media/image4.emf"/><Relationship Id="rId4" Type="http://schemas.openxmlformats.org/officeDocument/2006/relationships/vmlDrawing" Target="../drawings/vmlDrawing2.vml"/><Relationship Id="rId9" Type="http://schemas.openxmlformats.org/officeDocument/2006/relationships/control" Target="../activeX/activeX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customProperty" Target="../customProperty5.bin"/><Relationship Id="rId1" Type="http://schemas.openxmlformats.org/officeDocument/2006/relationships/printerSettings" Target="../printerSettings/printerSettings2.bin"/><Relationship Id="rId6" Type="http://schemas.openxmlformats.org/officeDocument/2006/relationships/image" Target="../media/image6.emf"/><Relationship Id="rId5" Type="http://schemas.openxmlformats.org/officeDocument/2006/relationships/control" Target="../activeX/activeX6.xml"/><Relationship Id="rId4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7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Relationship Id="rId4" Type="http://schemas.openxmlformats.org/officeDocument/2006/relationships/image" Target="../media/image7.emf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customProperty" Target="../customProperty6.bin"/><Relationship Id="rId1" Type="http://schemas.openxmlformats.org/officeDocument/2006/relationships/printerSettings" Target="../printerSettings/printerSettings4.bin"/><Relationship Id="rId6" Type="http://schemas.openxmlformats.org/officeDocument/2006/relationships/image" Target="../media/image8.emf"/><Relationship Id="rId5" Type="http://schemas.openxmlformats.org/officeDocument/2006/relationships/control" Target="../activeX/activeX8.xml"/><Relationship Id="rId4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9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6.xml"/><Relationship Id="rId4" Type="http://schemas.openxmlformats.org/officeDocument/2006/relationships/image" Target="../media/image9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1:J19"/>
  <sheetViews>
    <sheetView zoomScale="90" zoomScaleNormal="90" workbookViewId="0"/>
  </sheetViews>
  <sheetFormatPr defaultColWidth="9.15625" defaultRowHeight="14.4" x14ac:dyDescent="0.55000000000000004"/>
  <cols>
    <col min="1" max="1" width="3.578125" style="21" customWidth="1"/>
    <col min="2" max="2" width="19.41796875" style="21" bestFit="1" customWidth="1"/>
    <col min="3" max="3" width="19" style="21" customWidth="1"/>
    <col min="4" max="4" width="4.68359375" style="21" customWidth="1"/>
    <col min="5" max="5" width="19.15625" style="21" bestFit="1" customWidth="1"/>
    <col min="6" max="6" width="16" style="21" customWidth="1"/>
    <col min="7" max="7" width="6.41796875" style="21" customWidth="1"/>
    <col min="8" max="8" width="14" style="21" bestFit="1" customWidth="1"/>
    <col min="9" max="9" width="2.578125" style="21" customWidth="1"/>
    <col min="10" max="10" width="83.83984375" style="21" bestFit="1" customWidth="1"/>
    <col min="11" max="16384" width="9.15625" style="21"/>
  </cols>
  <sheetData>
    <row r="1" spans="1:10" s="19" customFormat="1" ht="12.3" x14ac:dyDescent="0.4">
      <c r="A1" s="17" t="s">
        <v>26</v>
      </c>
      <c r="B1" s="18"/>
    </row>
    <row r="2" spans="1:10" s="19" customFormat="1" ht="12.3" x14ac:dyDescent="0.4">
      <c r="A2" s="20" t="s">
        <v>11</v>
      </c>
      <c r="B2" s="18"/>
    </row>
    <row r="3" spans="1:10" s="19" customFormat="1" ht="12.3" x14ac:dyDescent="0.4">
      <c r="A3" s="20" t="s">
        <v>217</v>
      </c>
      <c r="B3" s="18"/>
    </row>
    <row r="4" spans="1:10" ht="14.7" thickBot="1" x14ac:dyDescent="0.6"/>
    <row r="5" spans="1:10" ht="14.7" thickBot="1" x14ac:dyDescent="0.6">
      <c r="B5" s="22" t="s">
        <v>12</v>
      </c>
      <c r="C5" s="23"/>
      <c r="E5" s="22" t="s">
        <v>13</v>
      </c>
      <c r="F5" s="23"/>
      <c r="H5" s="24" t="s">
        <v>14</v>
      </c>
      <c r="I5" s="25"/>
      <c r="J5" s="26" t="s">
        <v>15</v>
      </c>
    </row>
    <row r="6" spans="1:10" x14ac:dyDescent="0.55000000000000004">
      <c r="B6" s="27"/>
      <c r="C6" s="28"/>
      <c r="E6" s="27"/>
      <c r="F6" s="28"/>
      <c r="H6" s="29"/>
      <c r="I6" s="30"/>
      <c r="J6" s="31"/>
    </row>
    <row r="7" spans="1:10" x14ac:dyDescent="0.55000000000000004">
      <c r="B7" s="32" t="s">
        <v>16</v>
      </c>
      <c r="C7" s="33">
        <v>212</v>
      </c>
      <c r="E7" s="32" t="s">
        <v>16</v>
      </c>
      <c r="F7" s="33">
        <f ca="1">Summary!L552</f>
        <v>212</v>
      </c>
      <c r="H7" s="34">
        <f ca="1">C7-F7</f>
        <v>0</v>
      </c>
      <c r="I7" s="30"/>
      <c r="J7" s="48" t="s">
        <v>209</v>
      </c>
    </row>
    <row r="8" spans="1:10" x14ac:dyDescent="0.55000000000000004">
      <c r="B8" s="35" t="s">
        <v>17</v>
      </c>
      <c r="C8" s="33">
        <f>Summary!M551</f>
        <v>29482</v>
      </c>
      <c r="E8" s="35" t="s">
        <v>17</v>
      </c>
      <c r="F8" s="33">
        <f ca="1">Summary!L551</f>
        <v>29482</v>
      </c>
      <c r="H8" s="34">
        <f ca="1">C8-F8</f>
        <v>0</v>
      </c>
      <c r="I8" s="36"/>
      <c r="J8" s="31"/>
    </row>
    <row r="9" spans="1:10" x14ac:dyDescent="0.55000000000000004">
      <c r="B9" s="35"/>
      <c r="C9" s="28"/>
      <c r="E9" s="35"/>
      <c r="F9" s="28"/>
      <c r="H9" s="29"/>
      <c r="I9" s="30"/>
      <c r="J9" s="31"/>
    </row>
    <row r="10" spans="1:10" x14ac:dyDescent="0.55000000000000004">
      <c r="B10" s="93" t="s">
        <v>18</v>
      </c>
      <c r="C10" s="248">
        <f>Summary!M553</f>
        <v>7125207.9799999995</v>
      </c>
      <c r="D10" s="95"/>
      <c r="E10" s="93" t="s">
        <v>18</v>
      </c>
      <c r="F10" s="248">
        <f ca="1">Summary!L553</f>
        <v>7125207.9800000004</v>
      </c>
      <c r="G10" s="95"/>
      <c r="H10" s="96">
        <f ca="1">C10-F10</f>
        <v>0</v>
      </c>
      <c r="I10" s="36"/>
      <c r="J10" s="48"/>
    </row>
    <row r="11" spans="1:10" x14ac:dyDescent="0.55000000000000004">
      <c r="B11" s="93" t="s">
        <v>19</v>
      </c>
      <c r="C11" s="94">
        <f>Summary!M554</f>
        <v>5711900.1899999995</v>
      </c>
      <c r="D11" s="95"/>
      <c r="E11" s="93" t="s">
        <v>19</v>
      </c>
      <c r="F11" s="94">
        <f ca="1">Summary!L554</f>
        <v>5711900.2000000002</v>
      </c>
      <c r="H11" s="96">
        <f ca="1">C11-F11</f>
        <v>-1.0000000707805157E-2</v>
      </c>
      <c r="I11" s="36"/>
      <c r="J11" s="48" t="s">
        <v>216</v>
      </c>
    </row>
    <row r="12" spans="1:10" x14ac:dyDescent="0.55000000000000004">
      <c r="B12" s="35" t="s">
        <v>20</v>
      </c>
      <c r="C12" s="38">
        <f>C10-C11</f>
        <v>1413307.79</v>
      </c>
      <c r="E12" s="35" t="s">
        <v>20</v>
      </c>
      <c r="F12" s="38">
        <f ca="1">F10-F11</f>
        <v>1413307.7800000003</v>
      </c>
      <c r="H12" s="34">
        <f ca="1">C12-F12</f>
        <v>9.9999997764825821E-3</v>
      </c>
      <c r="I12" s="36"/>
      <c r="J12" s="48"/>
    </row>
    <row r="13" spans="1:10" ht="15.3" x14ac:dyDescent="0.7">
      <c r="B13" s="35" t="s">
        <v>21</v>
      </c>
      <c r="C13" s="37">
        <v>0</v>
      </c>
      <c r="E13" s="35" t="s">
        <v>21</v>
      </c>
      <c r="F13" s="37">
        <f ca="1">+Summary!L557</f>
        <v>0</v>
      </c>
      <c r="H13" s="34">
        <f ca="1">C13-F13</f>
        <v>0</v>
      </c>
      <c r="I13" s="36"/>
      <c r="J13" s="31"/>
    </row>
    <row r="14" spans="1:10" x14ac:dyDescent="0.55000000000000004">
      <c r="B14" s="35" t="s">
        <v>22</v>
      </c>
      <c r="C14" s="38">
        <f>C12-C13</f>
        <v>1413307.79</v>
      </c>
      <c r="E14" s="35" t="s">
        <v>22</v>
      </c>
      <c r="F14" s="38">
        <f ca="1">F12-F13</f>
        <v>1413307.7800000003</v>
      </c>
      <c r="H14" s="34">
        <f ca="1">C14-F14</f>
        <v>9.9999997764825821E-3</v>
      </c>
      <c r="I14" s="36"/>
      <c r="J14" s="31"/>
    </row>
    <row r="15" spans="1:10" x14ac:dyDescent="0.55000000000000004">
      <c r="B15" s="35"/>
      <c r="C15" s="39"/>
      <c r="E15" s="35"/>
      <c r="F15" s="39"/>
      <c r="H15" s="29"/>
      <c r="I15" s="30"/>
      <c r="J15" s="31"/>
    </row>
    <row r="16" spans="1:10" x14ac:dyDescent="0.55000000000000004">
      <c r="B16" s="35" t="s">
        <v>23</v>
      </c>
      <c r="C16" s="40">
        <f>Summary!M559</f>
        <v>399888.02</v>
      </c>
      <c r="E16" s="35" t="s">
        <v>23</v>
      </c>
      <c r="F16" s="40">
        <f ca="1">Summary!L559</f>
        <v>399888.02</v>
      </c>
      <c r="H16" s="34">
        <f ca="1">C16-F16</f>
        <v>0</v>
      </c>
      <c r="I16" s="36"/>
      <c r="J16" s="47"/>
    </row>
    <row r="17" spans="2:10" x14ac:dyDescent="0.55000000000000004">
      <c r="B17" s="29"/>
      <c r="C17" s="31"/>
      <c r="E17" s="29"/>
      <c r="F17" s="31"/>
      <c r="H17" s="29"/>
      <c r="I17" s="30"/>
      <c r="J17" s="31"/>
    </row>
    <row r="18" spans="2:10" x14ac:dyDescent="0.55000000000000004">
      <c r="B18" s="29" t="s">
        <v>24</v>
      </c>
      <c r="C18" s="41">
        <f>C12/C16</f>
        <v>3.5342588907764729</v>
      </c>
      <c r="E18" s="29" t="s">
        <v>24</v>
      </c>
      <c r="F18" s="41">
        <f ca="1">F12/F16</f>
        <v>3.5342588657694725</v>
      </c>
      <c r="H18" s="34">
        <f ca="1">C18-F18</f>
        <v>2.5007000470367302E-8</v>
      </c>
      <c r="I18" s="36"/>
      <c r="J18" s="31"/>
    </row>
    <row r="19" spans="2:10" ht="14.7" thickBot="1" x14ac:dyDescent="0.6">
      <c r="B19" s="42" t="s">
        <v>0</v>
      </c>
      <c r="C19" s="43">
        <f>C14/C16</f>
        <v>3.5342588907764729</v>
      </c>
      <c r="E19" s="42" t="s">
        <v>0</v>
      </c>
      <c r="F19" s="43">
        <f ca="1">F14/F16</f>
        <v>3.5342588657694725</v>
      </c>
      <c r="H19" s="44">
        <f ca="1">C19-F19</f>
        <v>2.5007000470367302E-8</v>
      </c>
      <c r="I19" s="45"/>
      <c r="J19" s="46"/>
    </row>
  </sheetData>
  <pageMargins left="0.7" right="0.7" top="0.75" bottom="0.75" header="0.3" footer="0.3"/>
  <pageSetup orientation="portrait" horizontalDpi="4294967295" verticalDpi="4294967295" r:id="rId1"/>
  <customProperties>
    <customPr name="FPMExcelClientCellBasedFunctionStatus" r:id="rId2"/>
    <customPr name="FPMExcelClientRefreshTime" r:id="rId3"/>
  </customProperties>
  <drawing r:id="rId4"/>
  <legacyDrawing r:id="rId5"/>
  <controls>
    <mc:AlternateContent xmlns:mc="http://schemas.openxmlformats.org/markup-compatibility/2006">
      <mc:Choice Requires="x14">
        <control shapeId="3073" r:id="rId6" name="FPMExcelClientSheetOptionstb1">
          <controlPr defaultSize="0" autoLine="0" autoPict="0" r:id="rId7">
            <anchor moveWithCells="1" siz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914400</xdr:colOff>
                <xdr:row>0</xdr:row>
                <xdr:rowOff>0</xdr:rowOff>
              </to>
            </anchor>
          </controlPr>
        </control>
      </mc:Choice>
      <mc:Fallback>
        <control shapeId="3073" r:id="rId6" name="FPMExcelClientSheetOptionstb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J154"/>
  <sheetViews>
    <sheetView workbookViewId="0"/>
  </sheetViews>
  <sheetFormatPr defaultRowHeight="14.4" x14ac:dyDescent="0.55000000000000004"/>
  <cols>
    <col min="1" max="1" width="10.26171875" bestFit="1" customWidth="1"/>
    <col min="2" max="2" width="17.83984375" bestFit="1" customWidth="1"/>
    <col min="3" max="4" width="25.68359375" bestFit="1" customWidth="1"/>
    <col min="5" max="5" width="47" bestFit="1" customWidth="1"/>
    <col min="6" max="6" width="18.68359375" bestFit="1" customWidth="1"/>
    <col min="7" max="7" width="18.15625" bestFit="1" customWidth="1"/>
    <col min="8" max="8" width="20.15625" bestFit="1" customWidth="1"/>
    <col min="9" max="9" width="19" bestFit="1" customWidth="1"/>
    <col min="10" max="10" width="19.83984375" bestFit="1" customWidth="1"/>
    <col min="11" max="11" width="18.68359375" bestFit="1" customWidth="1"/>
    <col min="12" max="12" width="17.578125" bestFit="1" customWidth="1"/>
    <col min="13" max="13" width="19.578125" bestFit="1" customWidth="1"/>
    <col min="14" max="14" width="18.15625" bestFit="1" customWidth="1"/>
    <col min="15" max="15" width="19" bestFit="1" customWidth="1"/>
    <col min="16" max="16" width="20.15625" bestFit="1" customWidth="1"/>
    <col min="17" max="17" width="18.68359375" bestFit="1" customWidth="1"/>
    <col min="18" max="18" width="19" bestFit="1" customWidth="1"/>
    <col min="19" max="19" width="20.15625" bestFit="1" customWidth="1"/>
    <col min="20" max="21" width="18.68359375" bestFit="1" customWidth="1"/>
    <col min="22" max="22" width="18.15625" bestFit="1" customWidth="1"/>
  </cols>
  <sheetData>
    <row r="1" spans="1:10" x14ac:dyDescent="0.55000000000000004">
      <c r="D1" s="1" t="str">
        <f xml:space="preserve"> _xll.EPMOlapMemberO("[TENANT].[H1].[M_00049]","","Andrew Residence","","000")</f>
        <v>Andrew Residence</v>
      </c>
      <c r="F1" s="1"/>
    </row>
    <row r="2" spans="1:10" x14ac:dyDescent="0.55000000000000004">
      <c r="D2" s="1" t="str">
        <f xml:space="preserve"> _xll.EPMOlapMemberO("[MEASURES].[].[PERIODIC]","","Periodic","","000")</f>
        <v>Periodic</v>
      </c>
    </row>
    <row r="4" spans="1:10" x14ac:dyDescent="0.55000000000000004">
      <c r="F4" s="16" t="str">
        <f xml:space="preserve"> _xll.EPMOlapMemberO("[TIME].[H1].[2022.JAN]","","2022.JAN - 2022 JAN","","000")</f>
        <v>2022.JAN - 2022 JAN</v>
      </c>
      <c r="G4" s="1" t="str">
        <f xml:space="preserve"> _xll.EPMOlapMemberO("[TIME].[H1].[2022.FEB]","","2022.FEB - 2022 FEB","","000")</f>
        <v>2022.FEB - 2022 FEB</v>
      </c>
      <c r="H4" s="1" t="str">
        <f xml:space="preserve"> _xll.EPMOlapMemberO("[TIME].[H1].[2022.MAR]","","2022.MAR - 2022 MAR","","000")</f>
        <v>2022.MAR - 2022 MAR</v>
      </c>
      <c r="I4" s="1" t="str">
        <f xml:space="preserve"> _xll.EPMOlapMemberO("[TIME].[H1].[2022.APR]","","2022.APR - 2022 APR","","000")</f>
        <v>2022.APR - 2022 APR</v>
      </c>
      <c r="J4" s="1" t="str">
        <f xml:space="preserve"> _xll.EPMOlapMemberO("[TIME].[H1].[2022.MAY]","","2022.MAY - 2022 MAY","","000")</f>
        <v>2022.MAY - 2022 MAY</v>
      </c>
    </row>
    <row r="5" spans="1:10" x14ac:dyDescent="0.55000000000000004">
      <c r="A5" t="str">
        <f>_xll.EVPRO("Finance",$C5,"Inv_Type")</f>
        <v>Inv_Equity</v>
      </c>
      <c r="B5" t="str">
        <f t="shared" ref="B5:B68" si="0">MID($C5,FIND("- ",$C5)+2,10000)</f>
        <v>Andrew Residence</v>
      </c>
      <c r="C5" t="str">
        <f>IF(D5&lt;&gt;"",D5,C4)</f>
        <v>S09001 - Andrew Residence</v>
      </c>
      <c r="D5" s="16" t="str">
        <f xml:space="preserve"> _xll.EPMOlapMemberO("[ENTITY].[H1].[S09001]","","S09001 - Andrew Residence","","000")</f>
        <v>S09001 - Andrew Residence</v>
      </c>
      <c r="E5" s="16" t="str">
        <f xml:space="preserve"> _xll.EPMOlapMemberO("[ACCOUNT].[H1].[PAY_PAT_DAYS]","","PAY_PAT_DAYS - Total Payor Patient Days","","000")</f>
        <v>PAY_PAT_DAYS - Total Payor Patient Days</v>
      </c>
      <c r="F5" s="49">
        <v>5942</v>
      </c>
      <c r="G5">
        <v>5516</v>
      </c>
      <c r="H5">
        <v>6169</v>
      </c>
      <c r="I5">
        <v>5852</v>
      </c>
      <c r="J5">
        <v>6003</v>
      </c>
    </row>
    <row r="6" spans="1:10" x14ac:dyDescent="0.55000000000000004">
      <c r="A6" t="str">
        <f>_xll.EVPRO("Finance",$C6,"Inv_Type")</f>
        <v>Inv_Equity</v>
      </c>
      <c r="B6" t="str">
        <f t="shared" si="0"/>
        <v>Andrew Residence</v>
      </c>
      <c r="C6" t="str">
        <f t="shared" ref="C6:C69" si="1">IF(D6&lt;&gt;"",D6,C5)</f>
        <v>S09001 - Andrew Residence</v>
      </c>
      <c r="D6" s="16"/>
      <c r="E6" s="2" t="str">
        <f xml:space="preserve"> _xll.EPMOlapMemberO("[ACCOUNT].[H1].[A_BEDS_TOTAL]","","A_BEDS_TOTAL - Total Available Beds","","000")</f>
        <v>A_BEDS_TOTAL - Total Available Beds</v>
      </c>
      <c r="F6" s="49">
        <v>212</v>
      </c>
      <c r="G6">
        <v>212</v>
      </c>
      <c r="H6">
        <v>212</v>
      </c>
      <c r="I6">
        <v>212</v>
      </c>
      <c r="J6">
        <v>212</v>
      </c>
    </row>
    <row r="7" spans="1:10" x14ac:dyDescent="0.55000000000000004">
      <c r="A7" t="str">
        <f>_xll.EVPRO("Finance",$C7,"Inv_Type")</f>
        <v>Inv_Equity</v>
      </c>
      <c r="B7" t="str">
        <f t="shared" si="0"/>
        <v>Andrew Residence</v>
      </c>
      <c r="C7" t="str">
        <f t="shared" si="1"/>
        <v>S09001 - Andrew Residence</v>
      </c>
      <c r="D7" s="16"/>
      <c r="E7" s="8" t="str">
        <f xml:space="preserve"> _xll.EPMOlapMemberO("[ACCOUNT].[H1].[T_REVENUES]","","T_REVENUES - Total Tenant Revenues","","000")</f>
        <v>T_REVENUES - Total Tenant Revenues</v>
      </c>
      <c r="F7" s="49">
        <v>1325426.08</v>
      </c>
      <c r="G7">
        <v>1328547.1100000001</v>
      </c>
      <c r="H7">
        <v>1515711.4</v>
      </c>
      <c r="I7">
        <v>1506693.02</v>
      </c>
      <c r="J7">
        <v>1448830.37</v>
      </c>
    </row>
    <row r="8" spans="1:10" x14ac:dyDescent="0.55000000000000004">
      <c r="A8" t="str">
        <f>_xll.EVPRO("Finance",$C8,"Inv_Type")</f>
        <v>Inv_Equity</v>
      </c>
      <c r="B8" t="str">
        <f t="shared" si="0"/>
        <v>Andrew Residence</v>
      </c>
      <c r="C8" t="str">
        <f t="shared" si="1"/>
        <v>S09001 - Andrew Residence</v>
      </c>
      <c r="D8" s="16"/>
      <c r="E8" s="8" t="str">
        <f xml:space="preserve"> _xll.EPMOlapMemberO("[ACCOUNT].[H1].[T_OPEX]","","T_OPEX - Tenant Operating Expenses","","000")</f>
        <v>T_OPEX - Tenant Operating Expenses</v>
      </c>
      <c r="F8" s="49">
        <v>1177692.97</v>
      </c>
      <c r="G8">
        <v>1080706.5600000001</v>
      </c>
      <c r="H8">
        <v>1287707.3</v>
      </c>
      <c r="I8">
        <v>1033283.9</v>
      </c>
      <c r="J8">
        <v>1132509.47</v>
      </c>
    </row>
    <row r="9" spans="1:10" x14ac:dyDescent="0.55000000000000004">
      <c r="A9" t="str">
        <f>_xll.EVPRO("Finance",$C9,"Inv_Type")</f>
        <v>Inv_Equity</v>
      </c>
      <c r="B9" t="str">
        <f t="shared" si="0"/>
        <v>Andrew Residence</v>
      </c>
      <c r="C9" t="str">
        <f t="shared" si="1"/>
        <v>S09001 - Andrew Residence</v>
      </c>
      <c r="D9" s="16"/>
      <c r="E9" s="2" t="str">
        <f xml:space="preserve"> _xll.EPMOlapMemberO("[ACCOUNT].[H1].[T_NON_OP_EXP]","","T_NON_OP_EXP - Tenant Non-Operating Expense","","000")</f>
        <v>T_NON_OP_EXP - Tenant Non-Operating Expense</v>
      </c>
      <c r="F9" s="49">
        <v>45052.22</v>
      </c>
      <c r="G9">
        <v>26307.93</v>
      </c>
      <c r="H9">
        <v>73439.199999999997</v>
      </c>
      <c r="I9">
        <v>89524.49</v>
      </c>
      <c r="J9">
        <v>112.85</v>
      </c>
    </row>
    <row r="10" spans="1:10" x14ac:dyDescent="0.55000000000000004">
      <c r="A10" t="str">
        <f>_xll.EVPRO("Finance",$C10,"Inv_Type")</f>
        <v>Inv_Equity</v>
      </c>
      <c r="B10" t="str">
        <f t="shared" si="0"/>
        <v>Andrew Residence</v>
      </c>
      <c r="C10" t="str">
        <f t="shared" si="1"/>
        <v>S09001 - Andrew Residence</v>
      </c>
      <c r="D10" s="16"/>
      <c r="E10" s="3" t="str">
        <f xml:space="preserve"> _xll.EPMOlapMemberO("[ACCOUNT].[H1].[T_EBITDARM]","","T_EBITDARM - EBITDARM","","000")</f>
        <v>T_EBITDARM - EBITDARM</v>
      </c>
      <c r="F10" s="49">
        <v>147733.10999999999</v>
      </c>
      <c r="G10">
        <v>247840.55</v>
      </c>
      <c r="H10">
        <v>228004.1</v>
      </c>
      <c r="I10">
        <v>473409.12</v>
      </c>
      <c r="J10">
        <v>316320.90000000002</v>
      </c>
    </row>
    <row r="11" spans="1:10" x14ac:dyDescent="0.55000000000000004">
      <c r="A11" t="str">
        <f>_xll.EVPRO("Finance",$C11,"Inv_Type")</f>
        <v>Inv_Equity</v>
      </c>
      <c r="B11" t="str">
        <f t="shared" si="0"/>
        <v>Andrew Residence</v>
      </c>
      <c r="C11" t="str">
        <f t="shared" si="1"/>
        <v>S09001 - Andrew Residence</v>
      </c>
      <c r="D11" s="16"/>
      <c r="E11" s="2" t="str">
        <f xml:space="preserve"> _xll.EPMOlapMemberO("[ACCOUNT].[H1].[T_EBITDAR]","","T_EBITDAR - EBITDAR","","000")</f>
        <v>T_EBITDAR - EBITDAR</v>
      </c>
      <c r="F11" s="49">
        <v>147733.10999999999</v>
      </c>
      <c r="G11">
        <v>247840.55</v>
      </c>
      <c r="H11">
        <v>228004.1</v>
      </c>
      <c r="I11">
        <v>473409.12</v>
      </c>
      <c r="J11">
        <v>316320.90000000002</v>
      </c>
    </row>
    <row r="12" spans="1:10" x14ac:dyDescent="0.55000000000000004">
      <c r="A12" t="str">
        <f>_xll.EVPRO("Finance",$C12,"Inv_Type")</f>
        <v>Inv_Equity</v>
      </c>
      <c r="B12" t="str">
        <f t="shared" si="0"/>
        <v>Andrew Residence</v>
      </c>
      <c r="C12" t="str">
        <f t="shared" si="1"/>
        <v>S09001 - Andrew Residence</v>
      </c>
      <c r="D12" s="16"/>
      <c r="E12" s="2" t="str">
        <f xml:space="preserve"> _xll.EPMOlapMemberO("[ACCOUNT].[H1].[T_RENT_EXP]","","T_RENT_EXP - Tenant Rent Expense","","000")</f>
        <v>T_RENT_EXP - Tenant Rent Expense</v>
      </c>
      <c r="F12" s="49">
        <v>78748.210000000006</v>
      </c>
      <c r="G12">
        <v>80421.08</v>
      </c>
      <c r="H12">
        <v>79914.880000000005</v>
      </c>
      <c r="I12">
        <v>80219.73</v>
      </c>
      <c r="J12">
        <v>80584.12</v>
      </c>
    </row>
    <row r="13" spans="1:10" x14ac:dyDescent="0.55000000000000004">
      <c r="A13" t="str">
        <f>_xll.EVPRO("Finance",$C13,"Inv_Type")</f>
        <v>Inv_Equity</v>
      </c>
      <c r="B13" t="str">
        <f t="shared" si="0"/>
        <v>Andrew Residence</v>
      </c>
      <c r="C13" t="str">
        <f t="shared" si="1"/>
        <v>S09001 - Andrew Residence</v>
      </c>
      <c r="E13" s="2"/>
    </row>
    <row r="14" spans="1:10" x14ac:dyDescent="0.55000000000000004">
      <c r="A14" t="str">
        <f>_xll.EVPRO("Finance",$C14,"Inv_Type")</f>
        <v>Inv_Equity</v>
      </c>
      <c r="B14" t="str">
        <f t="shared" si="0"/>
        <v>Andrew Residence</v>
      </c>
      <c r="C14" t="str">
        <f t="shared" si="1"/>
        <v>S09001 - Andrew Residence</v>
      </c>
    </row>
    <row r="15" spans="1:10" x14ac:dyDescent="0.55000000000000004">
      <c r="A15" t="str">
        <f>_xll.EVPRO("Finance",$C15,"Inv_Type")</f>
        <v>Inv_Equity</v>
      </c>
      <c r="B15" t="str">
        <f t="shared" si="0"/>
        <v>Andrew Residence</v>
      </c>
      <c r="C15" t="str">
        <f t="shared" si="1"/>
        <v>S09001 - Andrew Residence</v>
      </c>
    </row>
    <row r="16" spans="1:10" x14ac:dyDescent="0.55000000000000004">
      <c r="A16" t="str">
        <f>_xll.EVPRO("Finance",$C16,"Inv_Type")</f>
        <v>Inv_Equity</v>
      </c>
      <c r="B16" t="str">
        <f t="shared" si="0"/>
        <v>Andrew Residence</v>
      </c>
      <c r="C16" t="str">
        <f t="shared" si="1"/>
        <v>S09001 - Andrew Residence</v>
      </c>
    </row>
    <row r="17" spans="1:3" x14ac:dyDescent="0.55000000000000004">
      <c r="A17" t="str">
        <f>_xll.EVPRO("Finance",$C17,"Inv_Type")</f>
        <v>Inv_Equity</v>
      </c>
      <c r="B17" t="str">
        <f t="shared" si="0"/>
        <v>Andrew Residence</v>
      </c>
      <c r="C17" t="str">
        <f t="shared" si="1"/>
        <v>S09001 - Andrew Residence</v>
      </c>
    </row>
    <row r="18" spans="1:3" x14ac:dyDescent="0.55000000000000004">
      <c r="A18" t="str">
        <f>_xll.EVPRO("Finance",$C18,"Inv_Type")</f>
        <v>Inv_Equity</v>
      </c>
      <c r="B18" t="str">
        <f t="shared" si="0"/>
        <v>Andrew Residence</v>
      </c>
      <c r="C18" t="str">
        <f t="shared" si="1"/>
        <v>S09001 - Andrew Residence</v>
      </c>
    </row>
    <row r="19" spans="1:3" x14ac:dyDescent="0.55000000000000004">
      <c r="A19" t="str">
        <f>_xll.EVPRO("Finance",$C19,"Inv_Type")</f>
        <v>Inv_Equity</v>
      </c>
      <c r="B19" t="str">
        <f t="shared" si="0"/>
        <v>Andrew Residence</v>
      </c>
      <c r="C19" t="str">
        <f t="shared" si="1"/>
        <v>S09001 - Andrew Residence</v>
      </c>
    </row>
    <row r="20" spans="1:3" x14ac:dyDescent="0.55000000000000004">
      <c r="A20" t="str">
        <f>_xll.EVPRO("Finance",$C20,"Inv_Type")</f>
        <v>Inv_Equity</v>
      </c>
      <c r="B20" t="str">
        <f t="shared" si="0"/>
        <v>Andrew Residence</v>
      </c>
      <c r="C20" t="str">
        <f t="shared" si="1"/>
        <v>S09001 - Andrew Residence</v>
      </c>
    </row>
    <row r="21" spans="1:3" x14ac:dyDescent="0.55000000000000004">
      <c r="A21" t="str">
        <f>_xll.EVPRO("Finance",$C21,"Inv_Type")</f>
        <v>Inv_Equity</v>
      </c>
      <c r="B21" t="str">
        <f t="shared" si="0"/>
        <v>Andrew Residence</v>
      </c>
      <c r="C21" t="str">
        <f t="shared" si="1"/>
        <v>S09001 - Andrew Residence</v>
      </c>
    </row>
    <row r="22" spans="1:3" x14ac:dyDescent="0.55000000000000004">
      <c r="A22" t="str">
        <f>_xll.EVPRO("Finance",$C22,"Inv_Type")</f>
        <v>Inv_Equity</v>
      </c>
      <c r="B22" t="str">
        <f t="shared" si="0"/>
        <v>Andrew Residence</v>
      </c>
      <c r="C22" t="str">
        <f t="shared" si="1"/>
        <v>S09001 - Andrew Residence</v>
      </c>
    </row>
    <row r="23" spans="1:3" x14ac:dyDescent="0.55000000000000004">
      <c r="A23" t="str">
        <f>_xll.EVPRO("Finance",$C23,"Inv_Type")</f>
        <v>Inv_Equity</v>
      </c>
      <c r="B23" t="str">
        <f t="shared" si="0"/>
        <v>Andrew Residence</v>
      </c>
      <c r="C23" t="str">
        <f t="shared" si="1"/>
        <v>S09001 - Andrew Residence</v>
      </c>
    </row>
    <row r="24" spans="1:3" x14ac:dyDescent="0.55000000000000004">
      <c r="A24" t="str">
        <f>_xll.EVPRO("Finance",$C24,"Inv_Type")</f>
        <v>Inv_Equity</v>
      </c>
      <c r="B24" t="str">
        <f t="shared" si="0"/>
        <v>Andrew Residence</v>
      </c>
      <c r="C24" t="str">
        <f t="shared" si="1"/>
        <v>S09001 - Andrew Residence</v>
      </c>
    </row>
    <row r="25" spans="1:3" x14ac:dyDescent="0.55000000000000004">
      <c r="A25" t="str">
        <f>_xll.EVPRO("Finance",$C25,"Inv_Type")</f>
        <v>Inv_Equity</v>
      </c>
      <c r="B25" t="str">
        <f t="shared" si="0"/>
        <v>Andrew Residence</v>
      </c>
      <c r="C25" t="str">
        <f t="shared" si="1"/>
        <v>S09001 - Andrew Residence</v>
      </c>
    </row>
    <row r="26" spans="1:3" x14ac:dyDescent="0.55000000000000004">
      <c r="A26" t="str">
        <f>_xll.EVPRO("Finance",$C26,"Inv_Type")</f>
        <v>Inv_Equity</v>
      </c>
      <c r="B26" t="str">
        <f t="shared" si="0"/>
        <v>Andrew Residence</v>
      </c>
      <c r="C26" t="str">
        <f t="shared" si="1"/>
        <v>S09001 - Andrew Residence</v>
      </c>
    </row>
    <row r="27" spans="1:3" x14ac:dyDescent="0.55000000000000004">
      <c r="A27" t="str">
        <f>_xll.EVPRO("Finance",$C27,"Inv_Type")</f>
        <v>Inv_Equity</v>
      </c>
      <c r="B27" t="str">
        <f t="shared" si="0"/>
        <v>Andrew Residence</v>
      </c>
      <c r="C27" t="str">
        <f t="shared" si="1"/>
        <v>S09001 - Andrew Residence</v>
      </c>
    </row>
    <row r="28" spans="1:3" x14ac:dyDescent="0.55000000000000004">
      <c r="A28" t="str">
        <f>_xll.EVPRO("Finance",$C28,"Inv_Type")</f>
        <v>Inv_Equity</v>
      </c>
      <c r="B28" t="str">
        <f t="shared" si="0"/>
        <v>Andrew Residence</v>
      </c>
      <c r="C28" t="str">
        <f t="shared" si="1"/>
        <v>S09001 - Andrew Residence</v>
      </c>
    </row>
    <row r="29" spans="1:3" x14ac:dyDescent="0.55000000000000004">
      <c r="A29" t="str">
        <f>_xll.EVPRO("Finance",$C29,"Inv_Type")</f>
        <v>Inv_Equity</v>
      </c>
      <c r="B29" t="str">
        <f t="shared" si="0"/>
        <v>Andrew Residence</v>
      </c>
      <c r="C29" t="str">
        <f t="shared" si="1"/>
        <v>S09001 - Andrew Residence</v>
      </c>
    </row>
    <row r="30" spans="1:3" x14ac:dyDescent="0.55000000000000004">
      <c r="A30" t="str">
        <f>_xll.EVPRO("Finance",$C30,"Inv_Type")</f>
        <v>Inv_Equity</v>
      </c>
      <c r="B30" t="str">
        <f t="shared" si="0"/>
        <v>Andrew Residence</v>
      </c>
      <c r="C30" t="str">
        <f t="shared" si="1"/>
        <v>S09001 - Andrew Residence</v>
      </c>
    </row>
    <row r="31" spans="1:3" x14ac:dyDescent="0.55000000000000004">
      <c r="A31" t="str">
        <f>_xll.EVPRO("Finance",$C31,"Inv_Type")</f>
        <v>Inv_Equity</v>
      </c>
      <c r="B31" t="str">
        <f t="shared" si="0"/>
        <v>Andrew Residence</v>
      </c>
      <c r="C31" t="str">
        <f t="shared" si="1"/>
        <v>S09001 - Andrew Residence</v>
      </c>
    </row>
    <row r="32" spans="1:3" x14ac:dyDescent="0.55000000000000004">
      <c r="A32" t="str">
        <f>_xll.EVPRO("Finance",$C32,"Inv_Type")</f>
        <v>Inv_Equity</v>
      </c>
      <c r="B32" t="str">
        <f t="shared" si="0"/>
        <v>Andrew Residence</v>
      </c>
      <c r="C32" t="str">
        <f t="shared" si="1"/>
        <v>S09001 - Andrew Residence</v>
      </c>
    </row>
    <row r="33" spans="1:3" x14ac:dyDescent="0.55000000000000004">
      <c r="A33" t="str">
        <f>_xll.EVPRO("Finance",$C33,"Inv_Type")</f>
        <v>Inv_Equity</v>
      </c>
      <c r="B33" t="str">
        <f t="shared" si="0"/>
        <v>Andrew Residence</v>
      </c>
      <c r="C33" t="str">
        <f t="shared" si="1"/>
        <v>S09001 - Andrew Residence</v>
      </c>
    </row>
    <row r="34" spans="1:3" x14ac:dyDescent="0.55000000000000004">
      <c r="A34" t="str">
        <f>_xll.EVPRO("Finance",$C34,"Inv_Type")</f>
        <v>Inv_Equity</v>
      </c>
      <c r="B34" t="str">
        <f t="shared" si="0"/>
        <v>Andrew Residence</v>
      </c>
      <c r="C34" t="str">
        <f t="shared" si="1"/>
        <v>S09001 - Andrew Residence</v>
      </c>
    </row>
    <row r="35" spans="1:3" x14ac:dyDescent="0.55000000000000004">
      <c r="A35" t="str">
        <f>_xll.EVPRO("Finance",$C35,"Inv_Type")</f>
        <v>Inv_Equity</v>
      </c>
      <c r="B35" t="str">
        <f t="shared" si="0"/>
        <v>Andrew Residence</v>
      </c>
      <c r="C35" t="str">
        <f t="shared" si="1"/>
        <v>S09001 - Andrew Residence</v>
      </c>
    </row>
    <row r="36" spans="1:3" x14ac:dyDescent="0.55000000000000004">
      <c r="A36" t="str">
        <f>_xll.EVPRO("Finance",$C36,"Inv_Type")</f>
        <v>Inv_Equity</v>
      </c>
      <c r="B36" t="str">
        <f t="shared" si="0"/>
        <v>Andrew Residence</v>
      </c>
      <c r="C36" t="str">
        <f t="shared" si="1"/>
        <v>S09001 - Andrew Residence</v>
      </c>
    </row>
    <row r="37" spans="1:3" x14ac:dyDescent="0.55000000000000004">
      <c r="A37" t="str">
        <f>_xll.EVPRO("Finance",$C37,"Inv_Type")</f>
        <v>Inv_Equity</v>
      </c>
      <c r="B37" t="str">
        <f t="shared" si="0"/>
        <v>Andrew Residence</v>
      </c>
      <c r="C37" t="str">
        <f t="shared" si="1"/>
        <v>S09001 - Andrew Residence</v>
      </c>
    </row>
    <row r="38" spans="1:3" x14ac:dyDescent="0.55000000000000004">
      <c r="A38" t="str">
        <f>_xll.EVPRO("Finance",$C38,"Inv_Type")</f>
        <v>Inv_Equity</v>
      </c>
      <c r="B38" t="str">
        <f t="shared" si="0"/>
        <v>Andrew Residence</v>
      </c>
      <c r="C38" t="str">
        <f t="shared" si="1"/>
        <v>S09001 - Andrew Residence</v>
      </c>
    </row>
    <row r="39" spans="1:3" x14ac:dyDescent="0.55000000000000004">
      <c r="A39" t="str">
        <f>_xll.EVPRO("Finance",$C39,"Inv_Type")</f>
        <v>Inv_Equity</v>
      </c>
      <c r="B39" t="str">
        <f t="shared" si="0"/>
        <v>Andrew Residence</v>
      </c>
      <c r="C39" t="str">
        <f t="shared" si="1"/>
        <v>S09001 - Andrew Residence</v>
      </c>
    </row>
    <row r="40" spans="1:3" x14ac:dyDescent="0.55000000000000004">
      <c r="A40" t="str">
        <f>_xll.EVPRO("Finance",$C40,"Inv_Type")</f>
        <v>Inv_Equity</v>
      </c>
      <c r="B40" t="str">
        <f t="shared" si="0"/>
        <v>Andrew Residence</v>
      </c>
      <c r="C40" t="str">
        <f t="shared" si="1"/>
        <v>S09001 - Andrew Residence</v>
      </c>
    </row>
    <row r="41" spans="1:3" x14ac:dyDescent="0.55000000000000004">
      <c r="A41" t="str">
        <f>_xll.EVPRO("Finance",$C41,"Inv_Type")</f>
        <v>Inv_Equity</v>
      </c>
      <c r="B41" t="str">
        <f t="shared" si="0"/>
        <v>Andrew Residence</v>
      </c>
      <c r="C41" t="str">
        <f t="shared" si="1"/>
        <v>S09001 - Andrew Residence</v>
      </c>
    </row>
    <row r="42" spans="1:3" x14ac:dyDescent="0.55000000000000004">
      <c r="A42" t="str">
        <f>_xll.EVPRO("Finance",$C42,"Inv_Type")</f>
        <v>Inv_Equity</v>
      </c>
      <c r="B42" t="str">
        <f t="shared" si="0"/>
        <v>Andrew Residence</v>
      </c>
      <c r="C42" t="str">
        <f t="shared" si="1"/>
        <v>S09001 - Andrew Residence</v>
      </c>
    </row>
    <row r="43" spans="1:3" x14ac:dyDescent="0.55000000000000004">
      <c r="A43" t="str">
        <f>_xll.EVPRO("Finance",$C43,"Inv_Type")</f>
        <v>Inv_Equity</v>
      </c>
      <c r="B43" t="str">
        <f t="shared" si="0"/>
        <v>Andrew Residence</v>
      </c>
      <c r="C43" t="str">
        <f t="shared" si="1"/>
        <v>S09001 - Andrew Residence</v>
      </c>
    </row>
    <row r="44" spans="1:3" x14ac:dyDescent="0.55000000000000004">
      <c r="A44" t="str">
        <f>_xll.EVPRO("Finance",$C44,"Inv_Type")</f>
        <v>Inv_Equity</v>
      </c>
      <c r="B44" t="str">
        <f t="shared" si="0"/>
        <v>Andrew Residence</v>
      </c>
      <c r="C44" t="str">
        <f t="shared" si="1"/>
        <v>S09001 - Andrew Residence</v>
      </c>
    </row>
    <row r="45" spans="1:3" x14ac:dyDescent="0.55000000000000004">
      <c r="A45" t="str">
        <f>_xll.EVPRO("Finance",$C45,"Inv_Type")</f>
        <v>Inv_Equity</v>
      </c>
      <c r="B45" t="str">
        <f t="shared" si="0"/>
        <v>Andrew Residence</v>
      </c>
      <c r="C45" t="str">
        <f t="shared" si="1"/>
        <v>S09001 - Andrew Residence</v>
      </c>
    </row>
    <row r="46" spans="1:3" x14ac:dyDescent="0.55000000000000004">
      <c r="A46" t="str">
        <f>_xll.EVPRO("Finance",$C46,"Inv_Type")</f>
        <v>Inv_Equity</v>
      </c>
      <c r="B46" t="str">
        <f t="shared" si="0"/>
        <v>Andrew Residence</v>
      </c>
      <c r="C46" t="str">
        <f t="shared" si="1"/>
        <v>S09001 - Andrew Residence</v>
      </c>
    </row>
    <row r="47" spans="1:3" x14ac:dyDescent="0.55000000000000004">
      <c r="A47" t="str">
        <f>_xll.EVPRO("Finance",$C47,"Inv_Type")</f>
        <v>Inv_Equity</v>
      </c>
      <c r="B47" t="str">
        <f t="shared" si="0"/>
        <v>Andrew Residence</v>
      </c>
      <c r="C47" t="str">
        <f t="shared" si="1"/>
        <v>S09001 - Andrew Residence</v>
      </c>
    </row>
    <row r="48" spans="1:3" x14ac:dyDescent="0.55000000000000004">
      <c r="A48" t="str">
        <f>_xll.EVPRO("Finance",$C48,"Inv_Type")</f>
        <v>Inv_Equity</v>
      </c>
      <c r="B48" t="str">
        <f t="shared" si="0"/>
        <v>Andrew Residence</v>
      </c>
      <c r="C48" t="str">
        <f t="shared" si="1"/>
        <v>S09001 - Andrew Residence</v>
      </c>
    </row>
    <row r="49" spans="1:3" x14ac:dyDescent="0.55000000000000004">
      <c r="A49" t="str">
        <f>_xll.EVPRO("Finance",$C49,"Inv_Type")</f>
        <v>Inv_Equity</v>
      </c>
      <c r="B49" t="str">
        <f t="shared" si="0"/>
        <v>Andrew Residence</v>
      </c>
      <c r="C49" t="str">
        <f t="shared" si="1"/>
        <v>S09001 - Andrew Residence</v>
      </c>
    </row>
    <row r="50" spans="1:3" x14ac:dyDescent="0.55000000000000004">
      <c r="A50" t="str">
        <f>_xll.EVPRO("Finance",$C50,"Inv_Type")</f>
        <v>Inv_Equity</v>
      </c>
      <c r="B50" t="str">
        <f t="shared" si="0"/>
        <v>Andrew Residence</v>
      </c>
      <c r="C50" t="str">
        <f t="shared" si="1"/>
        <v>S09001 - Andrew Residence</v>
      </c>
    </row>
    <row r="51" spans="1:3" x14ac:dyDescent="0.55000000000000004">
      <c r="A51" t="str">
        <f>_xll.EVPRO("Finance",$C51,"Inv_Type")</f>
        <v>Inv_Equity</v>
      </c>
      <c r="B51" t="str">
        <f t="shared" si="0"/>
        <v>Andrew Residence</v>
      </c>
      <c r="C51" t="str">
        <f t="shared" si="1"/>
        <v>S09001 - Andrew Residence</v>
      </c>
    </row>
    <row r="52" spans="1:3" x14ac:dyDescent="0.55000000000000004">
      <c r="A52" t="str">
        <f>_xll.EVPRO("Finance",$C52,"Inv_Type")</f>
        <v>Inv_Equity</v>
      </c>
      <c r="B52" t="str">
        <f t="shared" si="0"/>
        <v>Andrew Residence</v>
      </c>
      <c r="C52" t="str">
        <f t="shared" si="1"/>
        <v>S09001 - Andrew Residence</v>
      </c>
    </row>
    <row r="53" spans="1:3" x14ac:dyDescent="0.55000000000000004">
      <c r="A53" t="str">
        <f>_xll.EVPRO("Finance",$C53,"Inv_Type")</f>
        <v>Inv_Equity</v>
      </c>
      <c r="B53" t="str">
        <f t="shared" si="0"/>
        <v>Andrew Residence</v>
      </c>
      <c r="C53" t="str">
        <f t="shared" si="1"/>
        <v>S09001 - Andrew Residence</v>
      </c>
    </row>
    <row r="54" spans="1:3" x14ac:dyDescent="0.55000000000000004">
      <c r="A54" t="str">
        <f>_xll.EVPRO("Finance",$C54,"Inv_Type")</f>
        <v>Inv_Equity</v>
      </c>
      <c r="B54" t="str">
        <f t="shared" si="0"/>
        <v>Andrew Residence</v>
      </c>
      <c r="C54" t="str">
        <f t="shared" si="1"/>
        <v>S09001 - Andrew Residence</v>
      </c>
    </row>
    <row r="55" spans="1:3" x14ac:dyDescent="0.55000000000000004">
      <c r="A55" t="str">
        <f>_xll.EVPRO("Finance",$C55,"Inv_Type")</f>
        <v>Inv_Equity</v>
      </c>
      <c r="B55" t="str">
        <f t="shared" si="0"/>
        <v>Andrew Residence</v>
      </c>
      <c r="C55" t="str">
        <f t="shared" si="1"/>
        <v>S09001 - Andrew Residence</v>
      </c>
    </row>
    <row r="56" spans="1:3" x14ac:dyDescent="0.55000000000000004">
      <c r="A56" t="str">
        <f>_xll.EVPRO("Finance",$C56,"Inv_Type")</f>
        <v>Inv_Equity</v>
      </c>
      <c r="B56" t="str">
        <f t="shared" si="0"/>
        <v>Andrew Residence</v>
      </c>
      <c r="C56" t="str">
        <f t="shared" si="1"/>
        <v>S09001 - Andrew Residence</v>
      </c>
    </row>
    <row r="57" spans="1:3" x14ac:dyDescent="0.55000000000000004">
      <c r="A57" t="str">
        <f>_xll.EVPRO("Finance",$C57,"Inv_Type")</f>
        <v>Inv_Equity</v>
      </c>
      <c r="B57" t="str">
        <f t="shared" si="0"/>
        <v>Andrew Residence</v>
      </c>
      <c r="C57" t="str">
        <f t="shared" si="1"/>
        <v>S09001 - Andrew Residence</v>
      </c>
    </row>
    <row r="58" spans="1:3" x14ac:dyDescent="0.55000000000000004">
      <c r="A58" t="str">
        <f>_xll.EVPRO("Finance",$C58,"Inv_Type")</f>
        <v>Inv_Equity</v>
      </c>
      <c r="B58" t="str">
        <f t="shared" si="0"/>
        <v>Andrew Residence</v>
      </c>
      <c r="C58" t="str">
        <f t="shared" si="1"/>
        <v>S09001 - Andrew Residence</v>
      </c>
    </row>
    <row r="59" spans="1:3" x14ac:dyDescent="0.55000000000000004">
      <c r="A59" t="str">
        <f>_xll.EVPRO("Finance",$C59,"Inv_Type")</f>
        <v>Inv_Equity</v>
      </c>
      <c r="B59" t="str">
        <f t="shared" si="0"/>
        <v>Andrew Residence</v>
      </c>
      <c r="C59" t="str">
        <f t="shared" si="1"/>
        <v>S09001 - Andrew Residence</v>
      </c>
    </row>
    <row r="60" spans="1:3" x14ac:dyDescent="0.55000000000000004">
      <c r="A60" t="str">
        <f>_xll.EVPRO("Finance",$C60,"Inv_Type")</f>
        <v>Inv_Equity</v>
      </c>
      <c r="B60" t="str">
        <f t="shared" si="0"/>
        <v>Andrew Residence</v>
      </c>
      <c r="C60" t="str">
        <f t="shared" si="1"/>
        <v>S09001 - Andrew Residence</v>
      </c>
    </row>
    <row r="61" spans="1:3" x14ac:dyDescent="0.55000000000000004">
      <c r="A61" t="str">
        <f>_xll.EVPRO("Finance",$C61,"Inv_Type")</f>
        <v>Inv_Equity</v>
      </c>
      <c r="B61" t="str">
        <f t="shared" si="0"/>
        <v>Andrew Residence</v>
      </c>
      <c r="C61" t="str">
        <f t="shared" si="1"/>
        <v>S09001 - Andrew Residence</v>
      </c>
    </row>
    <row r="62" spans="1:3" x14ac:dyDescent="0.55000000000000004">
      <c r="A62" t="str">
        <f>_xll.EVPRO("Finance",$C62,"Inv_Type")</f>
        <v>Inv_Equity</v>
      </c>
      <c r="B62" t="str">
        <f t="shared" si="0"/>
        <v>Andrew Residence</v>
      </c>
      <c r="C62" t="str">
        <f t="shared" si="1"/>
        <v>S09001 - Andrew Residence</v>
      </c>
    </row>
    <row r="63" spans="1:3" x14ac:dyDescent="0.55000000000000004">
      <c r="A63" t="str">
        <f>_xll.EVPRO("Finance",$C63,"Inv_Type")</f>
        <v>Inv_Equity</v>
      </c>
      <c r="B63" t="str">
        <f t="shared" si="0"/>
        <v>Andrew Residence</v>
      </c>
      <c r="C63" t="str">
        <f t="shared" si="1"/>
        <v>S09001 - Andrew Residence</v>
      </c>
    </row>
    <row r="64" spans="1:3" x14ac:dyDescent="0.55000000000000004">
      <c r="A64" t="str">
        <f>_xll.EVPRO("Finance",$C64,"Inv_Type")</f>
        <v>Inv_Equity</v>
      </c>
      <c r="B64" t="str">
        <f t="shared" si="0"/>
        <v>Andrew Residence</v>
      </c>
      <c r="C64" t="str">
        <f t="shared" si="1"/>
        <v>S09001 - Andrew Residence</v>
      </c>
    </row>
    <row r="65" spans="1:3" x14ac:dyDescent="0.55000000000000004">
      <c r="A65" t="str">
        <f>_xll.EVPRO("Finance",$C65,"Inv_Type")</f>
        <v>Inv_Equity</v>
      </c>
      <c r="B65" t="str">
        <f t="shared" si="0"/>
        <v>Andrew Residence</v>
      </c>
      <c r="C65" t="str">
        <f t="shared" si="1"/>
        <v>S09001 - Andrew Residence</v>
      </c>
    </row>
    <row r="66" spans="1:3" x14ac:dyDescent="0.55000000000000004">
      <c r="A66" t="str">
        <f>_xll.EVPRO("Finance",$C66,"Inv_Type")</f>
        <v>Inv_Equity</v>
      </c>
      <c r="B66" t="str">
        <f t="shared" si="0"/>
        <v>Andrew Residence</v>
      </c>
      <c r="C66" t="str">
        <f t="shared" si="1"/>
        <v>S09001 - Andrew Residence</v>
      </c>
    </row>
    <row r="67" spans="1:3" x14ac:dyDescent="0.55000000000000004">
      <c r="A67" t="str">
        <f>_xll.EVPRO("Finance",$C67,"Inv_Type")</f>
        <v>Inv_Equity</v>
      </c>
      <c r="B67" t="str">
        <f t="shared" si="0"/>
        <v>Andrew Residence</v>
      </c>
      <c r="C67" t="str">
        <f t="shared" si="1"/>
        <v>S09001 - Andrew Residence</v>
      </c>
    </row>
    <row r="68" spans="1:3" x14ac:dyDescent="0.55000000000000004">
      <c r="A68" t="str">
        <f>_xll.EVPRO("Finance",$C68,"Inv_Type")</f>
        <v>Inv_Equity</v>
      </c>
      <c r="B68" t="str">
        <f t="shared" si="0"/>
        <v>Andrew Residence</v>
      </c>
      <c r="C68" t="str">
        <f t="shared" si="1"/>
        <v>S09001 - Andrew Residence</v>
      </c>
    </row>
    <row r="69" spans="1:3" x14ac:dyDescent="0.55000000000000004">
      <c r="A69" t="str">
        <f>_xll.EVPRO("Finance",$C69,"Inv_Type")</f>
        <v>Inv_Equity</v>
      </c>
      <c r="B69" t="str">
        <f t="shared" ref="B69:B132" si="2">MID($C69,FIND("- ",$C69)+2,10000)</f>
        <v>Andrew Residence</v>
      </c>
      <c r="C69" t="str">
        <f t="shared" si="1"/>
        <v>S09001 - Andrew Residence</v>
      </c>
    </row>
    <row r="70" spans="1:3" x14ac:dyDescent="0.55000000000000004">
      <c r="A70" t="str">
        <f>_xll.EVPRO("Finance",$C70,"Inv_Type")</f>
        <v>Inv_Equity</v>
      </c>
      <c r="B70" t="str">
        <f t="shared" si="2"/>
        <v>Andrew Residence</v>
      </c>
      <c r="C70" t="str">
        <f t="shared" ref="C70:C133" si="3">IF(D70&lt;&gt;"",D70,C69)</f>
        <v>S09001 - Andrew Residence</v>
      </c>
    </row>
    <row r="71" spans="1:3" x14ac:dyDescent="0.55000000000000004">
      <c r="A71" t="str">
        <f>_xll.EVPRO("Finance",$C71,"Inv_Type")</f>
        <v>Inv_Equity</v>
      </c>
      <c r="B71" t="str">
        <f t="shared" si="2"/>
        <v>Andrew Residence</v>
      </c>
      <c r="C71" t="str">
        <f t="shared" si="3"/>
        <v>S09001 - Andrew Residence</v>
      </c>
    </row>
    <row r="72" spans="1:3" x14ac:dyDescent="0.55000000000000004">
      <c r="A72" t="str">
        <f>_xll.EVPRO("Finance",$C72,"Inv_Type")</f>
        <v>Inv_Equity</v>
      </c>
      <c r="B72" t="str">
        <f t="shared" si="2"/>
        <v>Andrew Residence</v>
      </c>
      <c r="C72" t="str">
        <f t="shared" si="3"/>
        <v>S09001 - Andrew Residence</v>
      </c>
    </row>
    <row r="73" spans="1:3" x14ac:dyDescent="0.55000000000000004">
      <c r="A73" t="str">
        <f>_xll.EVPRO("Finance",$C73,"Inv_Type")</f>
        <v>Inv_Equity</v>
      </c>
      <c r="B73" t="str">
        <f t="shared" si="2"/>
        <v>Andrew Residence</v>
      </c>
      <c r="C73" t="str">
        <f t="shared" si="3"/>
        <v>S09001 - Andrew Residence</v>
      </c>
    </row>
    <row r="74" spans="1:3" x14ac:dyDescent="0.55000000000000004">
      <c r="A74" t="str">
        <f>_xll.EVPRO("Finance",$C74,"Inv_Type")</f>
        <v>Inv_Equity</v>
      </c>
      <c r="B74" t="str">
        <f t="shared" si="2"/>
        <v>Andrew Residence</v>
      </c>
      <c r="C74" t="str">
        <f t="shared" si="3"/>
        <v>S09001 - Andrew Residence</v>
      </c>
    </row>
    <row r="75" spans="1:3" x14ac:dyDescent="0.55000000000000004">
      <c r="A75" t="str">
        <f>_xll.EVPRO("Finance",$C75,"Inv_Type")</f>
        <v>Inv_Equity</v>
      </c>
      <c r="B75" t="str">
        <f t="shared" si="2"/>
        <v>Andrew Residence</v>
      </c>
      <c r="C75" t="str">
        <f t="shared" si="3"/>
        <v>S09001 - Andrew Residence</v>
      </c>
    </row>
    <row r="76" spans="1:3" x14ac:dyDescent="0.55000000000000004">
      <c r="A76" t="str">
        <f>_xll.EVPRO("Finance",$C76,"Inv_Type")</f>
        <v>Inv_Equity</v>
      </c>
      <c r="B76" t="str">
        <f t="shared" si="2"/>
        <v>Andrew Residence</v>
      </c>
      <c r="C76" t="str">
        <f t="shared" si="3"/>
        <v>S09001 - Andrew Residence</v>
      </c>
    </row>
    <row r="77" spans="1:3" x14ac:dyDescent="0.55000000000000004">
      <c r="A77" t="str">
        <f>_xll.EVPRO("Finance",$C77,"Inv_Type")</f>
        <v>Inv_Equity</v>
      </c>
      <c r="B77" t="str">
        <f t="shared" si="2"/>
        <v>Andrew Residence</v>
      </c>
      <c r="C77" t="str">
        <f t="shared" si="3"/>
        <v>S09001 - Andrew Residence</v>
      </c>
    </row>
    <row r="78" spans="1:3" x14ac:dyDescent="0.55000000000000004">
      <c r="A78" t="str">
        <f>_xll.EVPRO("Finance",$C78,"Inv_Type")</f>
        <v>Inv_Equity</v>
      </c>
      <c r="B78" t="str">
        <f t="shared" si="2"/>
        <v>Andrew Residence</v>
      </c>
      <c r="C78" t="str">
        <f t="shared" si="3"/>
        <v>S09001 - Andrew Residence</v>
      </c>
    </row>
    <row r="79" spans="1:3" x14ac:dyDescent="0.55000000000000004">
      <c r="A79" t="str">
        <f>_xll.EVPRO("Finance",$C79,"Inv_Type")</f>
        <v>Inv_Equity</v>
      </c>
      <c r="B79" t="str">
        <f t="shared" si="2"/>
        <v>Andrew Residence</v>
      </c>
      <c r="C79" t="str">
        <f t="shared" si="3"/>
        <v>S09001 - Andrew Residence</v>
      </c>
    </row>
    <row r="80" spans="1:3" x14ac:dyDescent="0.55000000000000004">
      <c r="A80" t="str">
        <f>_xll.EVPRO("Finance",$C80,"Inv_Type")</f>
        <v>Inv_Equity</v>
      </c>
      <c r="B80" t="str">
        <f t="shared" si="2"/>
        <v>Andrew Residence</v>
      </c>
      <c r="C80" t="str">
        <f t="shared" si="3"/>
        <v>S09001 - Andrew Residence</v>
      </c>
    </row>
    <row r="81" spans="1:3" x14ac:dyDescent="0.55000000000000004">
      <c r="A81" t="str">
        <f>_xll.EVPRO("Finance",$C81,"Inv_Type")</f>
        <v>Inv_Equity</v>
      </c>
      <c r="B81" t="str">
        <f t="shared" si="2"/>
        <v>Andrew Residence</v>
      </c>
      <c r="C81" t="str">
        <f t="shared" si="3"/>
        <v>S09001 - Andrew Residence</v>
      </c>
    </row>
    <row r="82" spans="1:3" x14ac:dyDescent="0.55000000000000004">
      <c r="A82" t="str">
        <f>_xll.EVPRO("Finance",$C82,"Inv_Type")</f>
        <v>Inv_Equity</v>
      </c>
      <c r="B82" t="str">
        <f t="shared" si="2"/>
        <v>Andrew Residence</v>
      </c>
      <c r="C82" t="str">
        <f t="shared" si="3"/>
        <v>S09001 - Andrew Residence</v>
      </c>
    </row>
    <row r="83" spans="1:3" x14ac:dyDescent="0.55000000000000004">
      <c r="A83" t="str">
        <f>_xll.EVPRO("Finance",$C83,"Inv_Type")</f>
        <v>Inv_Equity</v>
      </c>
      <c r="B83" t="str">
        <f t="shared" si="2"/>
        <v>Andrew Residence</v>
      </c>
      <c r="C83" t="str">
        <f t="shared" si="3"/>
        <v>S09001 - Andrew Residence</v>
      </c>
    </row>
    <row r="84" spans="1:3" x14ac:dyDescent="0.55000000000000004">
      <c r="A84" t="str">
        <f>_xll.EVPRO("Finance",$C84,"Inv_Type")</f>
        <v>Inv_Equity</v>
      </c>
      <c r="B84" t="str">
        <f t="shared" si="2"/>
        <v>Andrew Residence</v>
      </c>
      <c r="C84" t="str">
        <f t="shared" si="3"/>
        <v>S09001 - Andrew Residence</v>
      </c>
    </row>
    <row r="85" spans="1:3" x14ac:dyDescent="0.55000000000000004">
      <c r="A85" t="str">
        <f>_xll.EVPRO("Finance",$C85,"Inv_Type")</f>
        <v>Inv_Equity</v>
      </c>
      <c r="B85" t="str">
        <f t="shared" si="2"/>
        <v>Andrew Residence</v>
      </c>
      <c r="C85" t="str">
        <f t="shared" si="3"/>
        <v>S09001 - Andrew Residence</v>
      </c>
    </row>
    <row r="86" spans="1:3" x14ac:dyDescent="0.55000000000000004">
      <c r="A86" t="str">
        <f>_xll.EVPRO("Finance",$C86,"Inv_Type")</f>
        <v>Inv_Equity</v>
      </c>
      <c r="B86" t="str">
        <f t="shared" si="2"/>
        <v>Andrew Residence</v>
      </c>
      <c r="C86" t="str">
        <f t="shared" si="3"/>
        <v>S09001 - Andrew Residence</v>
      </c>
    </row>
    <row r="87" spans="1:3" x14ac:dyDescent="0.55000000000000004">
      <c r="A87" t="str">
        <f>_xll.EVPRO("Finance",$C87,"Inv_Type")</f>
        <v>Inv_Equity</v>
      </c>
      <c r="B87" t="str">
        <f t="shared" si="2"/>
        <v>Andrew Residence</v>
      </c>
      <c r="C87" t="str">
        <f t="shared" si="3"/>
        <v>S09001 - Andrew Residence</v>
      </c>
    </row>
    <row r="88" spans="1:3" x14ac:dyDescent="0.55000000000000004">
      <c r="A88" t="str">
        <f>_xll.EVPRO("Finance",$C88,"Inv_Type")</f>
        <v>Inv_Equity</v>
      </c>
      <c r="B88" t="str">
        <f t="shared" si="2"/>
        <v>Andrew Residence</v>
      </c>
      <c r="C88" t="str">
        <f t="shared" si="3"/>
        <v>S09001 - Andrew Residence</v>
      </c>
    </row>
    <row r="89" spans="1:3" x14ac:dyDescent="0.55000000000000004">
      <c r="A89" t="str">
        <f>_xll.EVPRO("Finance",$C89,"Inv_Type")</f>
        <v>Inv_Equity</v>
      </c>
      <c r="B89" t="str">
        <f t="shared" si="2"/>
        <v>Andrew Residence</v>
      </c>
      <c r="C89" t="str">
        <f t="shared" si="3"/>
        <v>S09001 - Andrew Residence</v>
      </c>
    </row>
    <row r="90" spans="1:3" x14ac:dyDescent="0.55000000000000004">
      <c r="A90" t="str">
        <f>_xll.EVPRO("Finance",$C90,"Inv_Type")</f>
        <v>Inv_Equity</v>
      </c>
      <c r="B90" t="str">
        <f t="shared" si="2"/>
        <v>Andrew Residence</v>
      </c>
      <c r="C90" t="str">
        <f t="shared" si="3"/>
        <v>S09001 - Andrew Residence</v>
      </c>
    </row>
    <row r="91" spans="1:3" x14ac:dyDescent="0.55000000000000004">
      <c r="A91" t="str">
        <f>_xll.EVPRO("Finance",$C91,"Inv_Type")</f>
        <v>Inv_Equity</v>
      </c>
      <c r="B91" t="str">
        <f t="shared" si="2"/>
        <v>Andrew Residence</v>
      </c>
      <c r="C91" t="str">
        <f t="shared" si="3"/>
        <v>S09001 - Andrew Residence</v>
      </c>
    </row>
    <row r="92" spans="1:3" x14ac:dyDescent="0.55000000000000004">
      <c r="A92" t="str">
        <f>_xll.EVPRO("Finance",$C92,"Inv_Type")</f>
        <v>Inv_Equity</v>
      </c>
      <c r="B92" t="str">
        <f t="shared" si="2"/>
        <v>Andrew Residence</v>
      </c>
      <c r="C92" t="str">
        <f t="shared" si="3"/>
        <v>S09001 - Andrew Residence</v>
      </c>
    </row>
    <row r="93" spans="1:3" x14ac:dyDescent="0.55000000000000004">
      <c r="A93" t="str">
        <f>_xll.EVPRO("Finance",$C93,"Inv_Type")</f>
        <v>Inv_Equity</v>
      </c>
      <c r="B93" t="str">
        <f t="shared" si="2"/>
        <v>Andrew Residence</v>
      </c>
      <c r="C93" t="str">
        <f t="shared" si="3"/>
        <v>S09001 - Andrew Residence</v>
      </c>
    </row>
    <row r="94" spans="1:3" x14ac:dyDescent="0.55000000000000004">
      <c r="A94" t="str">
        <f>_xll.EVPRO("Finance",$C94,"Inv_Type")</f>
        <v>Inv_Equity</v>
      </c>
      <c r="B94" t="str">
        <f t="shared" si="2"/>
        <v>Andrew Residence</v>
      </c>
      <c r="C94" t="str">
        <f t="shared" si="3"/>
        <v>S09001 - Andrew Residence</v>
      </c>
    </row>
    <row r="95" spans="1:3" x14ac:dyDescent="0.55000000000000004">
      <c r="A95" t="str">
        <f>_xll.EVPRO("Finance",$C95,"Inv_Type")</f>
        <v>Inv_Equity</v>
      </c>
      <c r="B95" t="str">
        <f t="shared" si="2"/>
        <v>Andrew Residence</v>
      </c>
      <c r="C95" t="str">
        <f t="shared" si="3"/>
        <v>S09001 - Andrew Residence</v>
      </c>
    </row>
    <row r="96" spans="1:3" x14ac:dyDescent="0.55000000000000004">
      <c r="A96" t="str">
        <f>_xll.EVPRO("Finance",$C96,"Inv_Type")</f>
        <v>Inv_Equity</v>
      </c>
      <c r="B96" t="str">
        <f t="shared" si="2"/>
        <v>Andrew Residence</v>
      </c>
      <c r="C96" t="str">
        <f t="shared" si="3"/>
        <v>S09001 - Andrew Residence</v>
      </c>
    </row>
    <row r="97" spans="1:3" x14ac:dyDescent="0.55000000000000004">
      <c r="A97" t="str">
        <f>_xll.EVPRO("Finance",$C97,"Inv_Type")</f>
        <v>Inv_Equity</v>
      </c>
      <c r="B97" t="str">
        <f t="shared" si="2"/>
        <v>Andrew Residence</v>
      </c>
      <c r="C97" t="str">
        <f t="shared" si="3"/>
        <v>S09001 - Andrew Residence</v>
      </c>
    </row>
    <row r="98" spans="1:3" x14ac:dyDescent="0.55000000000000004">
      <c r="A98" t="str">
        <f>_xll.EVPRO("Finance",$C98,"Inv_Type")</f>
        <v>Inv_Equity</v>
      </c>
      <c r="B98" t="str">
        <f t="shared" si="2"/>
        <v>Andrew Residence</v>
      </c>
      <c r="C98" t="str">
        <f t="shared" si="3"/>
        <v>S09001 - Andrew Residence</v>
      </c>
    </row>
    <row r="99" spans="1:3" x14ac:dyDescent="0.55000000000000004">
      <c r="A99" t="str">
        <f>_xll.EVPRO("Finance",$C99,"Inv_Type")</f>
        <v>Inv_Equity</v>
      </c>
      <c r="B99" t="str">
        <f t="shared" si="2"/>
        <v>Andrew Residence</v>
      </c>
      <c r="C99" t="str">
        <f t="shared" si="3"/>
        <v>S09001 - Andrew Residence</v>
      </c>
    </row>
    <row r="100" spans="1:3" x14ac:dyDescent="0.55000000000000004">
      <c r="A100" t="str">
        <f>_xll.EVPRO("Finance",$C100,"Inv_Type")</f>
        <v>Inv_Equity</v>
      </c>
      <c r="B100" t="str">
        <f t="shared" si="2"/>
        <v>Andrew Residence</v>
      </c>
      <c r="C100" t="str">
        <f t="shared" si="3"/>
        <v>S09001 - Andrew Residence</v>
      </c>
    </row>
    <row r="101" spans="1:3" x14ac:dyDescent="0.55000000000000004">
      <c r="A101" t="str">
        <f>_xll.EVPRO("Finance",$C101,"Inv_Type")</f>
        <v>Inv_Equity</v>
      </c>
      <c r="B101" t="str">
        <f t="shared" si="2"/>
        <v>Andrew Residence</v>
      </c>
      <c r="C101" t="str">
        <f t="shared" si="3"/>
        <v>S09001 - Andrew Residence</v>
      </c>
    </row>
    <row r="102" spans="1:3" x14ac:dyDescent="0.55000000000000004">
      <c r="A102" t="str">
        <f>_xll.EVPRO("Finance",$C102,"Inv_Type")</f>
        <v>Inv_Equity</v>
      </c>
      <c r="B102" t="str">
        <f t="shared" si="2"/>
        <v>Andrew Residence</v>
      </c>
      <c r="C102" t="str">
        <f t="shared" si="3"/>
        <v>S09001 - Andrew Residence</v>
      </c>
    </row>
    <row r="103" spans="1:3" x14ac:dyDescent="0.55000000000000004">
      <c r="A103" t="str">
        <f>_xll.EVPRO("Finance",$C103,"Inv_Type")</f>
        <v>Inv_Equity</v>
      </c>
      <c r="B103" t="str">
        <f t="shared" si="2"/>
        <v>Andrew Residence</v>
      </c>
      <c r="C103" t="str">
        <f t="shared" si="3"/>
        <v>S09001 - Andrew Residence</v>
      </c>
    </row>
    <row r="104" spans="1:3" x14ac:dyDescent="0.55000000000000004">
      <c r="A104" t="str">
        <f>_xll.EVPRO("Finance",$C104,"Inv_Type")</f>
        <v>Inv_Equity</v>
      </c>
      <c r="B104" t="str">
        <f t="shared" si="2"/>
        <v>Andrew Residence</v>
      </c>
      <c r="C104" t="str">
        <f t="shared" si="3"/>
        <v>S09001 - Andrew Residence</v>
      </c>
    </row>
    <row r="105" spans="1:3" x14ac:dyDescent="0.55000000000000004">
      <c r="A105" t="str">
        <f>_xll.EVPRO("Finance",$C105,"Inv_Type")</f>
        <v>Inv_Equity</v>
      </c>
      <c r="B105" t="str">
        <f t="shared" si="2"/>
        <v>Andrew Residence</v>
      </c>
      <c r="C105" t="str">
        <f t="shared" si="3"/>
        <v>S09001 - Andrew Residence</v>
      </c>
    </row>
    <row r="106" spans="1:3" x14ac:dyDescent="0.55000000000000004">
      <c r="A106" t="str">
        <f>_xll.EVPRO("Finance",$C106,"Inv_Type")</f>
        <v>Inv_Equity</v>
      </c>
      <c r="B106" t="str">
        <f t="shared" si="2"/>
        <v>Andrew Residence</v>
      </c>
      <c r="C106" t="str">
        <f t="shared" si="3"/>
        <v>S09001 - Andrew Residence</v>
      </c>
    </row>
    <row r="107" spans="1:3" x14ac:dyDescent="0.55000000000000004">
      <c r="A107" t="str">
        <f>_xll.EVPRO("Finance",$C107,"Inv_Type")</f>
        <v>Inv_Equity</v>
      </c>
      <c r="B107" t="str">
        <f t="shared" si="2"/>
        <v>Andrew Residence</v>
      </c>
      <c r="C107" t="str">
        <f t="shared" si="3"/>
        <v>S09001 - Andrew Residence</v>
      </c>
    </row>
    <row r="108" spans="1:3" x14ac:dyDescent="0.55000000000000004">
      <c r="A108" t="str">
        <f>_xll.EVPRO("Finance",$C108,"Inv_Type")</f>
        <v>Inv_Equity</v>
      </c>
      <c r="B108" t="str">
        <f t="shared" si="2"/>
        <v>Andrew Residence</v>
      </c>
      <c r="C108" t="str">
        <f t="shared" si="3"/>
        <v>S09001 - Andrew Residence</v>
      </c>
    </row>
    <row r="109" spans="1:3" x14ac:dyDescent="0.55000000000000004">
      <c r="A109" t="str">
        <f>_xll.EVPRO("Finance",$C109,"Inv_Type")</f>
        <v>Inv_Equity</v>
      </c>
      <c r="B109" t="str">
        <f t="shared" si="2"/>
        <v>Andrew Residence</v>
      </c>
      <c r="C109" t="str">
        <f t="shared" si="3"/>
        <v>S09001 - Andrew Residence</v>
      </c>
    </row>
    <row r="110" spans="1:3" x14ac:dyDescent="0.55000000000000004">
      <c r="A110" t="str">
        <f>_xll.EVPRO("Finance",$C110,"Inv_Type")</f>
        <v>Inv_Equity</v>
      </c>
      <c r="B110" t="str">
        <f t="shared" si="2"/>
        <v>Andrew Residence</v>
      </c>
      <c r="C110" t="str">
        <f t="shared" si="3"/>
        <v>S09001 - Andrew Residence</v>
      </c>
    </row>
    <row r="111" spans="1:3" x14ac:dyDescent="0.55000000000000004">
      <c r="A111" t="str">
        <f>_xll.EVPRO("Finance",$C111,"Inv_Type")</f>
        <v>Inv_Equity</v>
      </c>
      <c r="B111" t="str">
        <f t="shared" si="2"/>
        <v>Andrew Residence</v>
      </c>
      <c r="C111" t="str">
        <f t="shared" si="3"/>
        <v>S09001 - Andrew Residence</v>
      </c>
    </row>
    <row r="112" spans="1:3" x14ac:dyDescent="0.55000000000000004">
      <c r="A112" t="str">
        <f>_xll.EVPRO("Finance",$C112,"Inv_Type")</f>
        <v>Inv_Equity</v>
      </c>
      <c r="B112" t="str">
        <f t="shared" si="2"/>
        <v>Andrew Residence</v>
      </c>
      <c r="C112" t="str">
        <f t="shared" si="3"/>
        <v>S09001 - Andrew Residence</v>
      </c>
    </row>
    <row r="113" spans="1:3" x14ac:dyDescent="0.55000000000000004">
      <c r="A113" t="str">
        <f>_xll.EVPRO("Finance",$C113,"Inv_Type")</f>
        <v>Inv_Equity</v>
      </c>
      <c r="B113" t="str">
        <f t="shared" si="2"/>
        <v>Andrew Residence</v>
      </c>
      <c r="C113" t="str">
        <f t="shared" si="3"/>
        <v>S09001 - Andrew Residence</v>
      </c>
    </row>
    <row r="114" spans="1:3" x14ac:dyDescent="0.55000000000000004">
      <c r="A114" t="str">
        <f>_xll.EVPRO("Finance",$C114,"Inv_Type")</f>
        <v>Inv_Equity</v>
      </c>
      <c r="B114" t="str">
        <f t="shared" si="2"/>
        <v>Andrew Residence</v>
      </c>
      <c r="C114" t="str">
        <f t="shared" si="3"/>
        <v>S09001 - Andrew Residence</v>
      </c>
    </row>
    <row r="115" spans="1:3" x14ac:dyDescent="0.55000000000000004">
      <c r="A115" t="str">
        <f>_xll.EVPRO("Finance",$C115,"Inv_Type")</f>
        <v>Inv_Equity</v>
      </c>
      <c r="B115" t="str">
        <f t="shared" si="2"/>
        <v>Andrew Residence</v>
      </c>
      <c r="C115" t="str">
        <f t="shared" si="3"/>
        <v>S09001 - Andrew Residence</v>
      </c>
    </row>
    <row r="116" spans="1:3" x14ac:dyDescent="0.55000000000000004">
      <c r="A116" t="str">
        <f>_xll.EVPRO("Finance",$C116,"Inv_Type")</f>
        <v>Inv_Equity</v>
      </c>
      <c r="B116" t="str">
        <f t="shared" si="2"/>
        <v>Andrew Residence</v>
      </c>
      <c r="C116" t="str">
        <f t="shared" si="3"/>
        <v>S09001 - Andrew Residence</v>
      </c>
    </row>
    <row r="117" spans="1:3" x14ac:dyDescent="0.55000000000000004">
      <c r="A117" t="str">
        <f>_xll.EVPRO("Finance",$C117,"Inv_Type")</f>
        <v>Inv_Equity</v>
      </c>
      <c r="B117" t="str">
        <f t="shared" si="2"/>
        <v>Andrew Residence</v>
      </c>
      <c r="C117" t="str">
        <f t="shared" si="3"/>
        <v>S09001 - Andrew Residence</v>
      </c>
    </row>
    <row r="118" spans="1:3" x14ac:dyDescent="0.55000000000000004">
      <c r="A118" t="str">
        <f>_xll.EVPRO("Finance",$C118,"Inv_Type")</f>
        <v>Inv_Equity</v>
      </c>
      <c r="B118" t="str">
        <f t="shared" si="2"/>
        <v>Andrew Residence</v>
      </c>
      <c r="C118" t="str">
        <f t="shared" si="3"/>
        <v>S09001 - Andrew Residence</v>
      </c>
    </row>
    <row r="119" spans="1:3" x14ac:dyDescent="0.55000000000000004">
      <c r="A119" t="str">
        <f>_xll.EVPRO("Finance",$C119,"Inv_Type")</f>
        <v>Inv_Equity</v>
      </c>
      <c r="B119" t="str">
        <f t="shared" si="2"/>
        <v>Andrew Residence</v>
      </c>
      <c r="C119" t="str">
        <f t="shared" si="3"/>
        <v>S09001 - Andrew Residence</v>
      </c>
    </row>
    <row r="120" spans="1:3" x14ac:dyDescent="0.55000000000000004">
      <c r="A120" t="str">
        <f>_xll.EVPRO("Finance",$C120,"Inv_Type")</f>
        <v>Inv_Equity</v>
      </c>
      <c r="B120" t="str">
        <f t="shared" si="2"/>
        <v>Andrew Residence</v>
      </c>
      <c r="C120" t="str">
        <f t="shared" si="3"/>
        <v>S09001 - Andrew Residence</v>
      </c>
    </row>
    <row r="121" spans="1:3" x14ac:dyDescent="0.55000000000000004">
      <c r="A121" t="str">
        <f>_xll.EVPRO("Finance",$C121,"Inv_Type")</f>
        <v>Inv_Equity</v>
      </c>
      <c r="B121" t="str">
        <f t="shared" si="2"/>
        <v>Andrew Residence</v>
      </c>
      <c r="C121" t="str">
        <f t="shared" si="3"/>
        <v>S09001 - Andrew Residence</v>
      </c>
    </row>
    <row r="122" spans="1:3" x14ac:dyDescent="0.55000000000000004">
      <c r="A122" t="str">
        <f>_xll.EVPRO("Finance",$C122,"Inv_Type")</f>
        <v>Inv_Equity</v>
      </c>
      <c r="B122" t="str">
        <f t="shared" si="2"/>
        <v>Andrew Residence</v>
      </c>
      <c r="C122" t="str">
        <f t="shared" si="3"/>
        <v>S09001 - Andrew Residence</v>
      </c>
    </row>
    <row r="123" spans="1:3" x14ac:dyDescent="0.55000000000000004">
      <c r="A123" t="str">
        <f>_xll.EVPRO("Finance",$C123,"Inv_Type")</f>
        <v>Inv_Equity</v>
      </c>
      <c r="B123" t="str">
        <f t="shared" si="2"/>
        <v>Andrew Residence</v>
      </c>
      <c r="C123" t="str">
        <f t="shared" si="3"/>
        <v>S09001 - Andrew Residence</v>
      </c>
    </row>
    <row r="124" spans="1:3" x14ac:dyDescent="0.55000000000000004">
      <c r="A124" t="str">
        <f>_xll.EVPRO("Finance",$C124,"Inv_Type")</f>
        <v>Inv_Equity</v>
      </c>
      <c r="B124" t="str">
        <f t="shared" si="2"/>
        <v>Andrew Residence</v>
      </c>
      <c r="C124" t="str">
        <f t="shared" si="3"/>
        <v>S09001 - Andrew Residence</v>
      </c>
    </row>
    <row r="125" spans="1:3" x14ac:dyDescent="0.55000000000000004">
      <c r="A125" t="str">
        <f>_xll.EVPRO("Finance",$C125,"Inv_Type")</f>
        <v>Inv_Equity</v>
      </c>
      <c r="B125" t="str">
        <f t="shared" si="2"/>
        <v>Andrew Residence</v>
      </c>
      <c r="C125" t="str">
        <f t="shared" si="3"/>
        <v>S09001 - Andrew Residence</v>
      </c>
    </row>
    <row r="126" spans="1:3" x14ac:dyDescent="0.55000000000000004">
      <c r="A126" t="str">
        <f>_xll.EVPRO("Finance",$C126,"Inv_Type")</f>
        <v>Inv_Equity</v>
      </c>
      <c r="B126" t="str">
        <f t="shared" si="2"/>
        <v>Andrew Residence</v>
      </c>
      <c r="C126" t="str">
        <f t="shared" si="3"/>
        <v>S09001 - Andrew Residence</v>
      </c>
    </row>
    <row r="127" spans="1:3" x14ac:dyDescent="0.55000000000000004">
      <c r="A127" t="str">
        <f>_xll.EVPRO("Finance",$C127,"Inv_Type")</f>
        <v>Inv_Equity</v>
      </c>
      <c r="B127" t="str">
        <f t="shared" si="2"/>
        <v>Andrew Residence</v>
      </c>
      <c r="C127" t="str">
        <f t="shared" si="3"/>
        <v>S09001 - Andrew Residence</v>
      </c>
    </row>
    <row r="128" spans="1:3" x14ac:dyDescent="0.55000000000000004">
      <c r="A128" t="str">
        <f>_xll.EVPRO("Finance",$C128,"Inv_Type")</f>
        <v>Inv_Equity</v>
      </c>
      <c r="B128" t="str">
        <f t="shared" si="2"/>
        <v>Andrew Residence</v>
      </c>
      <c r="C128" t="str">
        <f t="shared" si="3"/>
        <v>S09001 - Andrew Residence</v>
      </c>
    </row>
    <row r="129" spans="1:3" x14ac:dyDescent="0.55000000000000004">
      <c r="A129" t="str">
        <f>_xll.EVPRO("Finance",$C129,"Inv_Type")</f>
        <v>Inv_Equity</v>
      </c>
      <c r="B129" t="str">
        <f t="shared" si="2"/>
        <v>Andrew Residence</v>
      </c>
      <c r="C129" t="str">
        <f t="shared" si="3"/>
        <v>S09001 - Andrew Residence</v>
      </c>
    </row>
    <row r="130" spans="1:3" x14ac:dyDescent="0.55000000000000004">
      <c r="A130" t="str">
        <f>_xll.EVPRO("Finance",$C130,"Inv_Type")</f>
        <v>Inv_Equity</v>
      </c>
      <c r="B130" t="str">
        <f t="shared" si="2"/>
        <v>Andrew Residence</v>
      </c>
      <c r="C130" t="str">
        <f t="shared" si="3"/>
        <v>S09001 - Andrew Residence</v>
      </c>
    </row>
    <row r="131" spans="1:3" x14ac:dyDescent="0.55000000000000004">
      <c r="A131" t="str">
        <f>_xll.EVPRO("Finance",$C131,"Inv_Type")</f>
        <v>Inv_Equity</v>
      </c>
      <c r="B131" t="str">
        <f t="shared" si="2"/>
        <v>Andrew Residence</v>
      </c>
      <c r="C131" t="str">
        <f t="shared" si="3"/>
        <v>S09001 - Andrew Residence</v>
      </c>
    </row>
    <row r="132" spans="1:3" x14ac:dyDescent="0.55000000000000004">
      <c r="A132" t="str">
        <f>_xll.EVPRO("Finance",$C132,"Inv_Type")</f>
        <v>Inv_Equity</v>
      </c>
      <c r="B132" t="str">
        <f t="shared" si="2"/>
        <v>Andrew Residence</v>
      </c>
      <c r="C132" t="str">
        <f t="shared" si="3"/>
        <v>S09001 - Andrew Residence</v>
      </c>
    </row>
    <row r="133" spans="1:3" x14ac:dyDescent="0.55000000000000004">
      <c r="A133" t="str">
        <f>_xll.EVPRO("Finance",$C133,"Inv_Type")</f>
        <v>Inv_Equity</v>
      </c>
      <c r="B133" t="str">
        <f t="shared" ref="B133:B154" si="4">MID($C133,FIND("- ",$C133)+2,10000)</f>
        <v>Andrew Residence</v>
      </c>
      <c r="C133" t="str">
        <f t="shared" si="3"/>
        <v>S09001 - Andrew Residence</v>
      </c>
    </row>
    <row r="134" spans="1:3" x14ac:dyDescent="0.55000000000000004">
      <c r="A134" t="str">
        <f>_xll.EVPRO("Finance",$C134,"Inv_Type")</f>
        <v>Inv_Equity</v>
      </c>
      <c r="B134" t="str">
        <f t="shared" si="4"/>
        <v>Andrew Residence</v>
      </c>
      <c r="C134" t="str">
        <f t="shared" ref="C134:C154" si="5">IF(D134&lt;&gt;"",D134,C133)</f>
        <v>S09001 - Andrew Residence</v>
      </c>
    </row>
    <row r="135" spans="1:3" x14ac:dyDescent="0.55000000000000004">
      <c r="A135" t="str">
        <f>_xll.EVPRO("Finance",$C135,"Inv_Type")</f>
        <v>Inv_Equity</v>
      </c>
      <c r="B135" t="str">
        <f t="shared" si="4"/>
        <v>Andrew Residence</v>
      </c>
      <c r="C135" t="str">
        <f t="shared" si="5"/>
        <v>S09001 - Andrew Residence</v>
      </c>
    </row>
    <row r="136" spans="1:3" x14ac:dyDescent="0.55000000000000004">
      <c r="A136" t="str">
        <f>_xll.EVPRO("Finance",$C136,"Inv_Type")</f>
        <v>Inv_Equity</v>
      </c>
      <c r="B136" t="str">
        <f t="shared" si="4"/>
        <v>Andrew Residence</v>
      </c>
      <c r="C136" t="str">
        <f t="shared" si="5"/>
        <v>S09001 - Andrew Residence</v>
      </c>
    </row>
    <row r="137" spans="1:3" x14ac:dyDescent="0.55000000000000004">
      <c r="A137" t="str">
        <f>_xll.EVPRO("Finance",$C137,"Inv_Type")</f>
        <v>Inv_Equity</v>
      </c>
      <c r="B137" t="str">
        <f t="shared" si="4"/>
        <v>Andrew Residence</v>
      </c>
      <c r="C137" t="str">
        <f t="shared" si="5"/>
        <v>S09001 - Andrew Residence</v>
      </c>
    </row>
    <row r="138" spans="1:3" x14ac:dyDescent="0.55000000000000004">
      <c r="A138" t="str">
        <f>_xll.EVPRO("Finance",$C138,"Inv_Type")</f>
        <v>Inv_Equity</v>
      </c>
      <c r="B138" t="str">
        <f t="shared" si="4"/>
        <v>Andrew Residence</v>
      </c>
      <c r="C138" t="str">
        <f t="shared" si="5"/>
        <v>S09001 - Andrew Residence</v>
      </c>
    </row>
    <row r="139" spans="1:3" x14ac:dyDescent="0.55000000000000004">
      <c r="A139" t="str">
        <f>_xll.EVPRO("Finance",$C139,"Inv_Type")</f>
        <v>Inv_Equity</v>
      </c>
      <c r="B139" t="str">
        <f t="shared" si="4"/>
        <v>Andrew Residence</v>
      </c>
      <c r="C139" t="str">
        <f t="shared" si="5"/>
        <v>S09001 - Andrew Residence</v>
      </c>
    </row>
    <row r="140" spans="1:3" x14ac:dyDescent="0.55000000000000004">
      <c r="A140" t="str">
        <f>_xll.EVPRO("Finance",$C140,"Inv_Type")</f>
        <v>Inv_Equity</v>
      </c>
      <c r="B140" t="str">
        <f t="shared" si="4"/>
        <v>Andrew Residence</v>
      </c>
      <c r="C140" t="str">
        <f t="shared" si="5"/>
        <v>S09001 - Andrew Residence</v>
      </c>
    </row>
    <row r="141" spans="1:3" x14ac:dyDescent="0.55000000000000004">
      <c r="A141" t="str">
        <f>_xll.EVPRO("Finance",$C141,"Inv_Type")</f>
        <v>Inv_Equity</v>
      </c>
      <c r="B141" t="str">
        <f t="shared" si="4"/>
        <v>Andrew Residence</v>
      </c>
      <c r="C141" t="str">
        <f t="shared" si="5"/>
        <v>S09001 - Andrew Residence</v>
      </c>
    </row>
    <row r="142" spans="1:3" x14ac:dyDescent="0.55000000000000004">
      <c r="A142" t="str">
        <f>_xll.EVPRO("Finance",$C142,"Inv_Type")</f>
        <v>Inv_Equity</v>
      </c>
      <c r="B142" t="str">
        <f t="shared" si="4"/>
        <v>Andrew Residence</v>
      </c>
      <c r="C142" t="str">
        <f t="shared" si="5"/>
        <v>S09001 - Andrew Residence</v>
      </c>
    </row>
    <row r="143" spans="1:3" x14ac:dyDescent="0.55000000000000004">
      <c r="A143" t="str">
        <f>_xll.EVPRO("Finance",$C143,"Inv_Type")</f>
        <v>Inv_Equity</v>
      </c>
      <c r="B143" t="str">
        <f t="shared" si="4"/>
        <v>Andrew Residence</v>
      </c>
      <c r="C143" t="str">
        <f t="shared" si="5"/>
        <v>S09001 - Andrew Residence</v>
      </c>
    </row>
    <row r="144" spans="1:3" x14ac:dyDescent="0.55000000000000004">
      <c r="A144" t="str">
        <f>_xll.EVPRO("Finance",$C144,"Inv_Type")</f>
        <v>Inv_Equity</v>
      </c>
      <c r="B144" t="str">
        <f t="shared" si="4"/>
        <v>Andrew Residence</v>
      </c>
      <c r="C144" t="str">
        <f t="shared" si="5"/>
        <v>S09001 - Andrew Residence</v>
      </c>
    </row>
    <row r="145" spans="1:3" x14ac:dyDescent="0.55000000000000004">
      <c r="A145" t="str">
        <f>_xll.EVPRO("Finance",$C145,"Inv_Type")</f>
        <v>Inv_Equity</v>
      </c>
      <c r="B145" t="str">
        <f t="shared" si="4"/>
        <v>Andrew Residence</v>
      </c>
      <c r="C145" t="str">
        <f t="shared" si="5"/>
        <v>S09001 - Andrew Residence</v>
      </c>
    </row>
    <row r="146" spans="1:3" x14ac:dyDescent="0.55000000000000004">
      <c r="A146" t="str">
        <f>_xll.EVPRO("Finance",$C146,"Inv_Type")</f>
        <v>Inv_Equity</v>
      </c>
      <c r="B146" t="str">
        <f t="shared" si="4"/>
        <v>Andrew Residence</v>
      </c>
      <c r="C146" t="str">
        <f t="shared" si="5"/>
        <v>S09001 - Andrew Residence</v>
      </c>
    </row>
    <row r="147" spans="1:3" x14ac:dyDescent="0.55000000000000004">
      <c r="A147" t="str">
        <f>_xll.EVPRO("Finance",$C147,"Inv_Type")</f>
        <v>Inv_Equity</v>
      </c>
      <c r="B147" t="str">
        <f t="shared" si="4"/>
        <v>Andrew Residence</v>
      </c>
      <c r="C147" t="str">
        <f t="shared" si="5"/>
        <v>S09001 - Andrew Residence</v>
      </c>
    </row>
    <row r="148" spans="1:3" x14ac:dyDescent="0.55000000000000004">
      <c r="A148" t="str">
        <f>_xll.EVPRO("Finance",$C148,"Inv_Type")</f>
        <v>Inv_Equity</v>
      </c>
      <c r="B148" t="str">
        <f t="shared" si="4"/>
        <v>Andrew Residence</v>
      </c>
      <c r="C148" t="str">
        <f t="shared" si="5"/>
        <v>S09001 - Andrew Residence</v>
      </c>
    </row>
    <row r="149" spans="1:3" x14ac:dyDescent="0.55000000000000004">
      <c r="A149" t="str">
        <f>_xll.EVPRO("Finance",$C149,"Inv_Type")</f>
        <v>Inv_Equity</v>
      </c>
      <c r="B149" t="str">
        <f t="shared" si="4"/>
        <v>Andrew Residence</v>
      </c>
      <c r="C149" t="str">
        <f t="shared" si="5"/>
        <v>S09001 - Andrew Residence</v>
      </c>
    </row>
    <row r="150" spans="1:3" x14ac:dyDescent="0.55000000000000004">
      <c r="A150" t="str">
        <f>_xll.EVPRO("Finance",$C150,"Inv_Type")</f>
        <v>Inv_Equity</v>
      </c>
      <c r="B150" t="str">
        <f t="shared" si="4"/>
        <v>Andrew Residence</v>
      </c>
      <c r="C150" t="str">
        <f t="shared" si="5"/>
        <v>S09001 - Andrew Residence</v>
      </c>
    </row>
    <row r="151" spans="1:3" x14ac:dyDescent="0.55000000000000004">
      <c r="A151" t="str">
        <f>_xll.EVPRO("Finance",$C151,"Inv_Type")</f>
        <v>Inv_Equity</v>
      </c>
      <c r="B151" t="str">
        <f t="shared" si="4"/>
        <v>Andrew Residence</v>
      </c>
      <c r="C151" t="str">
        <f t="shared" si="5"/>
        <v>S09001 - Andrew Residence</v>
      </c>
    </row>
    <row r="152" spans="1:3" x14ac:dyDescent="0.55000000000000004">
      <c r="A152" t="str">
        <f>_xll.EVPRO("Finance",$C152,"Inv_Type")</f>
        <v>Inv_Equity</v>
      </c>
      <c r="B152" t="str">
        <f t="shared" si="4"/>
        <v>Andrew Residence</v>
      </c>
      <c r="C152" t="str">
        <f t="shared" si="5"/>
        <v>S09001 - Andrew Residence</v>
      </c>
    </row>
    <row r="153" spans="1:3" x14ac:dyDescent="0.55000000000000004">
      <c r="A153" t="str">
        <f>_xll.EVPRO("Finance",$C153,"Inv_Type")</f>
        <v>Inv_Equity</v>
      </c>
      <c r="B153" t="str">
        <f t="shared" si="4"/>
        <v>Andrew Residence</v>
      </c>
      <c r="C153" t="str">
        <f t="shared" si="5"/>
        <v>S09001 - Andrew Residence</v>
      </c>
    </row>
    <row r="154" spans="1:3" x14ac:dyDescent="0.55000000000000004">
      <c r="A154" t="str">
        <f>_xll.EVPRO("Finance",$C154,"Inv_Type")</f>
        <v>Inv_Equity</v>
      </c>
      <c r="B154" t="str">
        <f t="shared" si="4"/>
        <v>Andrew Residence</v>
      </c>
      <c r="C154" t="str">
        <f t="shared" si="5"/>
        <v>S09001 - Andrew Residence</v>
      </c>
    </row>
  </sheetData>
  <pageMargins left="0.7" right="0.7" top="0.75" bottom="0.75" header="0.3" footer="0.3"/>
  <customProperties>
    <customPr name="FPMExcelClientCellBasedFunctionStatus" r:id="rId1"/>
    <customPr name="FPMExcelClientRefreshTime" r:id="rId2"/>
  </customProperties>
  <drawing r:id="rId3"/>
  <legacyDrawing r:id="rId4"/>
  <controls>
    <mc:AlternateContent xmlns:mc="http://schemas.openxmlformats.org/markup-compatibility/2006">
      <mc:Choice Requires="x14">
        <control shapeId="1025" r:id="rId5" name="FPMExcelClientSheetOptionstb1">
          <controlPr defaultSize="0" autoLine="0" autoPict="0" r:id="rId6">
            <anchor moveWithCells="1" siz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0</xdr:colOff>
                <xdr:row>0</xdr:row>
                <xdr:rowOff>0</xdr:rowOff>
              </to>
            </anchor>
          </controlPr>
        </control>
      </mc:Choice>
      <mc:Fallback>
        <control shapeId="1025" r:id="rId5" name="FPMExcelClientSheetOptionstb1"/>
      </mc:Fallback>
    </mc:AlternateContent>
    <mc:AlternateContent xmlns:mc="http://schemas.openxmlformats.org/markup-compatibility/2006">
      <mc:Choice Requires="x14">
        <control shapeId="1026" r:id="rId7" name="ConnectionDescriptorsInfotb1">
          <controlPr defaultSize="0" autoLine="0" autoPict="0" r:id="rId8">
            <anchor moveWithCells="1" siz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0</xdr:colOff>
                <xdr:row>0</xdr:row>
                <xdr:rowOff>0</xdr:rowOff>
              </to>
            </anchor>
          </controlPr>
        </control>
      </mc:Choice>
      <mc:Fallback>
        <control shapeId="1026" r:id="rId7" name="ConnectionDescriptorsInfotb1"/>
      </mc:Fallback>
    </mc:AlternateContent>
    <mc:AlternateContent xmlns:mc="http://schemas.openxmlformats.org/markup-compatibility/2006">
      <mc:Choice Requires="x14">
        <control shapeId="1027" r:id="rId9" name="MultipleReportManagerInfotb1">
          <controlPr defaultSize="0" autoLine="0" autoPict="0" r:id="rId10">
            <anchor moveWithCells="1" siz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0</xdr:colOff>
                <xdr:row>0</xdr:row>
                <xdr:rowOff>0</xdr:rowOff>
              </to>
            </anchor>
          </controlPr>
        </control>
      </mc:Choice>
      <mc:Fallback>
        <control shapeId="1027" r:id="rId9" name="MultipleReportManagerInfotb1"/>
      </mc:Fallback>
    </mc:AlternateContent>
    <mc:AlternateContent xmlns:mc="http://schemas.openxmlformats.org/markup-compatibility/2006">
      <mc:Choice Requires="x14">
        <control shapeId="1028" r:id="rId11" name="AnalyzerDynReport000tb1">
          <controlPr defaultSize="0" autoLine="0" autoPict="0" r:id="rId12">
            <anchor moveWithCells="1" siz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0</xdr:colOff>
                <xdr:row>0</xdr:row>
                <xdr:rowOff>0</xdr:rowOff>
              </to>
            </anchor>
          </controlPr>
        </control>
      </mc:Choice>
      <mc:Fallback>
        <control shapeId="1028" r:id="rId11" name="AnalyzerDynReport000tb1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AR561"/>
  <sheetViews>
    <sheetView showGridLines="0" view="pageBreakPreview" topLeftCell="E17" zoomScaleNormal="100" zoomScaleSheetLayoutView="100" workbookViewId="0">
      <selection activeCell="E1" sqref="E1"/>
    </sheetView>
  </sheetViews>
  <sheetFormatPr defaultRowHeight="14.4" outlineLevelRow="1" outlineLevelCol="1" x14ac:dyDescent="0.55000000000000004"/>
  <cols>
    <col min="1" max="1" width="3" hidden="1" customWidth="1" outlineLevel="1"/>
    <col min="2" max="2" width="9.15625" hidden="1" customWidth="1" outlineLevel="1"/>
    <col min="3" max="3" width="17.83984375" hidden="1" customWidth="1" outlineLevel="1"/>
    <col min="4" max="4" width="47.26171875" hidden="1" customWidth="1" outlineLevel="1"/>
    <col min="5" max="5" width="2.578125" customWidth="1" collapsed="1"/>
    <col min="6" max="6" width="33.15625" bestFit="1" customWidth="1"/>
    <col min="7" max="7" width="13.26171875" style="85" bestFit="1" customWidth="1"/>
    <col min="8" max="8" width="13.26171875" style="239" bestFit="1" customWidth="1"/>
    <col min="9" max="9" width="13.26171875" style="85" bestFit="1" customWidth="1"/>
    <col min="10" max="10" width="13.26171875" style="239" bestFit="1" customWidth="1"/>
    <col min="11" max="11" width="13.26171875" style="85" bestFit="1" customWidth="1"/>
    <col min="12" max="12" width="11.578125" style="55" bestFit="1" customWidth="1"/>
    <col min="13" max="13" width="14.26171875" bestFit="1" customWidth="1"/>
    <col min="14" max="14" width="14" style="50" bestFit="1" customWidth="1"/>
    <col min="17" max="17" width="9.578125" bestFit="1" customWidth="1"/>
  </cols>
  <sheetData>
    <row r="1" spans="1:14" x14ac:dyDescent="0.55000000000000004">
      <c r="F1" s="15" t="s">
        <v>10</v>
      </c>
      <c r="G1" s="247">
        <v>31</v>
      </c>
      <c r="H1" s="247">
        <f>EDATE(H$3,1)-H$3</f>
        <v>28</v>
      </c>
      <c r="I1" s="247">
        <f t="shared" ref="I1:K1" si="0">EDATE(I$3,1)-I$3</f>
        <v>31</v>
      </c>
      <c r="J1" s="247">
        <f t="shared" si="0"/>
        <v>30</v>
      </c>
      <c r="K1" s="247">
        <f t="shared" si="0"/>
        <v>31</v>
      </c>
      <c r="L1" s="247"/>
    </row>
    <row r="2" spans="1:14" hidden="1" outlineLevel="1" x14ac:dyDescent="0.55000000000000004">
      <c r="G2" s="85">
        <v>0</v>
      </c>
      <c r="H2" s="239">
        <f>G2+1</f>
        <v>1</v>
      </c>
      <c r="I2" s="239">
        <f t="shared" ref="I2:K2" si="1">H2+1</f>
        <v>2</v>
      </c>
      <c r="J2" s="239">
        <f t="shared" si="1"/>
        <v>3</v>
      </c>
      <c r="K2" s="239">
        <f t="shared" si="1"/>
        <v>4</v>
      </c>
    </row>
    <row r="3" spans="1:14" hidden="1" outlineLevel="1" x14ac:dyDescent="0.55000000000000004">
      <c r="G3" s="234">
        <v>44562</v>
      </c>
      <c r="H3" s="240">
        <f>EDATE(G3,1)</f>
        <v>44593</v>
      </c>
      <c r="I3" s="240">
        <f t="shared" ref="I3:K3" si="2">EDATE(H3,1)</f>
        <v>44621</v>
      </c>
      <c r="J3" s="240">
        <f t="shared" si="2"/>
        <v>44652</v>
      </c>
      <c r="K3" s="240">
        <f t="shared" si="2"/>
        <v>44682</v>
      </c>
    </row>
    <row r="4" spans="1:14" hidden="1" outlineLevel="1" x14ac:dyDescent="0.55000000000000004"/>
    <row r="5" spans="1:14" collapsed="1" x14ac:dyDescent="0.55000000000000004">
      <c r="F5" s="5" t="str">
        <f>'BPC Data'!D1</f>
        <v>Andrew Residence</v>
      </c>
    </row>
    <row r="6" spans="1:14" x14ac:dyDescent="0.55000000000000004">
      <c r="F6" s="5" t="str">
        <f>"Trailing "&amp;COUNT(G3:M3)&amp;" Month Financial Summary"</f>
        <v>Trailing 5 Month Financial Summary</v>
      </c>
    </row>
    <row r="7" spans="1:14" x14ac:dyDescent="0.55000000000000004">
      <c r="F7" s="5" t="str">
        <f>"As of "&amp;TEXT(EOMONTH(MAX($G$3:$M$3),0),"MMM DD, YYYY")</f>
        <v>As of May 31, 2022</v>
      </c>
    </row>
    <row r="9" spans="1:14" x14ac:dyDescent="0.55000000000000004">
      <c r="F9" s="11"/>
      <c r="G9" s="86" t="str">
        <f t="shared" ref="G9:K9" si="3">TEXT(G$3,"MMM YYYY")</f>
        <v>Jan 2022</v>
      </c>
      <c r="H9" s="241" t="str">
        <f t="shared" si="3"/>
        <v>Feb 2022</v>
      </c>
      <c r="I9" s="86" t="str">
        <f t="shared" si="3"/>
        <v>Mar 2022</v>
      </c>
      <c r="J9" s="241" t="str">
        <f t="shared" si="3"/>
        <v>Apr 2022</v>
      </c>
      <c r="K9" s="86" t="str">
        <f t="shared" si="3"/>
        <v>May 2022</v>
      </c>
      <c r="L9" s="54" t="s">
        <v>13</v>
      </c>
    </row>
    <row r="10" spans="1:14" s="4" customFormat="1" x14ac:dyDescent="0.55000000000000004">
      <c r="A10" s="4">
        <v>1</v>
      </c>
      <c r="F10" s="12" t="str">
        <f>INDEX(PropertyList!$D:$D,MATCH(Summary!$A10,PropertyList!$C:$C,0))</f>
        <v>Andrew Residence</v>
      </c>
      <c r="G10" s="87"/>
      <c r="H10" s="242"/>
      <c r="I10" s="87"/>
      <c r="J10" s="242"/>
      <c r="K10" s="87"/>
      <c r="L10" s="56"/>
      <c r="N10" s="53"/>
    </row>
    <row r="11" spans="1:14" s="9" customFormat="1" x14ac:dyDescent="0.55000000000000004">
      <c r="A11" s="9">
        <f t="shared" ref="A11:A20" si="4">IF(AND(F11&lt;&gt;"",D11=""),A10+1,A10)</f>
        <v>1</v>
      </c>
      <c r="C11" t="str">
        <f>$F10</f>
        <v>Andrew Residence</v>
      </c>
      <c r="D11" s="3" t="s">
        <v>1</v>
      </c>
      <c r="F11" s="13" t="str">
        <f>_xll.EVDES(D11)</f>
        <v>Total Payor Patient Days</v>
      </c>
      <c r="G11" s="10">
        <f ca="1">SUMIFS(OFFSET('BPC Data'!$F:$F,0,Summary!G$2),'BPC Data'!$E:$E,Summary!$D11,'BPC Data'!$B:$B,Summary!$C11)</f>
        <v>5942</v>
      </c>
      <c r="H11" s="243">
        <f ca="1">SUMIFS(OFFSET('BPC Data'!$F:$F,0,Summary!H$2),'BPC Data'!$E:$E,Summary!$D11,'BPC Data'!$B:$B,Summary!$C11)</f>
        <v>5516</v>
      </c>
      <c r="I11" s="10">
        <f ca="1">SUMIFS(OFFSET('BPC Data'!$F:$F,0,Summary!I$2),'BPC Data'!$E:$E,Summary!$D11,'BPC Data'!$B:$B,Summary!$C11)</f>
        <v>6169</v>
      </c>
      <c r="J11" s="243">
        <f ca="1">SUMIFS(OFFSET('BPC Data'!$F:$F,0,Summary!J$2),'BPC Data'!$E:$E,Summary!$D11,'BPC Data'!$B:$B,Summary!$C11)</f>
        <v>5852</v>
      </c>
      <c r="K11" s="10">
        <f ca="1">SUMIFS(OFFSET('BPC Data'!$F:$F,0,Summary!K$2),'BPC Data'!$E:$E,Summary!$D11,'BPC Data'!$B:$B,Summary!$C11)</f>
        <v>6003</v>
      </c>
      <c r="L11" s="57">
        <f ca="1">SUM(G11:K11)</f>
        <v>29482</v>
      </c>
      <c r="N11" s="51"/>
    </row>
    <row r="12" spans="1:14" s="9" customFormat="1" x14ac:dyDescent="0.55000000000000004">
      <c r="A12" s="9">
        <f t="shared" si="4"/>
        <v>1</v>
      </c>
      <c r="C12" t="str">
        <f>$F10</f>
        <v>Andrew Residence</v>
      </c>
      <c r="D12" s="3" t="s">
        <v>9</v>
      </c>
      <c r="F12" s="13" t="str">
        <f>_xll.EVDES(D12)</f>
        <v>Total Available Beds</v>
      </c>
      <c r="G12" s="10">
        <f ca="1">SUMIFS(OFFSET('BPC Data'!$F:$F,0,Summary!G$2),'BPC Data'!$E:$E,Summary!$D12,'BPC Data'!$B:$B,Summary!$C12)</f>
        <v>212</v>
      </c>
      <c r="H12" s="243">
        <f ca="1">SUMIFS(OFFSET('BPC Data'!$F:$F,0,Summary!H$2),'BPC Data'!$E:$E,Summary!$D12,'BPC Data'!$B:$B,Summary!$C12)</f>
        <v>212</v>
      </c>
      <c r="I12" s="10">
        <f ca="1">SUMIFS(OFFSET('BPC Data'!$F:$F,0,Summary!I$2),'BPC Data'!$E:$E,Summary!$D12,'BPC Data'!$B:$B,Summary!$C12)</f>
        <v>212</v>
      </c>
      <c r="J12" s="243">
        <f ca="1">SUMIFS(OFFSET('BPC Data'!$F:$F,0,Summary!J$2),'BPC Data'!$E:$E,Summary!$D12,'BPC Data'!$B:$B,Summary!$C12)</f>
        <v>212</v>
      </c>
      <c r="K12" s="10">
        <f ca="1">SUMIFS(OFFSET('BPC Data'!$F:$F,0,Summary!K$2),'BPC Data'!$E:$E,Summary!$D12,'BPC Data'!$B:$B,Summary!$C12)</f>
        <v>212</v>
      </c>
      <c r="L12" s="57">
        <f ca="1">+K12</f>
        <v>212</v>
      </c>
      <c r="N12" s="51"/>
    </row>
    <row r="13" spans="1:14" x14ac:dyDescent="0.55000000000000004">
      <c r="A13" s="9">
        <f t="shared" si="4"/>
        <v>1</v>
      </c>
      <c r="C13" t="str">
        <f>$F10</f>
        <v>Andrew Residence</v>
      </c>
      <c r="D13" s="3" t="s">
        <v>4</v>
      </c>
      <c r="F13" s="13" t="str">
        <f>_xll.EVDES(D13)</f>
        <v>Total Tenant Revenues</v>
      </c>
      <c r="G13" s="10">
        <f ca="1">SUMIFS(OFFSET('BPC Data'!$F:$F,0,Summary!G$2),'BPC Data'!$E:$E,Summary!$D13,'BPC Data'!$B:$B,Summary!$C13)</f>
        <v>1325426.08</v>
      </c>
      <c r="H13" s="243">
        <f ca="1">SUMIFS(OFFSET('BPC Data'!$F:$F,0,Summary!H$2),'BPC Data'!$E:$E,Summary!$D13,'BPC Data'!$B:$B,Summary!$C13)</f>
        <v>1328547.1100000001</v>
      </c>
      <c r="I13" s="10">
        <f ca="1">SUMIFS(OFFSET('BPC Data'!$F:$F,0,Summary!I$2),'BPC Data'!$E:$E,Summary!$D13,'BPC Data'!$B:$B,Summary!$C13)</f>
        <v>1515711.4</v>
      </c>
      <c r="J13" s="243">
        <f ca="1">SUMIFS(OFFSET('BPC Data'!$F:$F,0,Summary!J$2),'BPC Data'!$E:$E,Summary!$D13,'BPC Data'!$B:$B,Summary!$C13)</f>
        <v>1506693.02</v>
      </c>
      <c r="K13" s="10">
        <f ca="1">SUMIFS(OFFSET('BPC Data'!$F:$F,0,Summary!K$2),'BPC Data'!$E:$E,Summary!$D13,'BPC Data'!$B:$B,Summary!$C13)</f>
        <v>1448830.37</v>
      </c>
      <c r="L13" s="57">
        <f t="shared" ref="L13:L20" ca="1" si="5">SUM(G13:K13)</f>
        <v>7125207.9800000004</v>
      </c>
    </row>
    <row r="14" spans="1:14" x14ac:dyDescent="0.55000000000000004">
      <c r="A14" s="9">
        <f t="shared" si="4"/>
        <v>1</v>
      </c>
      <c r="C14" t="str">
        <f>$F10</f>
        <v>Andrew Residence</v>
      </c>
      <c r="D14" s="3" t="s">
        <v>5</v>
      </c>
      <c r="F14" s="13" t="str">
        <f>_xll.EVDES(D14)</f>
        <v>Tenant Operating Expenses</v>
      </c>
      <c r="G14" s="10">
        <f ca="1">SUMIFS(OFFSET('BPC Data'!$F:$F,0,Summary!G$2),'BPC Data'!$E:$E,Summary!$D14,'BPC Data'!$B:$B,Summary!$C14)</f>
        <v>1177692.97</v>
      </c>
      <c r="H14" s="243">
        <f ca="1">SUMIFS(OFFSET('BPC Data'!$F:$F,0,Summary!H$2),'BPC Data'!$E:$E,Summary!$D14,'BPC Data'!$B:$B,Summary!$C14)</f>
        <v>1080706.5600000001</v>
      </c>
      <c r="I14" s="10">
        <f ca="1">SUMIFS(OFFSET('BPC Data'!$F:$F,0,Summary!I$2),'BPC Data'!$E:$E,Summary!$D14,'BPC Data'!$B:$B,Summary!$C14)</f>
        <v>1287707.3</v>
      </c>
      <c r="J14" s="243">
        <f ca="1">SUMIFS(OFFSET('BPC Data'!$F:$F,0,Summary!J$2),'BPC Data'!$E:$E,Summary!$D14,'BPC Data'!$B:$B,Summary!$C14)</f>
        <v>1033283.9</v>
      </c>
      <c r="K14" s="10">
        <f ca="1">SUMIFS(OFFSET('BPC Data'!$F:$F,0,Summary!K$2),'BPC Data'!$E:$E,Summary!$D14,'BPC Data'!$B:$B,Summary!$C14)</f>
        <v>1132509.47</v>
      </c>
      <c r="L14" s="57">
        <f t="shared" ca="1" si="5"/>
        <v>5711900.2000000002</v>
      </c>
    </row>
    <row r="15" spans="1:14" x14ac:dyDescent="0.55000000000000004">
      <c r="A15" s="9">
        <f t="shared" si="4"/>
        <v>1</v>
      </c>
      <c r="C15" t="str">
        <f>$F10</f>
        <v>Andrew Residence</v>
      </c>
      <c r="D15" s="3" t="s">
        <v>2</v>
      </c>
      <c r="F15" s="13" t="str">
        <f>_xll.EVDES(D15)</f>
        <v>Tenant Bad Debt Expense</v>
      </c>
      <c r="G15" s="10">
        <f ca="1">SUMIFS(OFFSET('BPC Data'!$F:$F,0,Summary!G$2),'BPC Data'!$E:$E,Summary!$D15,'BPC Data'!$B:$B,Summary!$C15)</f>
        <v>0</v>
      </c>
      <c r="H15" s="243">
        <f ca="1">SUMIFS(OFFSET('BPC Data'!$F:$F,0,Summary!H$2),'BPC Data'!$E:$E,Summary!$D15,'BPC Data'!$B:$B,Summary!$C15)</f>
        <v>0</v>
      </c>
      <c r="I15" s="10">
        <f ca="1">SUMIFS(OFFSET('BPC Data'!$F:$F,0,Summary!I$2),'BPC Data'!$E:$E,Summary!$D15,'BPC Data'!$B:$B,Summary!$C15)</f>
        <v>0</v>
      </c>
      <c r="J15" s="243">
        <f ca="1">SUMIFS(OFFSET('BPC Data'!$F:$F,0,Summary!J$2),'BPC Data'!$E:$E,Summary!$D15,'BPC Data'!$B:$B,Summary!$C15)</f>
        <v>0</v>
      </c>
      <c r="K15" s="10">
        <f ca="1">SUMIFS(OFFSET('BPC Data'!$F:$F,0,Summary!K$2),'BPC Data'!$E:$E,Summary!$D15,'BPC Data'!$B:$B,Summary!$C15)</f>
        <v>0</v>
      </c>
      <c r="L15" s="57">
        <f t="shared" ca="1" si="5"/>
        <v>0</v>
      </c>
    </row>
    <row r="16" spans="1:14" x14ac:dyDescent="0.55000000000000004">
      <c r="A16" s="9">
        <f t="shared" si="4"/>
        <v>1</v>
      </c>
      <c r="C16" t="str">
        <f>$F10</f>
        <v>Andrew Residence</v>
      </c>
      <c r="D16" s="2" t="s">
        <v>6</v>
      </c>
      <c r="F16" s="13" t="str">
        <f>_xll.EVDES(D16)</f>
        <v>EBITDARM</v>
      </c>
      <c r="G16" s="10">
        <f ca="1">SUMIFS(OFFSET('BPC Data'!$F:$F,0,Summary!G$2),'BPC Data'!$E:$E,Summary!$D16,'BPC Data'!$B:$B,Summary!$C16)</f>
        <v>147733.10999999999</v>
      </c>
      <c r="H16" s="243">
        <f ca="1">SUMIFS(OFFSET('BPC Data'!$F:$F,0,Summary!H$2),'BPC Data'!$E:$E,Summary!$D16,'BPC Data'!$B:$B,Summary!$C16)</f>
        <v>247840.55</v>
      </c>
      <c r="I16" s="10">
        <f ca="1">SUMIFS(OFFSET('BPC Data'!$F:$F,0,Summary!I$2),'BPC Data'!$E:$E,Summary!$D16,'BPC Data'!$B:$B,Summary!$C16)</f>
        <v>228004.1</v>
      </c>
      <c r="J16" s="243">
        <f ca="1">SUMIFS(OFFSET('BPC Data'!$F:$F,0,Summary!J$2),'BPC Data'!$E:$E,Summary!$D16,'BPC Data'!$B:$B,Summary!$C16)</f>
        <v>473409.12</v>
      </c>
      <c r="K16" s="10">
        <f ca="1">SUMIFS(OFFSET('BPC Data'!$F:$F,0,Summary!K$2),'BPC Data'!$E:$E,Summary!$D16,'BPC Data'!$B:$B,Summary!$C16)</f>
        <v>316320.90000000002</v>
      </c>
      <c r="L16" s="57">
        <f t="shared" ca="1" si="5"/>
        <v>1413307.7799999998</v>
      </c>
    </row>
    <row r="17" spans="1:44" x14ac:dyDescent="0.55000000000000004">
      <c r="A17" s="9">
        <f t="shared" si="4"/>
        <v>1</v>
      </c>
      <c r="C17" t="str">
        <f>$F10</f>
        <v>Andrew Residence</v>
      </c>
      <c r="D17" s="2" t="s">
        <v>7</v>
      </c>
      <c r="F17" s="13" t="str">
        <f>_xll.EVDES(D17)</f>
        <v>Tenant Management Fee - Actual</v>
      </c>
      <c r="G17" s="10">
        <f ca="1">SUMIFS(OFFSET('BPC Data'!$F:$F,0,Summary!G$2),'BPC Data'!$E:$E,Summary!$D17,'BPC Data'!$B:$B,Summary!$C17)</f>
        <v>0</v>
      </c>
      <c r="H17" s="243">
        <f ca="1">SUMIFS(OFFSET('BPC Data'!$F:$F,0,Summary!H$2),'BPC Data'!$E:$E,Summary!$D17,'BPC Data'!$B:$B,Summary!$C17)</f>
        <v>0</v>
      </c>
      <c r="I17" s="10">
        <f ca="1">SUMIFS(OFFSET('BPC Data'!$F:$F,0,Summary!I$2),'BPC Data'!$E:$E,Summary!$D17,'BPC Data'!$B:$B,Summary!$C17)</f>
        <v>0</v>
      </c>
      <c r="J17" s="243">
        <f ca="1">SUMIFS(OFFSET('BPC Data'!$F:$F,0,Summary!J$2),'BPC Data'!$E:$E,Summary!$D17,'BPC Data'!$B:$B,Summary!$C17)</f>
        <v>0</v>
      </c>
      <c r="K17" s="10">
        <f ca="1">SUMIFS(OFFSET('BPC Data'!$F:$F,0,Summary!K$2),'BPC Data'!$E:$E,Summary!$D17,'BPC Data'!$B:$B,Summary!$C17)</f>
        <v>0</v>
      </c>
      <c r="L17" s="57">
        <f t="shared" ca="1" si="5"/>
        <v>0</v>
      </c>
    </row>
    <row r="18" spans="1:44" x14ac:dyDescent="0.55000000000000004">
      <c r="A18" s="9">
        <f t="shared" si="4"/>
        <v>1</v>
      </c>
      <c r="C18" t="str">
        <f>$F10</f>
        <v>Andrew Residence</v>
      </c>
      <c r="D18" s="1" t="s">
        <v>8</v>
      </c>
      <c r="F18" s="13" t="str">
        <f>_xll.EVDES(D18)</f>
        <v>EBITDAR</v>
      </c>
      <c r="G18" s="10">
        <f ca="1">SUMIFS(OFFSET('BPC Data'!$F:$F,0,Summary!G$2),'BPC Data'!$E:$E,Summary!$D18,'BPC Data'!$B:$B,Summary!$C18)</f>
        <v>147733.10999999999</v>
      </c>
      <c r="H18" s="243">
        <f ca="1">SUMIFS(OFFSET('BPC Data'!$F:$F,0,Summary!H$2),'BPC Data'!$E:$E,Summary!$D18,'BPC Data'!$B:$B,Summary!$C18)</f>
        <v>247840.55</v>
      </c>
      <c r="I18" s="10">
        <f ca="1">SUMIFS(OFFSET('BPC Data'!$F:$F,0,Summary!I$2),'BPC Data'!$E:$E,Summary!$D18,'BPC Data'!$B:$B,Summary!$C18)</f>
        <v>228004.1</v>
      </c>
      <c r="J18" s="243">
        <f ca="1">SUMIFS(OFFSET('BPC Data'!$F:$F,0,Summary!J$2),'BPC Data'!$E:$E,Summary!$D18,'BPC Data'!$B:$B,Summary!$C18)</f>
        <v>473409.12</v>
      </c>
      <c r="K18" s="10">
        <f ca="1">SUMIFS(OFFSET('BPC Data'!$F:$F,0,Summary!K$2),'BPC Data'!$E:$E,Summary!$D18,'BPC Data'!$B:$B,Summary!$C18)</f>
        <v>316320.90000000002</v>
      </c>
      <c r="L18" s="57">
        <f t="shared" ca="1" si="5"/>
        <v>1413307.7799999998</v>
      </c>
    </row>
    <row r="19" spans="1:44" x14ac:dyDescent="0.55000000000000004">
      <c r="A19" s="9">
        <f t="shared" si="4"/>
        <v>1</v>
      </c>
      <c r="C19" t="str">
        <f>$F10</f>
        <v>Andrew Residence</v>
      </c>
      <c r="D19" s="2" t="str">
        <f xml:space="preserve"> _xll.EPMOlapMemberO("[ACCOUNT].[H1].[T_RENT_EXP]","","T_RENT_EXP - Tenant Rent Expense","","000")</f>
        <v>T_RENT_EXP - Tenant Rent Expense</v>
      </c>
      <c r="F19" s="13" t="str">
        <f>_xll.EVDES(D19)</f>
        <v>Tenant Rent Expense</v>
      </c>
      <c r="G19" s="10">
        <f ca="1">SUMIFS(OFFSET('BPC Data'!$F:$F,0,Summary!G$2),'BPC Data'!$E:$E,Summary!$D19,'BPC Data'!$B:$B,Summary!$C19)</f>
        <v>78748.210000000006</v>
      </c>
      <c r="H19" s="243">
        <f ca="1">SUMIFS(OFFSET('BPC Data'!$F:$F,0,Summary!H$2),'BPC Data'!$E:$E,Summary!$D19,'BPC Data'!$B:$B,Summary!$C19)</f>
        <v>80421.08</v>
      </c>
      <c r="I19" s="10">
        <f ca="1">SUMIFS(OFFSET('BPC Data'!$F:$F,0,Summary!I$2),'BPC Data'!$E:$E,Summary!$D19,'BPC Data'!$B:$B,Summary!$C19)</f>
        <v>79914.880000000005</v>
      </c>
      <c r="J19" s="243">
        <f ca="1">SUMIFS(OFFSET('BPC Data'!$F:$F,0,Summary!J$2),'BPC Data'!$E:$E,Summary!$D19,'BPC Data'!$B:$B,Summary!$C19)</f>
        <v>80219.73</v>
      </c>
      <c r="K19" s="10">
        <f ca="1">SUMIFS(OFFSET('BPC Data'!$F:$F,0,Summary!K$2),'BPC Data'!$E:$E,Summary!$D19,'BPC Data'!$B:$B,Summary!$C19)</f>
        <v>80584.12</v>
      </c>
      <c r="L19" s="57">
        <f t="shared" ca="1" si="5"/>
        <v>399888.02</v>
      </c>
    </row>
    <row r="20" spans="1:44" x14ac:dyDescent="0.55000000000000004">
      <c r="A20" s="9">
        <f t="shared" si="4"/>
        <v>1</v>
      </c>
      <c r="D20" s="1" t="s">
        <v>3</v>
      </c>
      <c r="F20" s="13" t="s">
        <v>0</v>
      </c>
      <c r="G20" s="10">
        <f t="shared" ref="G20:H20" ca="1" si="6">G18/G19</f>
        <v>1.8760186422015177</v>
      </c>
      <c r="H20" s="243">
        <f t="shared" ca="1" si="6"/>
        <v>3.0817858949419725</v>
      </c>
      <c r="I20" s="10">
        <f t="shared" ref="I20:J20" ca="1" si="7">I18/I19</f>
        <v>2.8530869344983061</v>
      </c>
      <c r="J20" s="243">
        <f t="shared" ca="1" si="7"/>
        <v>5.9014050533453553</v>
      </c>
      <c r="K20" s="10">
        <f t="shared" ref="K20" ca="1" si="8">K18/K19</f>
        <v>3.9253503047498692</v>
      </c>
      <c r="L20" s="57">
        <f t="shared" ca="1" si="5"/>
        <v>17.637646829737019</v>
      </c>
    </row>
    <row r="21" spans="1:44" s="4" customFormat="1" hidden="1" outlineLevel="1" x14ac:dyDescent="0.55000000000000004">
      <c r="A21" s="9">
        <f>IF(AND(D21&lt;&gt;"",C21=""),A20+1,A20)</f>
        <v>2</v>
      </c>
      <c r="D21" s="4" t="s">
        <v>3</v>
      </c>
      <c r="F21" s="12">
        <f>INDEX(PropertyList!$D:$D,MATCH(Summary!$A21,PropertyList!$C:$C,0))</f>
        <v>0</v>
      </c>
      <c r="G21" s="87"/>
      <c r="H21" s="242"/>
      <c r="I21" s="87"/>
      <c r="J21" s="242"/>
      <c r="K21" s="87"/>
      <c r="L21" s="57">
        <f t="shared" ref="L21:L76" si="9">SUM(G21:G21)</f>
        <v>0</v>
      </c>
      <c r="M21"/>
      <c r="N21" s="50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</row>
    <row r="22" spans="1:44" s="9" customFormat="1" hidden="1" outlineLevel="1" x14ac:dyDescent="0.55000000000000004">
      <c r="A22" s="9">
        <f t="shared" ref="A22:A31" si="10">IF(AND(F22&lt;&gt;"",D22=""),A21+1,A21)</f>
        <v>2</v>
      </c>
      <c r="C22">
        <f>$F21</f>
        <v>0</v>
      </c>
      <c r="D22" s="3" t="str">
        <f>$D11</f>
        <v>PAY_PAT_DAYS - Total Payor Patient Days</v>
      </c>
      <c r="F22" s="13" t="str">
        <f>_xll.EVDES(D22)</f>
        <v>Total Payor Patient Days</v>
      </c>
      <c r="G22" s="10">
        <f ca="1">SUMIFS(OFFSET('BPC Data'!$F:$F,0,Summary!G$2),'BPC Data'!$E:$E,Summary!$D22,'BPC Data'!$B:$B,Summary!$C22)</f>
        <v>0</v>
      </c>
      <c r="H22" s="243">
        <f ca="1">SUMIFS(OFFSET('BPC Data'!$F:$F,0,Summary!H$2),'BPC Data'!$E:$E,Summary!$D22,'BPC Data'!$B:$B,Summary!$C22)</f>
        <v>0</v>
      </c>
      <c r="I22" s="10">
        <f ca="1">SUMIFS(OFFSET('BPC Data'!$F:$F,0,Summary!I$2),'BPC Data'!$E:$E,Summary!$D22,'BPC Data'!$B:$B,Summary!$C22)</f>
        <v>0</v>
      </c>
      <c r="J22" s="243">
        <f ca="1">SUMIFS(OFFSET('BPC Data'!$F:$F,0,Summary!J$2),'BPC Data'!$E:$E,Summary!$D22,'BPC Data'!$B:$B,Summary!$C22)</f>
        <v>0</v>
      </c>
      <c r="K22" s="10">
        <f ca="1">SUMIFS(OFFSET('BPC Data'!$F:$F,0,Summary!K$2),'BPC Data'!$E:$E,Summary!$D22,'BPC Data'!$B:$B,Summary!$C22)</f>
        <v>0</v>
      </c>
      <c r="L22" s="57">
        <f t="shared" ca="1" si="9"/>
        <v>0</v>
      </c>
      <c r="M22"/>
      <c r="N22" s="50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</row>
    <row r="23" spans="1:44" s="9" customFormat="1" hidden="1" outlineLevel="1" x14ac:dyDescent="0.55000000000000004">
      <c r="A23" s="9">
        <f t="shared" si="10"/>
        <v>2</v>
      </c>
      <c r="C23">
        <f>$F21</f>
        <v>0</v>
      </c>
      <c r="D23" s="3" t="str">
        <f t="shared" ref="D23:D86" si="11">$D12</f>
        <v>A_BEDS_TOTAL - Total Available Beds</v>
      </c>
      <c r="F23" s="13" t="str">
        <f>_xll.EVDES(D23)</f>
        <v>Total Available Beds</v>
      </c>
      <c r="G23" s="10">
        <f ca="1">SUMIFS(OFFSET('BPC Data'!$F:$F,0,Summary!G$2),'BPC Data'!$E:$E,Summary!$D23,'BPC Data'!$B:$B,Summary!$C23)</f>
        <v>0</v>
      </c>
      <c r="H23" s="243">
        <f ca="1">SUMIFS(OFFSET('BPC Data'!$F:$F,0,Summary!H$2),'BPC Data'!$E:$E,Summary!$D23,'BPC Data'!$B:$B,Summary!$C23)</f>
        <v>0</v>
      </c>
      <c r="I23" s="10">
        <f ca="1">SUMIFS(OFFSET('BPC Data'!$F:$F,0,Summary!I$2),'BPC Data'!$E:$E,Summary!$D23,'BPC Data'!$B:$B,Summary!$C23)</f>
        <v>0</v>
      </c>
      <c r="J23" s="243">
        <f ca="1">SUMIFS(OFFSET('BPC Data'!$F:$F,0,Summary!J$2),'BPC Data'!$E:$E,Summary!$D23,'BPC Data'!$B:$B,Summary!$C23)</f>
        <v>0</v>
      </c>
      <c r="K23" s="10">
        <f ca="1">SUMIFS(OFFSET('BPC Data'!$F:$F,0,Summary!K$2),'BPC Data'!$E:$E,Summary!$D23,'BPC Data'!$B:$B,Summary!$C23)</f>
        <v>0</v>
      </c>
      <c r="L23" s="57">
        <f t="shared" ca="1" si="9"/>
        <v>0</v>
      </c>
      <c r="M23"/>
      <c r="N23" s="50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</row>
    <row r="24" spans="1:44" s="9" customFormat="1" hidden="1" outlineLevel="1" x14ac:dyDescent="0.55000000000000004">
      <c r="A24" s="9">
        <f t="shared" si="10"/>
        <v>2</v>
      </c>
      <c r="B24"/>
      <c r="C24">
        <f>$F21</f>
        <v>0</v>
      </c>
      <c r="D24" s="3" t="str">
        <f t="shared" si="11"/>
        <v>T_REVENUES - Total Tenant Revenues</v>
      </c>
      <c r="E24"/>
      <c r="F24" s="13" t="str">
        <f>_xll.EVDES(D24)</f>
        <v>Total Tenant Revenues</v>
      </c>
      <c r="G24" s="10">
        <f ca="1">SUMIFS(OFFSET('BPC Data'!$F:$F,0,Summary!G$2),'BPC Data'!$E:$E,Summary!$D24,'BPC Data'!$B:$B,Summary!$C24)</f>
        <v>0</v>
      </c>
      <c r="H24" s="243">
        <f ca="1">SUMIFS(OFFSET('BPC Data'!$F:$F,0,Summary!H$2),'BPC Data'!$E:$E,Summary!$D24,'BPC Data'!$B:$B,Summary!$C24)</f>
        <v>0</v>
      </c>
      <c r="I24" s="10">
        <f ca="1">SUMIFS(OFFSET('BPC Data'!$F:$F,0,Summary!I$2),'BPC Data'!$E:$E,Summary!$D24,'BPC Data'!$B:$B,Summary!$C24)</f>
        <v>0</v>
      </c>
      <c r="J24" s="243">
        <f ca="1">SUMIFS(OFFSET('BPC Data'!$F:$F,0,Summary!J$2),'BPC Data'!$E:$E,Summary!$D24,'BPC Data'!$B:$B,Summary!$C24)</f>
        <v>0</v>
      </c>
      <c r="K24" s="10">
        <f ca="1">SUMIFS(OFFSET('BPC Data'!$F:$F,0,Summary!K$2),'BPC Data'!$E:$E,Summary!$D24,'BPC Data'!$B:$B,Summary!$C24)</f>
        <v>0</v>
      </c>
      <c r="L24" s="57">
        <f t="shared" ca="1" si="9"/>
        <v>0</v>
      </c>
      <c r="M24"/>
      <c r="N24" s="50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</row>
    <row r="25" spans="1:44" s="9" customFormat="1" hidden="1" outlineLevel="1" x14ac:dyDescent="0.55000000000000004">
      <c r="A25" s="9">
        <f t="shared" si="10"/>
        <v>2</v>
      </c>
      <c r="B25"/>
      <c r="C25">
        <f>$F21</f>
        <v>0</v>
      </c>
      <c r="D25" s="3" t="str">
        <f t="shared" si="11"/>
        <v>T_OPEX - Tenant Operating Expenses</v>
      </c>
      <c r="E25"/>
      <c r="F25" s="13" t="str">
        <f>_xll.EVDES(D25)</f>
        <v>Tenant Operating Expenses</v>
      </c>
      <c r="G25" s="10">
        <f ca="1">SUMIFS(OFFSET('BPC Data'!$F:$F,0,Summary!G$2),'BPC Data'!$E:$E,Summary!$D25,'BPC Data'!$B:$B,Summary!$C25)</f>
        <v>0</v>
      </c>
      <c r="H25" s="243">
        <f ca="1">SUMIFS(OFFSET('BPC Data'!$F:$F,0,Summary!H$2),'BPC Data'!$E:$E,Summary!$D25,'BPC Data'!$B:$B,Summary!$C25)</f>
        <v>0</v>
      </c>
      <c r="I25" s="10">
        <f ca="1">SUMIFS(OFFSET('BPC Data'!$F:$F,0,Summary!I$2),'BPC Data'!$E:$E,Summary!$D25,'BPC Data'!$B:$B,Summary!$C25)</f>
        <v>0</v>
      </c>
      <c r="J25" s="243">
        <f ca="1">SUMIFS(OFFSET('BPC Data'!$F:$F,0,Summary!J$2),'BPC Data'!$E:$E,Summary!$D25,'BPC Data'!$B:$B,Summary!$C25)</f>
        <v>0</v>
      </c>
      <c r="K25" s="10">
        <f ca="1">SUMIFS(OFFSET('BPC Data'!$F:$F,0,Summary!K$2),'BPC Data'!$E:$E,Summary!$D25,'BPC Data'!$B:$B,Summary!$C25)</f>
        <v>0</v>
      </c>
      <c r="L25" s="57">
        <f t="shared" ca="1" si="9"/>
        <v>0</v>
      </c>
      <c r="M25"/>
      <c r="N25" s="50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</row>
    <row r="26" spans="1:44" s="9" customFormat="1" hidden="1" outlineLevel="1" x14ac:dyDescent="0.55000000000000004">
      <c r="A26" s="9">
        <f t="shared" si="10"/>
        <v>2</v>
      </c>
      <c r="B26"/>
      <c r="C26">
        <f>$F21</f>
        <v>0</v>
      </c>
      <c r="D26" s="3" t="str">
        <f t="shared" si="11"/>
        <v>T_BAD_DEBT - Tenant Bad Debt Expense</v>
      </c>
      <c r="E26"/>
      <c r="F26" s="13" t="str">
        <f>_xll.EVDES(D26)</f>
        <v>Tenant Bad Debt Expense</v>
      </c>
      <c r="G26" s="10">
        <f ca="1">SUMIFS(OFFSET('BPC Data'!$F:$F,0,Summary!G$2),'BPC Data'!$E:$E,Summary!$D26,'BPC Data'!$B:$B,Summary!$C26)</f>
        <v>0</v>
      </c>
      <c r="H26" s="243">
        <f ca="1">SUMIFS(OFFSET('BPC Data'!$F:$F,0,Summary!H$2),'BPC Data'!$E:$E,Summary!$D26,'BPC Data'!$B:$B,Summary!$C26)</f>
        <v>0</v>
      </c>
      <c r="I26" s="10">
        <f ca="1">SUMIFS(OFFSET('BPC Data'!$F:$F,0,Summary!I$2),'BPC Data'!$E:$E,Summary!$D26,'BPC Data'!$B:$B,Summary!$C26)</f>
        <v>0</v>
      </c>
      <c r="J26" s="243">
        <f ca="1">SUMIFS(OFFSET('BPC Data'!$F:$F,0,Summary!J$2),'BPC Data'!$E:$E,Summary!$D26,'BPC Data'!$B:$B,Summary!$C26)</f>
        <v>0</v>
      </c>
      <c r="K26" s="10">
        <f ca="1">SUMIFS(OFFSET('BPC Data'!$F:$F,0,Summary!K$2),'BPC Data'!$E:$E,Summary!$D26,'BPC Data'!$B:$B,Summary!$C26)</f>
        <v>0</v>
      </c>
      <c r="L26" s="57">
        <f t="shared" ca="1" si="9"/>
        <v>0</v>
      </c>
      <c r="M26"/>
      <c r="N26" s="50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</row>
    <row r="27" spans="1:44" s="9" customFormat="1" hidden="1" outlineLevel="1" x14ac:dyDescent="0.55000000000000004">
      <c r="A27" s="9">
        <f t="shared" si="10"/>
        <v>2</v>
      </c>
      <c r="B27"/>
      <c r="C27">
        <f>$F21</f>
        <v>0</v>
      </c>
      <c r="D27" s="2" t="str">
        <f t="shared" si="11"/>
        <v>T_EBITDARM - EBITDARM</v>
      </c>
      <c r="E27"/>
      <c r="F27" s="13" t="str">
        <f>_xll.EVDES(D27)</f>
        <v>EBITDARM</v>
      </c>
      <c r="G27" s="10">
        <f ca="1">SUMIFS(OFFSET('BPC Data'!$F:$F,0,Summary!G$2),'BPC Data'!$E:$E,Summary!$D27,'BPC Data'!$B:$B,Summary!$C27)</f>
        <v>0</v>
      </c>
      <c r="H27" s="243">
        <f ca="1">SUMIFS(OFFSET('BPC Data'!$F:$F,0,Summary!H$2),'BPC Data'!$E:$E,Summary!$D27,'BPC Data'!$B:$B,Summary!$C27)</f>
        <v>0</v>
      </c>
      <c r="I27" s="10">
        <f ca="1">SUMIFS(OFFSET('BPC Data'!$F:$F,0,Summary!I$2),'BPC Data'!$E:$E,Summary!$D27,'BPC Data'!$B:$B,Summary!$C27)</f>
        <v>0</v>
      </c>
      <c r="J27" s="243">
        <f ca="1">SUMIFS(OFFSET('BPC Data'!$F:$F,0,Summary!J$2),'BPC Data'!$E:$E,Summary!$D27,'BPC Data'!$B:$B,Summary!$C27)</f>
        <v>0</v>
      </c>
      <c r="K27" s="10">
        <f ca="1">SUMIFS(OFFSET('BPC Data'!$F:$F,0,Summary!K$2),'BPC Data'!$E:$E,Summary!$D27,'BPC Data'!$B:$B,Summary!$C27)</f>
        <v>0</v>
      </c>
      <c r="L27" s="57">
        <f t="shared" ca="1" si="9"/>
        <v>0</v>
      </c>
      <c r="M27"/>
      <c r="N27" s="50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</row>
    <row r="28" spans="1:44" s="9" customFormat="1" hidden="1" outlineLevel="1" x14ac:dyDescent="0.55000000000000004">
      <c r="A28" s="9">
        <f t="shared" si="10"/>
        <v>2</v>
      </c>
      <c r="B28"/>
      <c r="C28">
        <f>$F21</f>
        <v>0</v>
      </c>
      <c r="D28" s="2" t="str">
        <f t="shared" si="11"/>
        <v>T_MGMT_FEE - Tenant Management Fee - Actual</v>
      </c>
      <c r="E28"/>
      <c r="F28" s="13" t="str">
        <f>_xll.EVDES(D28)</f>
        <v>Tenant Management Fee - Actual</v>
      </c>
      <c r="G28" s="10">
        <f ca="1">SUMIFS(OFFSET('BPC Data'!$F:$F,0,Summary!G$2),'BPC Data'!$E:$E,Summary!$D28,'BPC Data'!$B:$B,Summary!$C28)</f>
        <v>0</v>
      </c>
      <c r="H28" s="243">
        <f ca="1">SUMIFS(OFFSET('BPC Data'!$F:$F,0,Summary!H$2),'BPC Data'!$E:$E,Summary!$D28,'BPC Data'!$B:$B,Summary!$C28)</f>
        <v>0</v>
      </c>
      <c r="I28" s="10">
        <f ca="1">SUMIFS(OFFSET('BPC Data'!$F:$F,0,Summary!I$2),'BPC Data'!$E:$E,Summary!$D28,'BPC Data'!$B:$B,Summary!$C28)</f>
        <v>0</v>
      </c>
      <c r="J28" s="243">
        <f ca="1">SUMIFS(OFFSET('BPC Data'!$F:$F,0,Summary!J$2),'BPC Data'!$E:$E,Summary!$D28,'BPC Data'!$B:$B,Summary!$C28)</f>
        <v>0</v>
      </c>
      <c r="K28" s="10">
        <f ca="1">SUMIFS(OFFSET('BPC Data'!$F:$F,0,Summary!K$2),'BPC Data'!$E:$E,Summary!$D28,'BPC Data'!$B:$B,Summary!$C28)</f>
        <v>0</v>
      </c>
      <c r="L28" s="57">
        <f t="shared" ca="1" si="9"/>
        <v>0</v>
      </c>
      <c r="M28"/>
      <c r="N28" s="50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</row>
    <row r="29" spans="1:44" s="9" customFormat="1" hidden="1" outlineLevel="1" x14ac:dyDescent="0.55000000000000004">
      <c r="A29" s="9">
        <f t="shared" si="10"/>
        <v>2</v>
      </c>
      <c r="B29"/>
      <c r="C29">
        <f>$F21</f>
        <v>0</v>
      </c>
      <c r="D29" s="1" t="str">
        <f t="shared" si="11"/>
        <v>T_EBITDAR - EBITDAR</v>
      </c>
      <c r="E29"/>
      <c r="F29" s="13" t="str">
        <f>_xll.EVDES(D29)</f>
        <v>EBITDAR</v>
      </c>
      <c r="G29" s="10">
        <f ca="1">SUMIFS(OFFSET('BPC Data'!$F:$F,0,Summary!G$2),'BPC Data'!$E:$E,Summary!$D29,'BPC Data'!$B:$B,Summary!$C29)</f>
        <v>0</v>
      </c>
      <c r="H29" s="243">
        <f ca="1">SUMIFS(OFFSET('BPC Data'!$F:$F,0,Summary!H$2),'BPC Data'!$E:$E,Summary!$D29,'BPC Data'!$B:$B,Summary!$C29)</f>
        <v>0</v>
      </c>
      <c r="I29" s="10">
        <f ca="1">SUMIFS(OFFSET('BPC Data'!$F:$F,0,Summary!I$2),'BPC Data'!$E:$E,Summary!$D29,'BPC Data'!$B:$B,Summary!$C29)</f>
        <v>0</v>
      </c>
      <c r="J29" s="243">
        <f ca="1">SUMIFS(OFFSET('BPC Data'!$F:$F,0,Summary!J$2),'BPC Data'!$E:$E,Summary!$D29,'BPC Data'!$B:$B,Summary!$C29)</f>
        <v>0</v>
      </c>
      <c r="K29" s="10">
        <f ca="1">SUMIFS(OFFSET('BPC Data'!$F:$F,0,Summary!K$2),'BPC Data'!$E:$E,Summary!$D29,'BPC Data'!$B:$B,Summary!$C29)</f>
        <v>0</v>
      </c>
      <c r="L29" s="57">
        <f t="shared" ca="1" si="9"/>
        <v>0</v>
      </c>
      <c r="M29"/>
      <c r="N29" s="50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</row>
    <row r="30" spans="1:44" s="9" customFormat="1" hidden="1" outlineLevel="1" x14ac:dyDescent="0.55000000000000004">
      <c r="A30" s="9">
        <f t="shared" si="10"/>
        <v>2</v>
      </c>
      <c r="B30"/>
      <c r="C30">
        <f>$F21</f>
        <v>0</v>
      </c>
      <c r="D30" s="1" t="str">
        <f t="shared" si="11"/>
        <v>T_RENT_EXP - Tenant Rent Expense</v>
      </c>
      <c r="E30"/>
      <c r="F30" s="13" t="str">
        <f>_xll.EVDES(D30)</f>
        <v>Tenant Rent Expense</v>
      </c>
      <c r="G30" s="10">
        <f ca="1">SUMIFS(OFFSET('BPC Data'!$F:$F,0,Summary!G$2),'BPC Data'!$E:$E,Summary!$D30,'BPC Data'!$B:$B,Summary!$C30)</f>
        <v>0</v>
      </c>
      <c r="H30" s="243">
        <f ca="1">SUMIFS(OFFSET('BPC Data'!$F:$F,0,Summary!H$2),'BPC Data'!$E:$E,Summary!$D30,'BPC Data'!$B:$B,Summary!$C30)</f>
        <v>0</v>
      </c>
      <c r="I30" s="10">
        <f ca="1">SUMIFS(OFFSET('BPC Data'!$F:$F,0,Summary!I$2),'BPC Data'!$E:$E,Summary!$D30,'BPC Data'!$B:$B,Summary!$C30)</f>
        <v>0</v>
      </c>
      <c r="J30" s="243">
        <f ca="1">SUMIFS(OFFSET('BPC Data'!$F:$F,0,Summary!J$2),'BPC Data'!$E:$E,Summary!$D30,'BPC Data'!$B:$B,Summary!$C30)</f>
        <v>0</v>
      </c>
      <c r="K30" s="10">
        <f ca="1">SUMIFS(OFFSET('BPC Data'!$F:$F,0,Summary!K$2),'BPC Data'!$E:$E,Summary!$D30,'BPC Data'!$B:$B,Summary!$C30)</f>
        <v>0</v>
      </c>
      <c r="L30" s="57">
        <f t="shared" ca="1" si="9"/>
        <v>0</v>
      </c>
      <c r="M30"/>
      <c r="N30" s="5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</row>
    <row r="31" spans="1:44" s="9" customFormat="1" hidden="1" outlineLevel="1" x14ac:dyDescent="0.55000000000000004">
      <c r="A31" s="9">
        <f t="shared" si="10"/>
        <v>2</v>
      </c>
      <c r="B31"/>
      <c r="C31"/>
      <c r="D31" s="1" t="str">
        <f t="shared" si="11"/>
        <v>x</v>
      </c>
      <c r="E31"/>
      <c r="F31" s="13" t="s">
        <v>0</v>
      </c>
      <c r="G31" s="10" t="e">
        <f t="shared" ref="G31:H31" ca="1" si="12">G29/G30</f>
        <v>#DIV/0!</v>
      </c>
      <c r="H31" s="243" t="e">
        <f t="shared" ca="1" si="12"/>
        <v>#DIV/0!</v>
      </c>
      <c r="I31" s="10" t="e">
        <f t="shared" ref="I31:J31" ca="1" si="13">I29/I30</f>
        <v>#DIV/0!</v>
      </c>
      <c r="J31" s="243" t="e">
        <f t="shared" ca="1" si="13"/>
        <v>#DIV/0!</v>
      </c>
      <c r="K31" s="10" t="e">
        <f t="shared" ref="K31" ca="1" si="14">K29/K30</f>
        <v>#DIV/0!</v>
      </c>
      <c r="L31" s="57" t="e">
        <f t="shared" ca="1" si="9"/>
        <v>#DIV/0!</v>
      </c>
      <c r="M31"/>
      <c r="N31" s="50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</row>
    <row r="32" spans="1:44" s="9" customFormat="1" hidden="1" outlineLevel="1" x14ac:dyDescent="0.55000000000000004">
      <c r="A32" s="9">
        <f>IF(AND(D32&lt;&gt;"",C32=""),A31+1,A31)</f>
        <v>3</v>
      </c>
      <c r="B32" s="4"/>
      <c r="C32" s="4"/>
      <c r="D32" s="4" t="str">
        <f t="shared" si="11"/>
        <v>x</v>
      </c>
      <c r="E32" s="4"/>
      <c r="F32" s="12">
        <f>INDEX(PropertyList!$D:$D,MATCH(Summary!$A32,PropertyList!$C:$C,0))</f>
        <v>0</v>
      </c>
      <c r="G32" s="87"/>
      <c r="H32" s="242"/>
      <c r="I32" s="87"/>
      <c r="J32" s="242"/>
      <c r="K32" s="87"/>
      <c r="L32" s="57">
        <f t="shared" si="9"/>
        <v>0</v>
      </c>
      <c r="M32"/>
      <c r="N32" s="50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</row>
    <row r="33" spans="1:44" s="9" customFormat="1" hidden="1" outlineLevel="1" x14ac:dyDescent="0.55000000000000004">
      <c r="A33" s="9">
        <f t="shared" ref="A33:A42" si="15">IF(AND(F33&lt;&gt;"",D33=""),A32+1,A32)</f>
        <v>3</v>
      </c>
      <c r="C33">
        <f>$F32</f>
        <v>0</v>
      </c>
      <c r="D33" s="3" t="str">
        <f t="shared" si="11"/>
        <v>PAY_PAT_DAYS - Total Payor Patient Days</v>
      </c>
      <c r="F33" s="13" t="str">
        <f>_xll.EVDES(D33)</f>
        <v>Total Payor Patient Days</v>
      </c>
      <c r="G33" s="10">
        <f ca="1">SUMIFS(OFFSET('BPC Data'!$F:$F,0,Summary!G$2),'BPC Data'!$E:$E,Summary!$D33,'BPC Data'!$B:$B,Summary!$C33)</f>
        <v>0</v>
      </c>
      <c r="H33" s="243">
        <f ca="1">SUMIFS(OFFSET('BPC Data'!$F:$F,0,Summary!H$2),'BPC Data'!$E:$E,Summary!$D33,'BPC Data'!$B:$B,Summary!$C33)</f>
        <v>0</v>
      </c>
      <c r="I33" s="10">
        <f ca="1">SUMIFS(OFFSET('BPC Data'!$F:$F,0,Summary!I$2),'BPC Data'!$E:$E,Summary!$D33,'BPC Data'!$B:$B,Summary!$C33)</f>
        <v>0</v>
      </c>
      <c r="J33" s="243">
        <f ca="1">SUMIFS(OFFSET('BPC Data'!$F:$F,0,Summary!J$2),'BPC Data'!$E:$E,Summary!$D33,'BPC Data'!$B:$B,Summary!$C33)</f>
        <v>0</v>
      </c>
      <c r="K33" s="10">
        <f ca="1">SUMIFS(OFFSET('BPC Data'!$F:$F,0,Summary!K$2),'BPC Data'!$E:$E,Summary!$D33,'BPC Data'!$B:$B,Summary!$C33)</f>
        <v>0</v>
      </c>
      <c r="L33" s="57">
        <f t="shared" ca="1" si="9"/>
        <v>0</v>
      </c>
      <c r="M33"/>
      <c r="N33" s="50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</row>
    <row r="34" spans="1:44" s="9" customFormat="1" hidden="1" outlineLevel="1" x14ac:dyDescent="0.55000000000000004">
      <c r="A34" s="9">
        <f t="shared" si="15"/>
        <v>3</v>
      </c>
      <c r="C34">
        <f>$F32</f>
        <v>0</v>
      </c>
      <c r="D34" s="3" t="str">
        <f t="shared" si="11"/>
        <v>A_BEDS_TOTAL - Total Available Beds</v>
      </c>
      <c r="F34" s="13" t="str">
        <f>_xll.EVDES(D34)</f>
        <v>Total Available Beds</v>
      </c>
      <c r="G34" s="10">
        <f ca="1">SUMIFS(OFFSET('BPC Data'!$F:$F,0,Summary!G$2),'BPC Data'!$E:$E,Summary!$D34,'BPC Data'!$B:$B,Summary!$C34)</f>
        <v>0</v>
      </c>
      <c r="H34" s="243">
        <f ca="1">SUMIFS(OFFSET('BPC Data'!$F:$F,0,Summary!H$2),'BPC Data'!$E:$E,Summary!$D34,'BPC Data'!$B:$B,Summary!$C34)</f>
        <v>0</v>
      </c>
      <c r="I34" s="10">
        <f ca="1">SUMIFS(OFFSET('BPC Data'!$F:$F,0,Summary!I$2),'BPC Data'!$E:$E,Summary!$D34,'BPC Data'!$B:$B,Summary!$C34)</f>
        <v>0</v>
      </c>
      <c r="J34" s="243">
        <f ca="1">SUMIFS(OFFSET('BPC Data'!$F:$F,0,Summary!J$2),'BPC Data'!$E:$E,Summary!$D34,'BPC Data'!$B:$B,Summary!$C34)</f>
        <v>0</v>
      </c>
      <c r="K34" s="10">
        <f ca="1">SUMIFS(OFFSET('BPC Data'!$F:$F,0,Summary!K$2),'BPC Data'!$E:$E,Summary!$D34,'BPC Data'!$B:$B,Summary!$C34)</f>
        <v>0</v>
      </c>
      <c r="L34" s="57">
        <f t="shared" ca="1" si="9"/>
        <v>0</v>
      </c>
      <c r="M34"/>
      <c r="N34" s="50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</row>
    <row r="35" spans="1:44" s="9" customFormat="1" hidden="1" outlineLevel="1" x14ac:dyDescent="0.55000000000000004">
      <c r="A35" s="9">
        <f t="shared" si="15"/>
        <v>3</v>
      </c>
      <c r="B35"/>
      <c r="C35">
        <f>$F32</f>
        <v>0</v>
      </c>
      <c r="D35" s="3" t="str">
        <f t="shared" si="11"/>
        <v>T_REVENUES - Total Tenant Revenues</v>
      </c>
      <c r="E35"/>
      <c r="F35" s="13" t="str">
        <f>_xll.EVDES(D35)</f>
        <v>Total Tenant Revenues</v>
      </c>
      <c r="G35" s="10">
        <f ca="1">SUMIFS(OFFSET('BPC Data'!$F:$F,0,Summary!G$2),'BPC Data'!$E:$E,Summary!$D35,'BPC Data'!$B:$B,Summary!$C35)</f>
        <v>0</v>
      </c>
      <c r="H35" s="243">
        <f ca="1">SUMIFS(OFFSET('BPC Data'!$F:$F,0,Summary!H$2),'BPC Data'!$E:$E,Summary!$D35,'BPC Data'!$B:$B,Summary!$C35)</f>
        <v>0</v>
      </c>
      <c r="I35" s="10">
        <f ca="1">SUMIFS(OFFSET('BPC Data'!$F:$F,0,Summary!I$2),'BPC Data'!$E:$E,Summary!$D35,'BPC Data'!$B:$B,Summary!$C35)</f>
        <v>0</v>
      </c>
      <c r="J35" s="243">
        <f ca="1">SUMIFS(OFFSET('BPC Data'!$F:$F,0,Summary!J$2),'BPC Data'!$E:$E,Summary!$D35,'BPC Data'!$B:$B,Summary!$C35)</f>
        <v>0</v>
      </c>
      <c r="K35" s="10">
        <f ca="1">SUMIFS(OFFSET('BPC Data'!$F:$F,0,Summary!K$2),'BPC Data'!$E:$E,Summary!$D35,'BPC Data'!$B:$B,Summary!$C35)</f>
        <v>0</v>
      </c>
      <c r="L35" s="57">
        <f t="shared" ca="1" si="9"/>
        <v>0</v>
      </c>
      <c r="M35"/>
      <c r="N35" s="50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</row>
    <row r="36" spans="1:44" s="9" customFormat="1" hidden="1" outlineLevel="1" x14ac:dyDescent="0.55000000000000004">
      <c r="A36" s="9">
        <f t="shared" si="15"/>
        <v>3</v>
      </c>
      <c r="B36"/>
      <c r="C36">
        <f>$F32</f>
        <v>0</v>
      </c>
      <c r="D36" s="3" t="str">
        <f t="shared" si="11"/>
        <v>T_OPEX - Tenant Operating Expenses</v>
      </c>
      <c r="E36"/>
      <c r="F36" s="13" t="str">
        <f>_xll.EVDES(D36)</f>
        <v>Tenant Operating Expenses</v>
      </c>
      <c r="G36" s="10">
        <f ca="1">SUMIFS(OFFSET('BPC Data'!$F:$F,0,Summary!G$2),'BPC Data'!$E:$E,Summary!$D36,'BPC Data'!$B:$B,Summary!$C36)</f>
        <v>0</v>
      </c>
      <c r="H36" s="243">
        <f ca="1">SUMIFS(OFFSET('BPC Data'!$F:$F,0,Summary!H$2),'BPC Data'!$E:$E,Summary!$D36,'BPC Data'!$B:$B,Summary!$C36)</f>
        <v>0</v>
      </c>
      <c r="I36" s="10">
        <f ca="1">SUMIFS(OFFSET('BPC Data'!$F:$F,0,Summary!I$2),'BPC Data'!$E:$E,Summary!$D36,'BPC Data'!$B:$B,Summary!$C36)</f>
        <v>0</v>
      </c>
      <c r="J36" s="243">
        <f ca="1">SUMIFS(OFFSET('BPC Data'!$F:$F,0,Summary!J$2),'BPC Data'!$E:$E,Summary!$D36,'BPC Data'!$B:$B,Summary!$C36)</f>
        <v>0</v>
      </c>
      <c r="K36" s="10">
        <f ca="1">SUMIFS(OFFSET('BPC Data'!$F:$F,0,Summary!K$2),'BPC Data'!$E:$E,Summary!$D36,'BPC Data'!$B:$B,Summary!$C36)</f>
        <v>0</v>
      </c>
      <c r="L36" s="57">
        <f t="shared" ca="1" si="9"/>
        <v>0</v>
      </c>
      <c r="M36"/>
      <c r="N36" s="50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</row>
    <row r="37" spans="1:44" s="9" customFormat="1" hidden="1" outlineLevel="1" x14ac:dyDescent="0.55000000000000004">
      <c r="A37" s="9">
        <f t="shared" si="15"/>
        <v>3</v>
      </c>
      <c r="B37"/>
      <c r="C37">
        <f>$F32</f>
        <v>0</v>
      </c>
      <c r="D37" s="3" t="str">
        <f t="shared" si="11"/>
        <v>T_BAD_DEBT - Tenant Bad Debt Expense</v>
      </c>
      <c r="E37"/>
      <c r="F37" s="13" t="str">
        <f>_xll.EVDES(D37)</f>
        <v>Tenant Bad Debt Expense</v>
      </c>
      <c r="G37" s="10">
        <f ca="1">SUMIFS(OFFSET('BPC Data'!$F:$F,0,Summary!G$2),'BPC Data'!$E:$E,Summary!$D37,'BPC Data'!$B:$B,Summary!$C37)</f>
        <v>0</v>
      </c>
      <c r="H37" s="243">
        <f ca="1">SUMIFS(OFFSET('BPC Data'!$F:$F,0,Summary!H$2),'BPC Data'!$E:$E,Summary!$D37,'BPC Data'!$B:$B,Summary!$C37)</f>
        <v>0</v>
      </c>
      <c r="I37" s="10">
        <f ca="1">SUMIFS(OFFSET('BPC Data'!$F:$F,0,Summary!I$2),'BPC Data'!$E:$E,Summary!$D37,'BPC Data'!$B:$B,Summary!$C37)</f>
        <v>0</v>
      </c>
      <c r="J37" s="243">
        <f ca="1">SUMIFS(OFFSET('BPC Data'!$F:$F,0,Summary!J$2),'BPC Data'!$E:$E,Summary!$D37,'BPC Data'!$B:$B,Summary!$C37)</f>
        <v>0</v>
      </c>
      <c r="K37" s="10">
        <f ca="1">SUMIFS(OFFSET('BPC Data'!$F:$F,0,Summary!K$2),'BPC Data'!$E:$E,Summary!$D37,'BPC Data'!$B:$B,Summary!$C37)</f>
        <v>0</v>
      </c>
      <c r="L37" s="57">
        <f t="shared" ca="1" si="9"/>
        <v>0</v>
      </c>
      <c r="M37"/>
      <c r="N37" s="50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</row>
    <row r="38" spans="1:44" s="9" customFormat="1" hidden="1" outlineLevel="1" x14ac:dyDescent="0.55000000000000004">
      <c r="A38" s="9">
        <f t="shared" si="15"/>
        <v>3</v>
      </c>
      <c r="B38"/>
      <c r="C38">
        <f>$F32</f>
        <v>0</v>
      </c>
      <c r="D38" s="2" t="str">
        <f t="shared" si="11"/>
        <v>T_EBITDARM - EBITDARM</v>
      </c>
      <c r="E38"/>
      <c r="F38" s="13" t="str">
        <f>_xll.EVDES(D38)</f>
        <v>EBITDARM</v>
      </c>
      <c r="G38" s="10">
        <f ca="1">SUMIFS(OFFSET('BPC Data'!$F:$F,0,Summary!G$2),'BPC Data'!$E:$E,Summary!$D38,'BPC Data'!$B:$B,Summary!$C38)</f>
        <v>0</v>
      </c>
      <c r="H38" s="243">
        <f ca="1">SUMIFS(OFFSET('BPC Data'!$F:$F,0,Summary!H$2),'BPC Data'!$E:$E,Summary!$D38,'BPC Data'!$B:$B,Summary!$C38)</f>
        <v>0</v>
      </c>
      <c r="I38" s="10">
        <f ca="1">SUMIFS(OFFSET('BPC Data'!$F:$F,0,Summary!I$2),'BPC Data'!$E:$E,Summary!$D38,'BPC Data'!$B:$B,Summary!$C38)</f>
        <v>0</v>
      </c>
      <c r="J38" s="243">
        <f ca="1">SUMIFS(OFFSET('BPC Data'!$F:$F,0,Summary!J$2),'BPC Data'!$E:$E,Summary!$D38,'BPC Data'!$B:$B,Summary!$C38)</f>
        <v>0</v>
      </c>
      <c r="K38" s="10">
        <f ca="1">SUMIFS(OFFSET('BPC Data'!$F:$F,0,Summary!K$2),'BPC Data'!$E:$E,Summary!$D38,'BPC Data'!$B:$B,Summary!$C38)</f>
        <v>0</v>
      </c>
      <c r="L38" s="57">
        <f t="shared" ca="1" si="9"/>
        <v>0</v>
      </c>
      <c r="M38"/>
      <c r="N38" s="50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</row>
    <row r="39" spans="1:44" s="9" customFormat="1" hidden="1" outlineLevel="1" x14ac:dyDescent="0.55000000000000004">
      <c r="A39" s="9">
        <f t="shared" si="15"/>
        <v>3</v>
      </c>
      <c r="B39"/>
      <c r="C39">
        <f>$F32</f>
        <v>0</v>
      </c>
      <c r="D39" s="2" t="str">
        <f t="shared" si="11"/>
        <v>T_MGMT_FEE - Tenant Management Fee - Actual</v>
      </c>
      <c r="E39"/>
      <c r="F39" s="13" t="str">
        <f>_xll.EVDES(D39)</f>
        <v>Tenant Management Fee - Actual</v>
      </c>
      <c r="G39" s="10">
        <f ca="1">SUMIFS(OFFSET('BPC Data'!$F:$F,0,Summary!G$2),'BPC Data'!$E:$E,Summary!$D39,'BPC Data'!$B:$B,Summary!$C39)</f>
        <v>0</v>
      </c>
      <c r="H39" s="243">
        <f ca="1">SUMIFS(OFFSET('BPC Data'!$F:$F,0,Summary!H$2),'BPC Data'!$E:$E,Summary!$D39,'BPC Data'!$B:$B,Summary!$C39)</f>
        <v>0</v>
      </c>
      <c r="I39" s="10">
        <f ca="1">SUMIFS(OFFSET('BPC Data'!$F:$F,0,Summary!I$2),'BPC Data'!$E:$E,Summary!$D39,'BPC Data'!$B:$B,Summary!$C39)</f>
        <v>0</v>
      </c>
      <c r="J39" s="243">
        <f ca="1">SUMIFS(OFFSET('BPC Data'!$F:$F,0,Summary!J$2),'BPC Data'!$E:$E,Summary!$D39,'BPC Data'!$B:$B,Summary!$C39)</f>
        <v>0</v>
      </c>
      <c r="K39" s="10">
        <f ca="1">SUMIFS(OFFSET('BPC Data'!$F:$F,0,Summary!K$2),'BPC Data'!$E:$E,Summary!$D39,'BPC Data'!$B:$B,Summary!$C39)</f>
        <v>0</v>
      </c>
      <c r="L39" s="57">
        <f t="shared" ca="1" si="9"/>
        <v>0</v>
      </c>
      <c r="M39"/>
      <c r="N39" s="50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</row>
    <row r="40" spans="1:44" s="9" customFormat="1" hidden="1" outlineLevel="1" x14ac:dyDescent="0.55000000000000004">
      <c r="A40" s="9">
        <f t="shared" si="15"/>
        <v>3</v>
      </c>
      <c r="B40"/>
      <c r="C40">
        <f>$F32</f>
        <v>0</v>
      </c>
      <c r="D40" s="1" t="str">
        <f t="shared" si="11"/>
        <v>T_EBITDAR - EBITDAR</v>
      </c>
      <c r="E40"/>
      <c r="F40" s="13" t="str">
        <f>_xll.EVDES(D40)</f>
        <v>EBITDAR</v>
      </c>
      <c r="G40" s="10">
        <f ca="1">SUMIFS(OFFSET('BPC Data'!$F:$F,0,Summary!G$2),'BPC Data'!$E:$E,Summary!$D40,'BPC Data'!$B:$B,Summary!$C40)</f>
        <v>0</v>
      </c>
      <c r="H40" s="243">
        <f ca="1">SUMIFS(OFFSET('BPC Data'!$F:$F,0,Summary!H$2),'BPC Data'!$E:$E,Summary!$D40,'BPC Data'!$B:$B,Summary!$C40)</f>
        <v>0</v>
      </c>
      <c r="I40" s="10">
        <f ca="1">SUMIFS(OFFSET('BPC Data'!$F:$F,0,Summary!I$2),'BPC Data'!$E:$E,Summary!$D40,'BPC Data'!$B:$B,Summary!$C40)</f>
        <v>0</v>
      </c>
      <c r="J40" s="243">
        <f ca="1">SUMIFS(OFFSET('BPC Data'!$F:$F,0,Summary!J$2),'BPC Data'!$E:$E,Summary!$D40,'BPC Data'!$B:$B,Summary!$C40)</f>
        <v>0</v>
      </c>
      <c r="K40" s="10">
        <f ca="1">SUMIFS(OFFSET('BPC Data'!$F:$F,0,Summary!K$2),'BPC Data'!$E:$E,Summary!$D40,'BPC Data'!$B:$B,Summary!$C40)</f>
        <v>0</v>
      </c>
      <c r="L40" s="57">
        <f t="shared" ca="1" si="9"/>
        <v>0</v>
      </c>
      <c r="M40"/>
      <c r="N40" s="5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</row>
    <row r="41" spans="1:44" s="9" customFormat="1" hidden="1" outlineLevel="1" x14ac:dyDescent="0.55000000000000004">
      <c r="A41" s="9">
        <f t="shared" si="15"/>
        <v>3</v>
      </c>
      <c r="B41"/>
      <c r="C41">
        <f>$F32</f>
        <v>0</v>
      </c>
      <c r="D41" s="1" t="str">
        <f t="shared" si="11"/>
        <v>T_RENT_EXP - Tenant Rent Expense</v>
      </c>
      <c r="E41"/>
      <c r="F41" s="13" t="str">
        <f>_xll.EVDES(D41)</f>
        <v>Tenant Rent Expense</v>
      </c>
      <c r="G41" s="10">
        <f ca="1">SUMIFS(OFFSET('BPC Data'!$F:$F,0,Summary!G$2),'BPC Data'!$E:$E,Summary!$D41,'BPC Data'!$B:$B,Summary!$C41)</f>
        <v>0</v>
      </c>
      <c r="H41" s="243">
        <f ca="1">SUMIFS(OFFSET('BPC Data'!$F:$F,0,Summary!H$2),'BPC Data'!$E:$E,Summary!$D41,'BPC Data'!$B:$B,Summary!$C41)</f>
        <v>0</v>
      </c>
      <c r="I41" s="10">
        <f ca="1">SUMIFS(OFFSET('BPC Data'!$F:$F,0,Summary!I$2),'BPC Data'!$E:$E,Summary!$D41,'BPC Data'!$B:$B,Summary!$C41)</f>
        <v>0</v>
      </c>
      <c r="J41" s="243">
        <f ca="1">SUMIFS(OFFSET('BPC Data'!$F:$F,0,Summary!J$2),'BPC Data'!$E:$E,Summary!$D41,'BPC Data'!$B:$B,Summary!$C41)</f>
        <v>0</v>
      </c>
      <c r="K41" s="10">
        <f ca="1">SUMIFS(OFFSET('BPC Data'!$F:$F,0,Summary!K$2),'BPC Data'!$E:$E,Summary!$D41,'BPC Data'!$B:$B,Summary!$C41)</f>
        <v>0</v>
      </c>
      <c r="L41" s="57">
        <f t="shared" ca="1" si="9"/>
        <v>0</v>
      </c>
      <c r="M41"/>
      <c r="N41" s="50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</row>
    <row r="42" spans="1:44" s="9" customFormat="1" hidden="1" outlineLevel="1" x14ac:dyDescent="0.55000000000000004">
      <c r="A42" s="9">
        <f t="shared" si="15"/>
        <v>3</v>
      </c>
      <c r="B42"/>
      <c r="C42"/>
      <c r="D42" s="1" t="str">
        <f t="shared" si="11"/>
        <v>x</v>
      </c>
      <c r="E42"/>
      <c r="F42" s="13" t="s">
        <v>0</v>
      </c>
      <c r="G42" s="10" t="e">
        <f t="shared" ref="G42:H42" ca="1" si="16">G40/G41</f>
        <v>#DIV/0!</v>
      </c>
      <c r="H42" s="243" t="e">
        <f t="shared" ca="1" si="16"/>
        <v>#DIV/0!</v>
      </c>
      <c r="I42" s="10" t="e">
        <f t="shared" ref="I42:J42" ca="1" si="17">I40/I41</f>
        <v>#DIV/0!</v>
      </c>
      <c r="J42" s="243" t="e">
        <f t="shared" ca="1" si="17"/>
        <v>#DIV/0!</v>
      </c>
      <c r="K42" s="10" t="e">
        <f t="shared" ref="K42" ca="1" si="18">K40/K41</f>
        <v>#DIV/0!</v>
      </c>
      <c r="L42" s="57" t="e">
        <f t="shared" ca="1" si="9"/>
        <v>#DIV/0!</v>
      </c>
      <c r="M42"/>
      <c r="N42" s="50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</row>
    <row r="43" spans="1:44" s="9" customFormat="1" hidden="1" outlineLevel="1" x14ac:dyDescent="0.55000000000000004">
      <c r="A43" s="9">
        <f>IF(AND(D43&lt;&gt;"",C43=""),A42+1,A42)</f>
        <v>4</v>
      </c>
      <c r="B43" s="4"/>
      <c r="C43" s="4"/>
      <c r="D43" s="4" t="str">
        <f t="shared" si="11"/>
        <v>x</v>
      </c>
      <c r="E43" s="4"/>
      <c r="F43" s="12">
        <f>INDEX(PropertyList!$D:$D,MATCH(Summary!$A43,PropertyList!$C:$C,0))</f>
        <v>0</v>
      </c>
      <c r="G43" s="87"/>
      <c r="H43" s="242"/>
      <c r="I43" s="87"/>
      <c r="J43" s="242"/>
      <c r="K43" s="87"/>
      <c r="L43" s="57">
        <f t="shared" si="9"/>
        <v>0</v>
      </c>
      <c r="M43"/>
      <c r="N43" s="50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</row>
    <row r="44" spans="1:44" s="9" customFormat="1" hidden="1" outlineLevel="1" x14ac:dyDescent="0.55000000000000004">
      <c r="A44" s="9">
        <f t="shared" ref="A44:A53" si="19">IF(AND(F44&lt;&gt;"",D44=""),A43+1,A43)</f>
        <v>4</v>
      </c>
      <c r="C44">
        <f>$F43</f>
        <v>0</v>
      </c>
      <c r="D44" s="3" t="str">
        <f t="shared" si="11"/>
        <v>PAY_PAT_DAYS - Total Payor Patient Days</v>
      </c>
      <c r="F44" s="13" t="str">
        <f>_xll.EVDES(D44)</f>
        <v>Total Payor Patient Days</v>
      </c>
      <c r="G44" s="10">
        <f ca="1">SUMIFS(OFFSET('BPC Data'!$F:$F,0,Summary!G$2),'BPC Data'!$E:$E,Summary!$D44,'BPC Data'!$B:$B,Summary!$C44)</f>
        <v>0</v>
      </c>
      <c r="H44" s="243">
        <f ca="1">SUMIFS(OFFSET('BPC Data'!$F:$F,0,Summary!H$2),'BPC Data'!$E:$E,Summary!$D44,'BPC Data'!$B:$B,Summary!$C44)</f>
        <v>0</v>
      </c>
      <c r="I44" s="10">
        <f ca="1">SUMIFS(OFFSET('BPC Data'!$F:$F,0,Summary!I$2),'BPC Data'!$E:$E,Summary!$D44,'BPC Data'!$B:$B,Summary!$C44)</f>
        <v>0</v>
      </c>
      <c r="J44" s="243">
        <f ca="1">SUMIFS(OFFSET('BPC Data'!$F:$F,0,Summary!J$2),'BPC Data'!$E:$E,Summary!$D44,'BPC Data'!$B:$B,Summary!$C44)</f>
        <v>0</v>
      </c>
      <c r="K44" s="10">
        <f ca="1">SUMIFS(OFFSET('BPC Data'!$F:$F,0,Summary!K$2),'BPC Data'!$E:$E,Summary!$D44,'BPC Data'!$B:$B,Summary!$C44)</f>
        <v>0</v>
      </c>
      <c r="L44" s="57">
        <f t="shared" ca="1" si="9"/>
        <v>0</v>
      </c>
      <c r="M44"/>
      <c r="N44" s="50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</row>
    <row r="45" spans="1:44" s="9" customFormat="1" hidden="1" outlineLevel="1" x14ac:dyDescent="0.55000000000000004">
      <c r="A45" s="9">
        <f t="shared" si="19"/>
        <v>4</v>
      </c>
      <c r="C45">
        <f>$F43</f>
        <v>0</v>
      </c>
      <c r="D45" s="3" t="str">
        <f t="shared" si="11"/>
        <v>A_BEDS_TOTAL - Total Available Beds</v>
      </c>
      <c r="F45" s="13" t="str">
        <f>_xll.EVDES(D45)</f>
        <v>Total Available Beds</v>
      </c>
      <c r="G45" s="10">
        <f ca="1">SUMIFS(OFFSET('BPC Data'!$F:$F,0,Summary!G$2),'BPC Data'!$E:$E,Summary!$D45,'BPC Data'!$B:$B,Summary!$C45)</f>
        <v>0</v>
      </c>
      <c r="H45" s="243">
        <f ca="1">SUMIFS(OFFSET('BPC Data'!$F:$F,0,Summary!H$2),'BPC Data'!$E:$E,Summary!$D45,'BPC Data'!$B:$B,Summary!$C45)</f>
        <v>0</v>
      </c>
      <c r="I45" s="10">
        <f ca="1">SUMIFS(OFFSET('BPC Data'!$F:$F,0,Summary!I$2),'BPC Data'!$E:$E,Summary!$D45,'BPC Data'!$B:$B,Summary!$C45)</f>
        <v>0</v>
      </c>
      <c r="J45" s="243">
        <f ca="1">SUMIFS(OFFSET('BPC Data'!$F:$F,0,Summary!J$2),'BPC Data'!$E:$E,Summary!$D45,'BPC Data'!$B:$B,Summary!$C45)</f>
        <v>0</v>
      </c>
      <c r="K45" s="10">
        <f ca="1">SUMIFS(OFFSET('BPC Data'!$F:$F,0,Summary!K$2),'BPC Data'!$E:$E,Summary!$D45,'BPC Data'!$B:$B,Summary!$C45)</f>
        <v>0</v>
      </c>
      <c r="L45" s="57">
        <f t="shared" ca="1" si="9"/>
        <v>0</v>
      </c>
      <c r="M45"/>
      <c r="N45" s="50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</row>
    <row r="46" spans="1:44" s="9" customFormat="1" hidden="1" outlineLevel="1" x14ac:dyDescent="0.55000000000000004">
      <c r="A46" s="9">
        <f t="shared" si="19"/>
        <v>4</v>
      </c>
      <c r="B46"/>
      <c r="C46">
        <f>$F43</f>
        <v>0</v>
      </c>
      <c r="D46" s="3" t="str">
        <f t="shared" si="11"/>
        <v>T_REVENUES - Total Tenant Revenues</v>
      </c>
      <c r="E46"/>
      <c r="F46" s="13" t="str">
        <f>_xll.EVDES(D46)</f>
        <v>Total Tenant Revenues</v>
      </c>
      <c r="G46" s="10">
        <f ca="1">SUMIFS(OFFSET('BPC Data'!$F:$F,0,Summary!G$2),'BPC Data'!$E:$E,Summary!$D46,'BPC Data'!$B:$B,Summary!$C46)</f>
        <v>0</v>
      </c>
      <c r="H46" s="243">
        <f ca="1">SUMIFS(OFFSET('BPC Data'!$F:$F,0,Summary!H$2),'BPC Data'!$E:$E,Summary!$D46,'BPC Data'!$B:$B,Summary!$C46)</f>
        <v>0</v>
      </c>
      <c r="I46" s="10">
        <f ca="1">SUMIFS(OFFSET('BPC Data'!$F:$F,0,Summary!I$2),'BPC Data'!$E:$E,Summary!$D46,'BPC Data'!$B:$B,Summary!$C46)</f>
        <v>0</v>
      </c>
      <c r="J46" s="243">
        <f ca="1">SUMIFS(OFFSET('BPC Data'!$F:$F,0,Summary!J$2),'BPC Data'!$E:$E,Summary!$D46,'BPC Data'!$B:$B,Summary!$C46)</f>
        <v>0</v>
      </c>
      <c r="K46" s="10">
        <f ca="1">SUMIFS(OFFSET('BPC Data'!$F:$F,0,Summary!K$2),'BPC Data'!$E:$E,Summary!$D46,'BPC Data'!$B:$B,Summary!$C46)</f>
        <v>0</v>
      </c>
      <c r="L46" s="57">
        <f t="shared" ca="1" si="9"/>
        <v>0</v>
      </c>
      <c r="M46"/>
      <c r="N46" s="50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</row>
    <row r="47" spans="1:44" s="9" customFormat="1" hidden="1" outlineLevel="1" x14ac:dyDescent="0.55000000000000004">
      <c r="A47" s="9">
        <f t="shared" si="19"/>
        <v>4</v>
      </c>
      <c r="B47"/>
      <c r="C47">
        <f>$F43</f>
        <v>0</v>
      </c>
      <c r="D47" s="3" t="str">
        <f t="shared" si="11"/>
        <v>T_OPEX - Tenant Operating Expenses</v>
      </c>
      <c r="E47"/>
      <c r="F47" s="13" t="str">
        <f>_xll.EVDES(D47)</f>
        <v>Tenant Operating Expenses</v>
      </c>
      <c r="G47" s="10">
        <f ca="1">SUMIFS(OFFSET('BPC Data'!$F:$F,0,Summary!G$2),'BPC Data'!$E:$E,Summary!$D47,'BPC Data'!$B:$B,Summary!$C47)</f>
        <v>0</v>
      </c>
      <c r="H47" s="243">
        <f ca="1">SUMIFS(OFFSET('BPC Data'!$F:$F,0,Summary!H$2),'BPC Data'!$E:$E,Summary!$D47,'BPC Data'!$B:$B,Summary!$C47)</f>
        <v>0</v>
      </c>
      <c r="I47" s="10">
        <f ca="1">SUMIFS(OFFSET('BPC Data'!$F:$F,0,Summary!I$2),'BPC Data'!$E:$E,Summary!$D47,'BPC Data'!$B:$B,Summary!$C47)</f>
        <v>0</v>
      </c>
      <c r="J47" s="243">
        <f ca="1">SUMIFS(OFFSET('BPC Data'!$F:$F,0,Summary!J$2),'BPC Data'!$E:$E,Summary!$D47,'BPC Data'!$B:$B,Summary!$C47)</f>
        <v>0</v>
      </c>
      <c r="K47" s="10">
        <f ca="1">SUMIFS(OFFSET('BPC Data'!$F:$F,0,Summary!K$2),'BPC Data'!$E:$E,Summary!$D47,'BPC Data'!$B:$B,Summary!$C47)</f>
        <v>0</v>
      </c>
      <c r="L47" s="57">
        <f t="shared" ca="1" si="9"/>
        <v>0</v>
      </c>
      <c r="M47"/>
      <c r="N47" s="50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</row>
    <row r="48" spans="1:44" s="9" customFormat="1" hidden="1" outlineLevel="1" x14ac:dyDescent="0.55000000000000004">
      <c r="A48" s="9">
        <f t="shared" si="19"/>
        <v>4</v>
      </c>
      <c r="B48"/>
      <c r="C48">
        <f>$F43</f>
        <v>0</v>
      </c>
      <c r="D48" s="3" t="str">
        <f t="shared" si="11"/>
        <v>T_BAD_DEBT - Tenant Bad Debt Expense</v>
      </c>
      <c r="E48"/>
      <c r="F48" s="13" t="str">
        <f>_xll.EVDES(D48)</f>
        <v>Tenant Bad Debt Expense</v>
      </c>
      <c r="G48" s="10">
        <f ca="1">SUMIFS(OFFSET('BPC Data'!$F:$F,0,Summary!G$2),'BPC Data'!$E:$E,Summary!$D48,'BPC Data'!$B:$B,Summary!$C48)</f>
        <v>0</v>
      </c>
      <c r="H48" s="243">
        <f ca="1">SUMIFS(OFFSET('BPC Data'!$F:$F,0,Summary!H$2),'BPC Data'!$E:$E,Summary!$D48,'BPC Data'!$B:$B,Summary!$C48)</f>
        <v>0</v>
      </c>
      <c r="I48" s="10">
        <f ca="1">SUMIFS(OFFSET('BPC Data'!$F:$F,0,Summary!I$2),'BPC Data'!$E:$E,Summary!$D48,'BPC Data'!$B:$B,Summary!$C48)</f>
        <v>0</v>
      </c>
      <c r="J48" s="243">
        <f ca="1">SUMIFS(OFFSET('BPC Data'!$F:$F,0,Summary!J$2),'BPC Data'!$E:$E,Summary!$D48,'BPC Data'!$B:$B,Summary!$C48)</f>
        <v>0</v>
      </c>
      <c r="K48" s="10">
        <f ca="1">SUMIFS(OFFSET('BPC Data'!$F:$F,0,Summary!K$2),'BPC Data'!$E:$E,Summary!$D48,'BPC Data'!$B:$B,Summary!$C48)</f>
        <v>0</v>
      </c>
      <c r="L48" s="57">
        <f t="shared" ca="1" si="9"/>
        <v>0</v>
      </c>
      <c r="M48"/>
      <c r="N48" s="50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</row>
    <row r="49" spans="1:44" s="9" customFormat="1" hidden="1" outlineLevel="1" x14ac:dyDescent="0.55000000000000004">
      <c r="A49" s="9">
        <f t="shared" si="19"/>
        <v>4</v>
      </c>
      <c r="B49"/>
      <c r="C49">
        <f>$F43</f>
        <v>0</v>
      </c>
      <c r="D49" s="2" t="str">
        <f t="shared" si="11"/>
        <v>T_EBITDARM - EBITDARM</v>
      </c>
      <c r="E49"/>
      <c r="F49" s="13" t="str">
        <f>_xll.EVDES(D49)</f>
        <v>EBITDARM</v>
      </c>
      <c r="G49" s="10">
        <f ca="1">SUMIFS(OFFSET('BPC Data'!$F:$F,0,Summary!G$2),'BPC Data'!$E:$E,Summary!$D49,'BPC Data'!$B:$B,Summary!$C49)</f>
        <v>0</v>
      </c>
      <c r="H49" s="243">
        <f ca="1">SUMIFS(OFFSET('BPC Data'!$F:$F,0,Summary!H$2),'BPC Data'!$E:$E,Summary!$D49,'BPC Data'!$B:$B,Summary!$C49)</f>
        <v>0</v>
      </c>
      <c r="I49" s="10">
        <f ca="1">SUMIFS(OFFSET('BPC Data'!$F:$F,0,Summary!I$2),'BPC Data'!$E:$E,Summary!$D49,'BPC Data'!$B:$B,Summary!$C49)</f>
        <v>0</v>
      </c>
      <c r="J49" s="243">
        <f ca="1">SUMIFS(OFFSET('BPC Data'!$F:$F,0,Summary!J$2),'BPC Data'!$E:$E,Summary!$D49,'BPC Data'!$B:$B,Summary!$C49)</f>
        <v>0</v>
      </c>
      <c r="K49" s="10">
        <f ca="1">SUMIFS(OFFSET('BPC Data'!$F:$F,0,Summary!K$2),'BPC Data'!$E:$E,Summary!$D49,'BPC Data'!$B:$B,Summary!$C49)</f>
        <v>0</v>
      </c>
      <c r="L49" s="57">
        <f t="shared" ca="1" si="9"/>
        <v>0</v>
      </c>
      <c r="M49"/>
      <c r="N49" s="50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</row>
    <row r="50" spans="1:44" s="9" customFormat="1" hidden="1" outlineLevel="1" x14ac:dyDescent="0.55000000000000004">
      <c r="A50" s="9">
        <f t="shared" si="19"/>
        <v>4</v>
      </c>
      <c r="B50"/>
      <c r="C50">
        <f>$F43</f>
        <v>0</v>
      </c>
      <c r="D50" s="2" t="str">
        <f t="shared" si="11"/>
        <v>T_MGMT_FEE - Tenant Management Fee - Actual</v>
      </c>
      <c r="E50"/>
      <c r="F50" s="13" t="str">
        <f>_xll.EVDES(D50)</f>
        <v>Tenant Management Fee - Actual</v>
      </c>
      <c r="G50" s="10">
        <f ca="1">SUMIFS(OFFSET('BPC Data'!$F:$F,0,Summary!G$2),'BPC Data'!$E:$E,Summary!$D50,'BPC Data'!$B:$B,Summary!$C50)</f>
        <v>0</v>
      </c>
      <c r="H50" s="243">
        <f ca="1">SUMIFS(OFFSET('BPC Data'!$F:$F,0,Summary!H$2),'BPC Data'!$E:$E,Summary!$D50,'BPC Data'!$B:$B,Summary!$C50)</f>
        <v>0</v>
      </c>
      <c r="I50" s="10">
        <f ca="1">SUMIFS(OFFSET('BPC Data'!$F:$F,0,Summary!I$2),'BPC Data'!$E:$E,Summary!$D50,'BPC Data'!$B:$B,Summary!$C50)</f>
        <v>0</v>
      </c>
      <c r="J50" s="243">
        <f ca="1">SUMIFS(OFFSET('BPC Data'!$F:$F,0,Summary!J$2),'BPC Data'!$E:$E,Summary!$D50,'BPC Data'!$B:$B,Summary!$C50)</f>
        <v>0</v>
      </c>
      <c r="K50" s="10">
        <f ca="1">SUMIFS(OFFSET('BPC Data'!$F:$F,0,Summary!K$2),'BPC Data'!$E:$E,Summary!$D50,'BPC Data'!$B:$B,Summary!$C50)</f>
        <v>0</v>
      </c>
      <c r="L50" s="57">
        <f t="shared" ca="1" si="9"/>
        <v>0</v>
      </c>
      <c r="M50"/>
      <c r="N50" s="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</row>
    <row r="51" spans="1:44" s="9" customFormat="1" hidden="1" outlineLevel="1" x14ac:dyDescent="0.55000000000000004">
      <c r="A51" s="9">
        <f t="shared" si="19"/>
        <v>4</v>
      </c>
      <c r="B51"/>
      <c r="C51">
        <f>$F43</f>
        <v>0</v>
      </c>
      <c r="D51" s="1" t="str">
        <f t="shared" si="11"/>
        <v>T_EBITDAR - EBITDAR</v>
      </c>
      <c r="E51"/>
      <c r="F51" s="13" t="str">
        <f>_xll.EVDES(D51)</f>
        <v>EBITDAR</v>
      </c>
      <c r="G51" s="10">
        <f ca="1">SUMIFS(OFFSET('BPC Data'!$F:$F,0,Summary!G$2),'BPC Data'!$E:$E,Summary!$D51,'BPC Data'!$B:$B,Summary!$C51)</f>
        <v>0</v>
      </c>
      <c r="H51" s="243">
        <f ca="1">SUMIFS(OFFSET('BPC Data'!$F:$F,0,Summary!H$2),'BPC Data'!$E:$E,Summary!$D51,'BPC Data'!$B:$B,Summary!$C51)</f>
        <v>0</v>
      </c>
      <c r="I51" s="10">
        <f ca="1">SUMIFS(OFFSET('BPC Data'!$F:$F,0,Summary!I$2),'BPC Data'!$E:$E,Summary!$D51,'BPC Data'!$B:$B,Summary!$C51)</f>
        <v>0</v>
      </c>
      <c r="J51" s="243">
        <f ca="1">SUMIFS(OFFSET('BPC Data'!$F:$F,0,Summary!J$2),'BPC Data'!$E:$E,Summary!$D51,'BPC Data'!$B:$B,Summary!$C51)</f>
        <v>0</v>
      </c>
      <c r="K51" s="10">
        <f ca="1">SUMIFS(OFFSET('BPC Data'!$F:$F,0,Summary!K$2),'BPC Data'!$E:$E,Summary!$D51,'BPC Data'!$B:$B,Summary!$C51)</f>
        <v>0</v>
      </c>
      <c r="L51" s="57">
        <f t="shared" ca="1" si="9"/>
        <v>0</v>
      </c>
      <c r="M51"/>
      <c r="N51" s="50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</row>
    <row r="52" spans="1:44" s="9" customFormat="1" hidden="1" outlineLevel="1" x14ac:dyDescent="0.55000000000000004">
      <c r="A52" s="9">
        <f t="shared" si="19"/>
        <v>4</v>
      </c>
      <c r="B52"/>
      <c r="C52">
        <f>$F43</f>
        <v>0</v>
      </c>
      <c r="D52" s="1" t="str">
        <f t="shared" si="11"/>
        <v>T_RENT_EXP - Tenant Rent Expense</v>
      </c>
      <c r="E52"/>
      <c r="F52" s="13" t="str">
        <f>_xll.EVDES(D52)</f>
        <v>Tenant Rent Expense</v>
      </c>
      <c r="G52" s="10">
        <f ca="1">SUMIFS(OFFSET('BPC Data'!$F:$F,0,Summary!G$2),'BPC Data'!$E:$E,Summary!$D52,'BPC Data'!$B:$B,Summary!$C52)</f>
        <v>0</v>
      </c>
      <c r="H52" s="243">
        <f ca="1">SUMIFS(OFFSET('BPC Data'!$F:$F,0,Summary!H$2),'BPC Data'!$E:$E,Summary!$D52,'BPC Data'!$B:$B,Summary!$C52)</f>
        <v>0</v>
      </c>
      <c r="I52" s="10">
        <f ca="1">SUMIFS(OFFSET('BPC Data'!$F:$F,0,Summary!I$2),'BPC Data'!$E:$E,Summary!$D52,'BPC Data'!$B:$B,Summary!$C52)</f>
        <v>0</v>
      </c>
      <c r="J52" s="243">
        <f ca="1">SUMIFS(OFFSET('BPC Data'!$F:$F,0,Summary!J$2),'BPC Data'!$E:$E,Summary!$D52,'BPC Data'!$B:$B,Summary!$C52)</f>
        <v>0</v>
      </c>
      <c r="K52" s="10">
        <f ca="1">SUMIFS(OFFSET('BPC Data'!$F:$F,0,Summary!K$2),'BPC Data'!$E:$E,Summary!$D52,'BPC Data'!$B:$B,Summary!$C52)</f>
        <v>0</v>
      </c>
      <c r="L52" s="57">
        <f t="shared" ca="1" si="9"/>
        <v>0</v>
      </c>
      <c r="M52"/>
      <c r="N52" s="50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</row>
    <row r="53" spans="1:44" s="9" customFormat="1" hidden="1" outlineLevel="1" x14ac:dyDescent="0.55000000000000004">
      <c r="A53" s="9">
        <f t="shared" si="19"/>
        <v>4</v>
      </c>
      <c r="B53"/>
      <c r="C53"/>
      <c r="D53" s="1" t="str">
        <f t="shared" si="11"/>
        <v>x</v>
      </c>
      <c r="E53"/>
      <c r="F53" s="13" t="s">
        <v>0</v>
      </c>
      <c r="G53" s="10" t="e">
        <f t="shared" ref="G53:H53" ca="1" si="20">G51/G52</f>
        <v>#DIV/0!</v>
      </c>
      <c r="H53" s="243" t="e">
        <f t="shared" ca="1" si="20"/>
        <v>#DIV/0!</v>
      </c>
      <c r="I53" s="10" t="e">
        <f t="shared" ref="I53:J53" ca="1" si="21">I51/I52</f>
        <v>#DIV/0!</v>
      </c>
      <c r="J53" s="243" t="e">
        <f t="shared" ca="1" si="21"/>
        <v>#DIV/0!</v>
      </c>
      <c r="K53" s="10" t="e">
        <f t="shared" ref="K53" ca="1" si="22">K51/K52</f>
        <v>#DIV/0!</v>
      </c>
      <c r="L53" s="57" t="e">
        <f t="shared" ca="1" si="9"/>
        <v>#DIV/0!</v>
      </c>
      <c r="M53"/>
      <c r="N53" s="50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</row>
    <row r="54" spans="1:44" s="9" customFormat="1" hidden="1" outlineLevel="1" x14ac:dyDescent="0.55000000000000004">
      <c r="A54" s="9">
        <f>IF(AND(D54&lt;&gt;"",C54=""),A53+1,A53)</f>
        <v>5</v>
      </c>
      <c r="B54" s="4"/>
      <c r="C54" s="4"/>
      <c r="D54" s="4" t="str">
        <f t="shared" si="11"/>
        <v>x</v>
      </c>
      <c r="E54" s="4"/>
      <c r="F54" s="12">
        <f>INDEX(PropertyList!$D:$D,MATCH(Summary!$A54,PropertyList!$C:$C,0))</f>
        <v>0</v>
      </c>
      <c r="G54" s="87"/>
      <c r="H54" s="242"/>
      <c r="I54" s="87"/>
      <c r="J54" s="242"/>
      <c r="K54" s="87"/>
      <c r="L54" s="57">
        <f t="shared" si="9"/>
        <v>0</v>
      </c>
      <c r="M54"/>
      <c r="N54" s="50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</row>
    <row r="55" spans="1:44" s="9" customFormat="1" hidden="1" outlineLevel="1" x14ac:dyDescent="0.55000000000000004">
      <c r="A55" s="9">
        <f t="shared" ref="A55:A64" si="23">IF(AND(F55&lt;&gt;"",D55=""),A54+1,A54)</f>
        <v>5</v>
      </c>
      <c r="C55">
        <f>$F54</f>
        <v>0</v>
      </c>
      <c r="D55" s="3" t="str">
        <f t="shared" si="11"/>
        <v>PAY_PAT_DAYS - Total Payor Patient Days</v>
      </c>
      <c r="F55" s="13" t="str">
        <f>_xll.EVDES(D55)</f>
        <v>Total Payor Patient Days</v>
      </c>
      <c r="G55" s="10">
        <f ca="1">SUMIFS(OFFSET('BPC Data'!$F:$F,0,Summary!G$2),'BPC Data'!$E:$E,Summary!$D55,'BPC Data'!$B:$B,Summary!$C55)</f>
        <v>0</v>
      </c>
      <c r="H55" s="243">
        <f ca="1">SUMIFS(OFFSET('BPC Data'!$F:$F,0,Summary!H$2),'BPC Data'!$E:$E,Summary!$D55,'BPC Data'!$B:$B,Summary!$C55)</f>
        <v>0</v>
      </c>
      <c r="I55" s="10">
        <f ca="1">SUMIFS(OFFSET('BPC Data'!$F:$F,0,Summary!I$2),'BPC Data'!$E:$E,Summary!$D55,'BPC Data'!$B:$B,Summary!$C55)</f>
        <v>0</v>
      </c>
      <c r="J55" s="243">
        <f ca="1">SUMIFS(OFFSET('BPC Data'!$F:$F,0,Summary!J$2),'BPC Data'!$E:$E,Summary!$D55,'BPC Data'!$B:$B,Summary!$C55)</f>
        <v>0</v>
      </c>
      <c r="K55" s="10">
        <f ca="1">SUMIFS(OFFSET('BPC Data'!$F:$F,0,Summary!K$2),'BPC Data'!$E:$E,Summary!$D55,'BPC Data'!$B:$B,Summary!$C55)</f>
        <v>0</v>
      </c>
      <c r="L55" s="57">
        <f t="shared" ca="1" si="9"/>
        <v>0</v>
      </c>
      <c r="M55"/>
      <c r="N55" s="50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</row>
    <row r="56" spans="1:44" s="9" customFormat="1" hidden="1" outlineLevel="1" x14ac:dyDescent="0.55000000000000004">
      <c r="A56" s="9">
        <f t="shared" si="23"/>
        <v>5</v>
      </c>
      <c r="C56">
        <f>$F54</f>
        <v>0</v>
      </c>
      <c r="D56" s="3" t="str">
        <f t="shared" si="11"/>
        <v>A_BEDS_TOTAL - Total Available Beds</v>
      </c>
      <c r="F56" s="13" t="str">
        <f>_xll.EVDES(D56)</f>
        <v>Total Available Beds</v>
      </c>
      <c r="G56" s="10">
        <f ca="1">SUMIFS(OFFSET('BPC Data'!$F:$F,0,Summary!G$2),'BPC Data'!$E:$E,Summary!$D56,'BPC Data'!$B:$B,Summary!$C56)</f>
        <v>0</v>
      </c>
      <c r="H56" s="243">
        <f ca="1">SUMIFS(OFFSET('BPC Data'!$F:$F,0,Summary!H$2),'BPC Data'!$E:$E,Summary!$D56,'BPC Data'!$B:$B,Summary!$C56)</f>
        <v>0</v>
      </c>
      <c r="I56" s="10">
        <f ca="1">SUMIFS(OFFSET('BPC Data'!$F:$F,0,Summary!I$2),'BPC Data'!$E:$E,Summary!$D56,'BPC Data'!$B:$B,Summary!$C56)</f>
        <v>0</v>
      </c>
      <c r="J56" s="243">
        <f ca="1">SUMIFS(OFFSET('BPC Data'!$F:$F,0,Summary!J$2),'BPC Data'!$E:$E,Summary!$D56,'BPC Data'!$B:$B,Summary!$C56)</f>
        <v>0</v>
      </c>
      <c r="K56" s="10">
        <f ca="1">SUMIFS(OFFSET('BPC Data'!$F:$F,0,Summary!K$2),'BPC Data'!$E:$E,Summary!$D56,'BPC Data'!$B:$B,Summary!$C56)</f>
        <v>0</v>
      </c>
      <c r="L56" s="57">
        <f t="shared" ca="1" si="9"/>
        <v>0</v>
      </c>
      <c r="M56"/>
      <c r="N56" s="50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</row>
    <row r="57" spans="1:44" s="9" customFormat="1" hidden="1" outlineLevel="1" x14ac:dyDescent="0.55000000000000004">
      <c r="A57" s="9">
        <f t="shared" si="23"/>
        <v>5</v>
      </c>
      <c r="B57"/>
      <c r="C57">
        <f>$F54</f>
        <v>0</v>
      </c>
      <c r="D57" s="3" t="str">
        <f t="shared" si="11"/>
        <v>T_REVENUES - Total Tenant Revenues</v>
      </c>
      <c r="E57"/>
      <c r="F57" s="13" t="str">
        <f>_xll.EVDES(D57)</f>
        <v>Total Tenant Revenues</v>
      </c>
      <c r="G57" s="10">
        <f ca="1">SUMIFS(OFFSET('BPC Data'!$F:$F,0,Summary!G$2),'BPC Data'!$E:$E,Summary!$D57,'BPC Data'!$B:$B,Summary!$C57)</f>
        <v>0</v>
      </c>
      <c r="H57" s="243">
        <f ca="1">SUMIFS(OFFSET('BPC Data'!$F:$F,0,Summary!H$2),'BPC Data'!$E:$E,Summary!$D57,'BPC Data'!$B:$B,Summary!$C57)</f>
        <v>0</v>
      </c>
      <c r="I57" s="10">
        <f ca="1">SUMIFS(OFFSET('BPC Data'!$F:$F,0,Summary!I$2),'BPC Data'!$E:$E,Summary!$D57,'BPC Data'!$B:$B,Summary!$C57)</f>
        <v>0</v>
      </c>
      <c r="J57" s="243">
        <f ca="1">SUMIFS(OFFSET('BPC Data'!$F:$F,0,Summary!J$2),'BPC Data'!$E:$E,Summary!$D57,'BPC Data'!$B:$B,Summary!$C57)</f>
        <v>0</v>
      </c>
      <c r="K57" s="10">
        <f ca="1">SUMIFS(OFFSET('BPC Data'!$F:$F,0,Summary!K$2),'BPC Data'!$E:$E,Summary!$D57,'BPC Data'!$B:$B,Summary!$C57)</f>
        <v>0</v>
      </c>
      <c r="L57" s="57">
        <f t="shared" ca="1" si="9"/>
        <v>0</v>
      </c>
      <c r="M57"/>
      <c r="N57" s="50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</row>
    <row r="58" spans="1:44" s="9" customFormat="1" hidden="1" outlineLevel="1" x14ac:dyDescent="0.55000000000000004">
      <c r="A58" s="9">
        <f t="shared" si="23"/>
        <v>5</v>
      </c>
      <c r="B58"/>
      <c r="C58">
        <f>$F54</f>
        <v>0</v>
      </c>
      <c r="D58" s="3" t="str">
        <f t="shared" si="11"/>
        <v>T_OPEX - Tenant Operating Expenses</v>
      </c>
      <c r="E58"/>
      <c r="F58" s="13" t="str">
        <f>_xll.EVDES(D58)</f>
        <v>Tenant Operating Expenses</v>
      </c>
      <c r="G58" s="10">
        <f ca="1">SUMIFS(OFFSET('BPC Data'!$F:$F,0,Summary!G$2),'BPC Data'!$E:$E,Summary!$D58,'BPC Data'!$B:$B,Summary!$C58)</f>
        <v>0</v>
      </c>
      <c r="H58" s="243">
        <f ca="1">SUMIFS(OFFSET('BPC Data'!$F:$F,0,Summary!H$2),'BPC Data'!$E:$E,Summary!$D58,'BPC Data'!$B:$B,Summary!$C58)</f>
        <v>0</v>
      </c>
      <c r="I58" s="10">
        <f ca="1">SUMIFS(OFFSET('BPC Data'!$F:$F,0,Summary!I$2),'BPC Data'!$E:$E,Summary!$D58,'BPC Data'!$B:$B,Summary!$C58)</f>
        <v>0</v>
      </c>
      <c r="J58" s="243">
        <f ca="1">SUMIFS(OFFSET('BPC Data'!$F:$F,0,Summary!J$2),'BPC Data'!$E:$E,Summary!$D58,'BPC Data'!$B:$B,Summary!$C58)</f>
        <v>0</v>
      </c>
      <c r="K58" s="10">
        <f ca="1">SUMIFS(OFFSET('BPC Data'!$F:$F,0,Summary!K$2),'BPC Data'!$E:$E,Summary!$D58,'BPC Data'!$B:$B,Summary!$C58)</f>
        <v>0</v>
      </c>
      <c r="L58" s="57">
        <f t="shared" ca="1" si="9"/>
        <v>0</v>
      </c>
      <c r="M58"/>
      <c r="N58" s="50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</row>
    <row r="59" spans="1:44" s="9" customFormat="1" hidden="1" outlineLevel="1" x14ac:dyDescent="0.55000000000000004">
      <c r="A59" s="9">
        <f t="shared" si="23"/>
        <v>5</v>
      </c>
      <c r="B59"/>
      <c r="C59">
        <f>$F54</f>
        <v>0</v>
      </c>
      <c r="D59" s="3" t="str">
        <f t="shared" si="11"/>
        <v>T_BAD_DEBT - Tenant Bad Debt Expense</v>
      </c>
      <c r="E59"/>
      <c r="F59" s="13" t="str">
        <f>_xll.EVDES(D59)</f>
        <v>Tenant Bad Debt Expense</v>
      </c>
      <c r="G59" s="10">
        <f ca="1">SUMIFS(OFFSET('BPC Data'!$F:$F,0,Summary!G$2),'BPC Data'!$E:$E,Summary!$D59,'BPC Data'!$B:$B,Summary!$C59)</f>
        <v>0</v>
      </c>
      <c r="H59" s="243">
        <f ca="1">SUMIFS(OFFSET('BPC Data'!$F:$F,0,Summary!H$2),'BPC Data'!$E:$E,Summary!$D59,'BPC Data'!$B:$B,Summary!$C59)</f>
        <v>0</v>
      </c>
      <c r="I59" s="10">
        <f ca="1">SUMIFS(OFFSET('BPC Data'!$F:$F,0,Summary!I$2),'BPC Data'!$E:$E,Summary!$D59,'BPC Data'!$B:$B,Summary!$C59)</f>
        <v>0</v>
      </c>
      <c r="J59" s="243">
        <f ca="1">SUMIFS(OFFSET('BPC Data'!$F:$F,0,Summary!J$2),'BPC Data'!$E:$E,Summary!$D59,'BPC Data'!$B:$B,Summary!$C59)</f>
        <v>0</v>
      </c>
      <c r="K59" s="10">
        <f ca="1">SUMIFS(OFFSET('BPC Data'!$F:$F,0,Summary!K$2),'BPC Data'!$E:$E,Summary!$D59,'BPC Data'!$B:$B,Summary!$C59)</f>
        <v>0</v>
      </c>
      <c r="L59" s="57">
        <f t="shared" ca="1" si="9"/>
        <v>0</v>
      </c>
      <c r="M59"/>
      <c r="N59" s="50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</row>
    <row r="60" spans="1:44" s="9" customFormat="1" hidden="1" outlineLevel="1" x14ac:dyDescent="0.55000000000000004">
      <c r="A60" s="9">
        <f t="shared" si="23"/>
        <v>5</v>
      </c>
      <c r="B60"/>
      <c r="C60">
        <f>$F54</f>
        <v>0</v>
      </c>
      <c r="D60" s="2" t="str">
        <f t="shared" si="11"/>
        <v>T_EBITDARM - EBITDARM</v>
      </c>
      <c r="E60"/>
      <c r="F60" s="13" t="str">
        <f>_xll.EVDES(D60)</f>
        <v>EBITDARM</v>
      </c>
      <c r="G60" s="10">
        <f ca="1">SUMIFS(OFFSET('BPC Data'!$F:$F,0,Summary!G$2),'BPC Data'!$E:$E,Summary!$D60,'BPC Data'!$B:$B,Summary!$C60)</f>
        <v>0</v>
      </c>
      <c r="H60" s="243">
        <f ca="1">SUMIFS(OFFSET('BPC Data'!$F:$F,0,Summary!H$2),'BPC Data'!$E:$E,Summary!$D60,'BPC Data'!$B:$B,Summary!$C60)</f>
        <v>0</v>
      </c>
      <c r="I60" s="10">
        <f ca="1">SUMIFS(OFFSET('BPC Data'!$F:$F,0,Summary!I$2),'BPC Data'!$E:$E,Summary!$D60,'BPC Data'!$B:$B,Summary!$C60)</f>
        <v>0</v>
      </c>
      <c r="J60" s="243">
        <f ca="1">SUMIFS(OFFSET('BPC Data'!$F:$F,0,Summary!J$2),'BPC Data'!$E:$E,Summary!$D60,'BPC Data'!$B:$B,Summary!$C60)</f>
        <v>0</v>
      </c>
      <c r="K60" s="10">
        <f ca="1">SUMIFS(OFFSET('BPC Data'!$F:$F,0,Summary!K$2),'BPC Data'!$E:$E,Summary!$D60,'BPC Data'!$B:$B,Summary!$C60)</f>
        <v>0</v>
      </c>
      <c r="L60" s="57">
        <f t="shared" ca="1" si="9"/>
        <v>0</v>
      </c>
      <c r="M60"/>
      <c r="N60" s="5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</row>
    <row r="61" spans="1:44" s="9" customFormat="1" hidden="1" outlineLevel="1" x14ac:dyDescent="0.55000000000000004">
      <c r="A61" s="9">
        <f t="shared" si="23"/>
        <v>5</v>
      </c>
      <c r="B61"/>
      <c r="C61">
        <f>$F54</f>
        <v>0</v>
      </c>
      <c r="D61" s="2" t="str">
        <f t="shared" si="11"/>
        <v>T_MGMT_FEE - Tenant Management Fee - Actual</v>
      </c>
      <c r="E61"/>
      <c r="F61" s="13" t="str">
        <f>_xll.EVDES(D61)</f>
        <v>Tenant Management Fee - Actual</v>
      </c>
      <c r="G61" s="10">
        <f ca="1">SUMIFS(OFFSET('BPC Data'!$F:$F,0,Summary!G$2),'BPC Data'!$E:$E,Summary!$D61,'BPC Data'!$B:$B,Summary!$C61)</f>
        <v>0</v>
      </c>
      <c r="H61" s="243">
        <f ca="1">SUMIFS(OFFSET('BPC Data'!$F:$F,0,Summary!H$2),'BPC Data'!$E:$E,Summary!$D61,'BPC Data'!$B:$B,Summary!$C61)</f>
        <v>0</v>
      </c>
      <c r="I61" s="10">
        <f ca="1">SUMIFS(OFFSET('BPC Data'!$F:$F,0,Summary!I$2),'BPC Data'!$E:$E,Summary!$D61,'BPC Data'!$B:$B,Summary!$C61)</f>
        <v>0</v>
      </c>
      <c r="J61" s="243">
        <f ca="1">SUMIFS(OFFSET('BPC Data'!$F:$F,0,Summary!J$2),'BPC Data'!$E:$E,Summary!$D61,'BPC Data'!$B:$B,Summary!$C61)</f>
        <v>0</v>
      </c>
      <c r="K61" s="10">
        <f ca="1">SUMIFS(OFFSET('BPC Data'!$F:$F,0,Summary!K$2),'BPC Data'!$E:$E,Summary!$D61,'BPC Data'!$B:$B,Summary!$C61)</f>
        <v>0</v>
      </c>
      <c r="L61" s="57">
        <f t="shared" ca="1" si="9"/>
        <v>0</v>
      </c>
      <c r="M61"/>
      <c r="N61" s="50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</row>
    <row r="62" spans="1:44" s="9" customFormat="1" hidden="1" outlineLevel="1" x14ac:dyDescent="0.55000000000000004">
      <c r="A62" s="9">
        <f t="shared" si="23"/>
        <v>5</v>
      </c>
      <c r="B62"/>
      <c r="C62">
        <f>$F54</f>
        <v>0</v>
      </c>
      <c r="D62" s="1" t="str">
        <f t="shared" si="11"/>
        <v>T_EBITDAR - EBITDAR</v>
      </c>
      <c r="E62"/>
      <c r="F62" s="13" t="str">
        <f>_xll.EVDES(D62)</f>
        <v>EBITDAR</v>
      </c>
      <c r="G62" s="10">
        <f ca="1">SUMIFS(OFFSET('BPC Data'!$F:$F,0,Summary!G$2),'BPC Data'!$E:$E,Summary!$D62,'BPC Data'!$B:$B,Summary!$C62)</f>
        <v>0</v>
      </c>
      <c r="H62" s="243">
        <f ca="1">SUMIFS(OFFSET('BPC Data'!$F:$F,0,Summary!H$2),'BPC Data'!$E:$E,Summary!$D62,'BPC Data'!$B:$B,Summary!$C62)</f>
        <v>0</v>
      </c>
      <c r="I62" s="10">
        <f ca="1">SUMIFS(OFFSET('BPC Data'!$F:$F,0,Summary!I$2),'BPC Data'!$E:$E,Summary!$D62,'BPC Data'!$B:$B,Summary!$C62)</f>
        <v>0</v>
      </c>
      <c r="J62" s="243">
        <f ca="1">SUMIFS(OFFSET('BPC Data'!$F:$F,0,Summary!J$2),'BPC Data'!$E:$E,Summary!$D62,'BPC Data'!$B:$B,Summary!$C62)</f>
        <v>0</v>
      </c>
      <c r="K62" s="10">
        <f ca="1">SUMIFS(OFFSET('BPC Data'!$F:$F,0,Summary!K$2),'BPC Data'!$E:$E,Summary!$D62,'BPC Data'!$B:$B,Summary!$C62)</f>
        <v>0</v>
      </c>
      <c r="L62" s="57">
        <f t="shared" ca="1" si="9"/>
        <v>0</v>
      </c>
      <c r="M62"/>
      <c r="N62" s="50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</row>
    <row r="63" spans="1:44" s="9" customFormat="1" hidden="1" outlineLevel="1" x14ac:dyDescent="0.55000000000000004">
      <c r="A63" s="9">
        <f t="shared" si="23"/>
        <v>5</v>
      </c>
      <c r="B63"/>
      <c r="C63">
        <f>$F54</f>
        <v>0</v>
      </c>
      <c r="D63" s="1" t="str">
        <f t="shared" si="11"/>
        <v>T_RENT_EXP - Tenant Rent Expense</v>
      </c>
      <c r="E63"/>
      <c r="F63" s="13" t="str">
        <f>_xll.EVDES(D63)</f>
        <v>Tenant Rent Expense</v>
      </c>
      <c r="G63" s="10">
        <f ca="1">SUMIFS(OFFSET('BPC Data'!$F:$F,0,Summary!G$2),'BPC Data'!$E:$E,Summary!$D63,'BPC Data'!$B:$B,Summary!$C63)</f>
        <v>0</v>
      </c>
      <c r="H63" s="243">
        <f ca="1">SUMIFS(OFFSET('BPC Data'!$F:$F,0,Summary!H$2),'BPC Data'!$E:$E,Summary!$D63,'BPC Data'!$B:$B,Summary!$C63)</f>
        <v>0</v>
      </c>
      <c r="I63" s="10">
        <f ca="1">SUMIFS(OFFSET('BPC Data'!$F:$F,0,Summary!I$2),'BPC Data'!$E:$E,Summary!$D63,'BPC Data'!$B:$B,Summary!$C63)</f>
        <v>0</v>
      </c>
      <c r="J63" s="243">
        <f ca="1">SUMIFS(OFFSET('BPC Data'!$F:$F,0,Summary!J$2),'BPC Data'!$E:$E,Summary!$D63,'BPC Data'!$B:$B,Summary!$C63)</f>
        <v>0</v>
      </c>
      <c r="K63" s="10">
        <f ca="1">SUMIFS(OFFSET('BPC Data'!$F:$F,0,Summary!K$2),'BPC Data'!$E:$E,Summary!$D63,'BPC Data'!$B:$B,Summary!$C63)</f>
        <v>0</v>
      </c>
      <c r="L63" s="57">
        <f t="shared" ca="1" si="9"/>
        <v>0</v>
      </c>
      <c r="M63"/>
      <c r="N63" s="50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</row>
    <row r="64" spans="1:44" s="9" customFormat="1" hidden="1" outlineLevel="1" x14ac:dyDescent="0.55000000000000004">
      <c r="A64" s="9">
        <f t="shared" si="23"/>
        <v>5</v>
      </c>
      <c r="B64"/>
      <c r="C64"/>
      <c r="D64" s="1" t="str">
        <f t="shared" si="11"/>
        <v>x</v>
      </c>
      <c r="E64"/>
      <c r="F64" s="13" t="s">
        <v>0</v>
      </c>
      <c r="G64" s="88" t="str">
        <f t="shared" ref="G64:H64" ca="1" si="24">IFERROR(G62/G63,"N/A")</f>
        <v>N/A</v>
      </c>
      <c r="H64" s="244" t="str">
        <f t="shared" ca="1" si="24"/>
        <v>N/A</v>
      </c>
      <c r="I64" s="88" t="str">
        <f t="shared" ref="I64:J64" ca="1" si="25">IFERROR(I62/I63,"N/A")</f>
        <v>N/A</v>
      </c>
      <c r="J64" s="244" t="str">
        <f t="shared" ca="1" si="25"/>
        <v>N/A</v>
      </c>
      <c r="K64" s="88" t="str">
        <f t="shared" ref="K64" ca="1" si="26">IFERROR(K62/K63,"N/A")</f>
        <v>N/A</v>
      </c>
      <c r="L64" s="57">
        <f t="shared" ca="1" si="9"/>
        <v>0</v>
      </c>
      <c r="M64"/>
      <c r="N64" s="50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</row>
    <row r="65" spans="1:44" s="9" customFormat="1" hidden="1" outlineLevel="1" x14ac:dyDescent="0.55000000000000004">
      <c r="A65" s="9">
        <f>IF(AND(D65&lt;&gt;"",C65=""),A64+1,A64)</f>
        <v>6</v>
      </c>
      <c r="B65" s="4"/>
      <c r="C65" s="4"/>
      <c r="D65" s="4" t="str">
        <f t="shared" si="11"/>
        <v>x</v>
      </c>
      <c r="E65" s="4"/>
      <c r="F65" s="12">
        <f>INDEX(PropertyList!$D:$D,MATCH(Summary!$A65,PropertyList!$C:$C,0))</f>
        <v>0</v>
      </c>
      <c r="G65" s="87"/>
      <c r="H65" s="242"/>
      <c r="I65" s="87"/>
      <c r="J65" s="242"/>
      <c r="K65" s="87"/>
      <c r="L65" s="57">
        <f t="shared" si="9"/>
        <v>0</v>
      </c>
      <c r="M65"/>
      <c r="N65" s="50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</row>
    <row r="66" spans="1:44" s="9" customFormat="1" hidden="1" outlineLevel="1" x14ac:dyDescent="0.55000000000000004">
      <c r="A66" s="9">
        <f t="shared" ref="A66:A75" si="27">IF(AND(F66&lt;&gt;"",D66=""),A65+1,A65)</f>
        <v>6</v>
      </c>
      <c r="C66">
        <f>$F65</f>
        <v>0</v>
      </c>
      <c r="D66" s="3" t="str">
        <f t="shared" si="11"/>
        <v>PAY_PAT_DAYS - Total Payor Patient Days</v>
      </c>
      <c r="F66" s="13" t="str">
        <f>_xll.EVDES(D66)</f>
        <v>Total Payor Patient Days</v>
      </c>
      <c r="G66" s="10">
        <f ca="1">SUMIFS(OFFSET('BPC Data'!$F:$F,0,Summary!G$2),'BPC Data'!$E:$E,Summary!$D66,'BPC Data'!$B:$B,Summary!$C66)</f>
        <v>0</v>
      </c>
      <c r="H66" s="243">
        <f ca="1">SUMIFS(OFFSET('BPC Data'!$F:$F,0,Summary!H$2),'BPC Data'!$E:$E,Summary!$D66,'BPC Data'!$B:$B,Summary!$C66)</f>
        <v>0</v>
      </c>
      <c r="I66" s="10">
        <f ca="1">SUMIFS(OFFSET('BPC Data'!$F:$F,0,Summary!I$2),'BPC Data'!$E:$E,Summary!$D66,'BPC Data'!$B:$B,Summary!$C66)</f>
        <v>0</v>
      </c>
      <c r="J66" s="243">
        <f ca="1">SUMIFS(OFFSET('BPC Data'!$F:$F,0,Summary!J$2),'BPC Data'!$E:$E,Summary!$D66,'BPC Data'!$B:$B,Summary!$C66)</f>
        <v>0</v>
      </c>
      <c r="K66" s="10">
        <f ca="1">SUMIFS(OFFSET('BPC Data'!$F:$F,0,Summary!K$2),'BPC Data'!$E:$E,Summary!$D66,'BPC Data'!$B:$B,Summary!$C66)</f>
        <v>0</v>
      </c>
      <c r="L66" s="57">
        <f t="shared" ca="1" si="9"/>
        <v>0</v>
      </c>
      <c r="M66"/>
      <c r="N66" s="50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</row>
    <row r="67" spans="1:44" s="9" customFormat="1" hidden="1" outlineLevel="1" x14ac:dyDescent="0.55000000000000004">
      <c r="A67" s="9">
        <f t="shared" si="27"/>
        <v>6</v>
      </c>
      <c r="C67">
        <f>$F65</f>
        <v>0</v>
      </c>
      <c r="D67" s="3" t="str">
        <f t="shared" si="11"/>
        <v>A_BEDS_TOTAL - Total Available Beds</v>
      </c>
      <c r="F67" s="13" t="str">
        <f>_xll.EVDES(D67)</f>
        <v>Total Available Beds</v>
      </c>
      <c r="G67" s="10">
        <f ca="1">SUMIFS(OFFSET('BPC Data'!$F:$F,0,Summary!G$2),'BPC Data'!$E:$E,Summary!$D67,'BPC Data'!$B:$B,Summary!$C67)</f>
        <v>0</v>
      </c>
      <c r="H67" s="243">
        <f ca="1">SUMIFS(OFFSET('BPC Data'!$F:$F,0,Summary!H$2),'BPC Data'!$E:$E,Summary!$D67,'BPC Data'!$B:$B,Summary!$C67)</f>
        <v>0</v>
      </c>
      <c r="I67" s="10">
        <f ca="1">SUMIFS(OFFSET('BPC Data'!$F:$F,0,Summary!I$2),'BPC Data'!$E:$E,Summary!$D67,'BPC Data'!$B:$B,Summary!$C67)</f>
        <v>0</v>
      </c>
      <c r="J67" s="243">
        <f ca="1">SUMIFS(OFFSET('BPC Data'!$F:$F,0,Summary!J$2),'BPC Data'!$E:$E,Summary!$D67,'BPC Data'!$B:$B,Summary!$C67)</f>
        <v>0</v>
      </c>
      <c r="K67" s="10">
        <f ca="1">SUMIFS(OFFSET('BPC Data'!$F:$F,0,Summary!K$2),'BPC Data'!$E:$E,Summary!$D67,'BPC Data'!$B:$B,Summary!$C67)</f>
        <v>0</v>
      </c>
      <c r="L67" s="57">
        <f t="shared" ca="1" si="9"/>
        <v>0</v>
      </c>
      <c r="M67"/>
      <c r="N67" s="50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</row>
    <row r="68" spans="1:44" s="9" customFormat="1" hidden="1" outlineLevel="1" x14ac:dyDescent="0.55000000000000004">
      <c r="A68" s="9">
        <f t="shared" si="27"/>
        <v>6</v>
      </c>
      <c r="B68"/>
      <c r="C68">
        <f>$F65</f>
        <v>0</v>
      </c>
      <c r="D68" s="3" t="str">
        <f t="shared" si="11"/>
        <v>T_REVENUES - Total Tenant Revenues</v>
      </c>
      <c r="E68"/>
      <c r="F68" s="13" t="str">
        <f>_xll.EVDES(D68)</f>
        <v>Total Tenant Revenues</v>
      </c>
      <c r="G68" s="10">
        <f ca="1">SUMIFS(OFFSET('BPC Data'!$F:$F,0,Summary!G$2),'BPC Data'!$E:$E,Summary!$D68,'BPC Data'!$B:$B,Summary!$C68)</f>
        <v>0</v>
      </c>
      <c r="H68" s="243">
        <f ca="1">SUMIFS(OFFSET('BPC Data'!$F:$F,0,Summary!H$2),'BPC Data'!$E:$E,Summary!$D68,'BPC Data'!$B:$B,Summary!$C68)</f>
        <v>0</v>
      </c>
      <c r="I68" s="10">
        <f ca="1">SUMIFS(OFFSET('BPC Data'!$F:$F,0,Summary!I$2),'BPC Data'!$E:$E,Summary!$D68,'BPC Data'!$B:$B,Summary!$C68)</f>
        <v>0</v>
      </c>
      <c r="J68" s="243">
        <f ca="1">SUMIFS(OFFSET('BPC Data'!$F:$F,0,Summary!J$2),'BPC Data'!$E:$E,Summary!$D68,'BPC Data'!$B:$B,Summary!$C68)</f>
        <v>0</v>
      </c>
      <c r="K68" s="10">
        <f ca="1">SUMIFS(OFFSET('BPC Data'!$F:$F,0,Summary!K$2),'BPC Data'!$E:$E,Summary!$D68,'BPC Data'!$B:$B,Summary!$C68)</f>
        <v>0</v>
      </c>
      <c r="L68" s="57">
        <f t="shared" ca="1" si="9"/>
        <v>0</v>
      </c>
      <c r="M68"/>
      <c r="N68" s="50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</row>
    <row r="69" spans="1:44" s="9" customFormat="1" hidden="1" outlineLevel="1" x14ac:dyDescent="0.55000000000000004">
      <c r="A69" s="9">
        <f t="shared" si="27"/>
        <v>6</v>
      </c>
      <c r="B69"/>
      <c r="C69">
        <f>$F65</f>
        <v>0</v>
      </c>
      <c r="D69" s="3" t="str">
        <f t="shared" si="11"/>
        <v>T_OPEX - Tenant Operating Expenses</v>
      </c>
      <c r="E69"/>
      <c r="F69" s="13" t="str">
        <f>_xll.EVDES(D69)</f>
        <v>Tenant Operating Expenses</v>
      </c>
      <c r="G69" s="10">
        <f ca="1">SUMIFS(OFFSET('BPC Data'!$F:$F,0,Summary!G$2),'BPC Data'!$E:$E,Summary!$D69,'BPC Data'!$B:$B,Summary!$C69)</f>
        <v>0</v>
      </c>
      <c r="H69" s="243">
        <f ca="1">SUMIFS(OFFSET('BPC Data'!$F:$F,0,Summary!H$2),'BPC Data'!$E:$E,Summary!$D69,'BPC Data'!$B:$B,Summary!$C69)</f>
        <v>0</v>
      </c>
      <c r="I69" s="10">
        <f ca="1">SUMIFS(OFFSET('BPC Data'!$F:$F,0,Summary!I$2),'BPC Data'!$E:$E,Summary!$D69,'BPC Data'!$B:$B,Summary!$C69)</f>
        <v>0</v>
      </c>
      <c r="J69" s="243">
        <f ca="1">SUMIFS(OFFSET('BPC Data'!$F:$F,0,Summary!J$2),'BPC Data'!$E:$E,Summary!$D69,'BPC Data'!$B:$B,Summary!$C69)</f>
        <v>0</v>
      </c>
      <c r="K69" s="10">
        <f ca="1">SUMIFS(OFFSET('BPC Data'!$F:$F,0,Summary!K$2),'BPC Data'!$E:$E,Summary!$D69,'BPC Data'!$B:$B,Summary!$C69)</f>
        <v>0</v>
      </c>
      <c r="L69" s="57">
        <f t="shared" ca="1" si="9"/>
        <v>0</v>
      </c>
      <c r="M69"/>
      <c r="N69" s="50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</row>
    <row r="70" spans="1:44" s="9" customFormat="1" hidden="1" outlineLevel="1" x14ac:dyDescent="0.55000000000000004">
      <c r="A70" s="9">
        <f t="shared" si="27"/>
        <v>6</v>
      </c>
      <c r="B70"/>
      <c r="C70">
        <f>$F65</f>
        <v>0</v>
      </c>
      <c r="D70" s="3" t="str">
        <f t="shared" si="11"/>
        <v>T_BAD_DEBT - Tenant Bad Debt Expense</v>
      </c>
      <c r="E70"/>
      <c r="F70" s="13" t="str">
        <f>_xll.EVDES(D70)</f>
        <v>Tenant Bad Debt Expense</v>
      </c>
      <c r="G70" s="10">
        <f ca="1">SUMIFS(OFFSET('BPC Data'!$F:$F,0,Summary!G$2),'BPC Data'!$E:$E,Summary!$D70,'BPC Data'!$B:$B,Summary!$C70)</f>
        <v>0</v>
      </c>
      <c r="H70" s="243">
        <f ca="1">SUMIFS(OFFSET('BPC Data'!$F:$F,0,Summary!H$2),'BPC Data'!$E:$E,Summary!$D70,'BPC Data'!$B:$B,Summary!$C70)</f>
        <v>0</v>
      </c>
      <c r="I70" s="10">
        <f ca="1">SUMIFS(OFFSET('BPC Data'!$F:$F,0,Summary!I$2),'BPC Data'!$E:$E,Summary!$D70,'BPC Data'!$B:$B,Summary!$C70)</f>
        <v>0</v>
      </c>
      <c r="J70" s="243">
        <f ca="1">SUMIFS(OFFSET('BPC Data'!$F:$F,0,Summary!J$2),'BPC Data'!$E:$E,Summary!$D70,'BPC Data'!$B:$B,Summary!$C70)</f>
        <v>0</v>
      </c>
      <c r="K70" s="10">
        <f ca="1">SUMIFS(OFFSET('BPC Data'!$F:$F,0,Summary!K$2),'BPC Data'!$E:$E,Summary!$D70,'BPC Data'!$B:$B,Summary!$C70)</f>
        <v>0</v>
      </c>
      <c r="L70" s="57">
        <f t="shared" ca="1" si="9"/>
        <v>0</v>
      </c>
      <c r="M70"/>
      <c r="N70" s="5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</row>
    <row r="71" spans="1:44" s="9" customFormat="1" hidden="1" outlineLevel="1" x14ac:dyDescent="0.55000000000000004">
      <c r="A71" s="9">
        <f t="shared" si="27"/>
        <v>6</v>
      </c>
      <c r="B71"/>
      <c r="C71">
        <f>$F65</f>
        <v>0</v>
      </c>
      <c r="D71" s="2" t="str">
        <f t="shared" si="11"/>
        <v>T_EBITDARM - EBITDARM</v>
      </c>
      <c r="E71"/>
      <c r="F71" s="13" t="str">
        <f>_xll.EVDES(D71)</f>
        <v>EBITDARM</v>
      </c>
      <c r="G71" s="10">
        <f ca="1">SUMIFS(OFFSET('BPC Data'!$F:$F,0,Summary!G$2),'BPC Data'!$E:$E,Summary!$D71,'BPC Data'!$B:$B,Summary!$C71)</f>
        <v>0</v>
      </c>
      <c r="H71" s="243">
        <f ca="1">SUMIFS(OFFSET('BPC Data'!$F:$F,0,Summary!H$2),'BPC Data'!$E:$E,Summary!$D71,'BPC Data'!$B:$B,Summary!$C71)</f>
        <v>0</v>
      </c>
      <c r="I71" s="10">
        <f ca="1">SUMIFS(OFFSET('BPC Data'!$F:$F,0,Summary!I$2),'BPC Data'!$E:$E,Summary!$D71,'BPC Data'!$B:$B,Summary!$C71)</f>
        <v>0</v>
      </c>
      <c r="J71" s="243">
        <f ca="1">SUMIFS(OFFSET('BPC Data'!$F:$F,0,Summary!J$2),'BPC Data'!$E:$E,Summary!$D71,'BPC Data'!$B:$B,Summary!$C71)</f>
        <v>0</v>
      </c>
      <c r="K71" s="10">
        <f ca="1">SUMIFS(OFFSET('BPC Data'!$F:$F,0,Summary!K$2),'BPC Data'!$E:$E,Summary!$D71,'BPC Data'!$B:$B,Summary!$C71)</f>
        <v>0</v>
      </c>
      <c r="L71" s="57">
        <f t="shared" ca="1" si="9"/>
        <v>0</v>
      </c>
      <c r="M71"/>
      <c r="N71" s="50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</row>
    <row r="72" spans="1:44" s="9" customFormat="1" hidden="1" outlineLevel="1" x14ac:dyDescent="0.55000000000000004">
      <c r="A72" s="9">
        <f t="shared" si="27"/>
        <v>6</v>
      </c>
      <c r="B72"/>
      <c r="C72">
        <f>$F65</f>
        <v>0</v>
      </c>
      <c r="D72" s="2" t="str">
        <f t="shared" si="11"/>
        <v>T_MGMT_FEE - Tenant Management Fee - Actual</v>
      </c>
      <c r="E72"/>
      <c r="F72" s="13" t="str">
        <f>_xll.EVDES(D72)</f>
        <v>Tenant Management Fee - Actual</v>
      </c>
      <c r="G72" s="10">
        <f ca="1">SUMIFS(OFFSET('BPC Data'!$F:$F,0,Summary!G$2),'BPC Data'!$E:$E,Summary!$D72,'BPC Data'!$B:$B,Summary!$C72)</f>
        <v>0</v>
      </c>
      <c r="H72" s="243">
        <f ca="1">SUMIFS(OFFSET('BPC Data'!$F:$F,0,Summary!H$2),'BPC Data'!$E:$E,Summary!$D72,'BPC Data'!$B:$B,Summary!$C72)</f>
        <v>0</v>
      </c>
      <c r="I72" s="10">
        <f ca="1">SUMIFS(OFFSET('BPC Data'!$F:$F,0,Summary!I$2),'BPC Data'!$E:$E,Summary!$D72,'BPC Data'!$B:$B,Summary!$C72)</f>
        <v>0</v>
      </c>
      <c r="J72" s="243">
        <f ca="1">SUMIFS(OFFSET('BPC Data'!$F:$F,0,Summary!J$2),'BPC Data'!$E:$E,Summary!$D72,'BPC Data'!$B:$B,Summary!$C72)</f>
        <v>0</v>
      </c>
      <c r="K72" s="10">
        <f ca="1">SUMIFS(OFFSET('BPC Data'!$F:$F,0,Summary!K$2),'BPC Data'!$E:$E,Summary!$D72,'BPC Data'!$B:$B,Summary!$C72)</f>
        <v>0</v>
      </c>
      <c r="L72" s="57">
        <f t="shared" ca="1" si="9"/>
        <v>0</v>
      </c>
      <c r="M72"/>
      <c r="N72" s="50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</row>
    <row r="73" spans="1:44" s="9" customFormat="1" hidden="1" outlineLevel="1" x14ac:dyDescent="0.55000000000000004">
      <c r="A73" s="9">
        <f t="shared" si="27"/>
        <v>6</v>
      </c>
      <c r="B73"/>
      <c r="C73">
        <f>$F65</f>
        <v>0</v>
      </c>
      <c r="D73" s="1" t="str">
        <f t="shared" si="11"/>
        <v>T_EBITDAR - EBITDAR</v>
      </c>
      <c r="E73"/>
      <c r="F73" s="13" t="str">
        <f>_xll.EVDES(D73)</f>
        <v>EBITDAR</v>
      </c>
      <c r="G73" s="10">
        <f ca="1">SUMIFS(OFFSET('BPC Data'!$F:$F,0,Summary!G$2),'BPC Data'!$E:$E,Summary!$D73,'BPC Data'!$B:$B,Summary!$C73)</f>
        <v>0</v>
      </c>
      <c r="H73" s="243">
        <f ca="1">SUMIFS(OFFSET('BPC Data'!$F:$F,0,Summary!H$2),'BPC Data'!$E:$E,Summary!$D73,'BPC Data'!$B:$B,Summary!$C73)</f>
        <v>0</v>
      </c>
      <c r="I73" s="10">
        <f ca="1">SUMIFS(OFFSET('BPC Data'!$F:$F,0,Summary!I$2),'BPC Data'!$E:$E,Summary!$D73,'BPC Data'!$B:$B,Summary!$C73)</f>
        <v>0</v>
      </c>
      <c r="J73" s="243">
        <f ca="1">SUMIFS(OFFSET('BPC Data'!$F:$F,0,Summary!J$2),'BPC Data'!$E:$E,Summary!$D73,'BPC Data'!$B:$B,Summary!$C73)</f>
        <v>0</v>
      </c>
      <c r="K73" s="10">
        <f ca="1">SUMIFS(OFFSET('BPC Data'!$F:$F,0,Summary!K$2),'BPC Data'!$E:$E,Summary!$D73,'BPC Data'!$B:$B,Summary!$C73)</f>
        <v>0</v>
      </c>
      <c r="L73" s="57">
        <f t="shared" ca="1" si="9"/>
        <v>0</v>
      </c>
      <c r="M73"/>
      <c r="N73" s="50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</row>
    <row r="74" spans="1:44" s="9" customFormat="1" hidden="1" outlineLevel="1" x14ac:dyDescent="0.55000000000000004">
      <c r="A74" s="9">
        <f t="shared" si="27"/>
        <v>6</v>
      </c>
      <c r="B74"/>
      <c r="C74">
        <f>$F65</f>
        <v>0</v>
      </c>
      <c r="D74" s="1" t="str">
        <f t="shared" si="11"/>
        <v>T_RENT_EXP - Tenant Rent Expense</v>
      </c>
      <c r="E74"/>
      <c r="F74" s="13" t="str">
        <f>_xll.EVDES(D74)</f>
        <v>Tenant Rent Expense</v>
      </c>
      <c r="G74" s="10">
        <f ca="1">SUMIFS(OFFSET('BPC Data'!$F:$F,0,Summary!G$2),'BPC Data'!$E:$E,Summary!$D74,'BPC Data'!$B:$B,Summary!$C74)</f>
        <v>0</v>
      </c>
      <c r="H74" s="243">
        <f ca="1">SUMIFS(OFFSET('BPC Data'!$F:$F,0,Summary!H$2),'BPC Data'!$E:$E,Summary!$D74,'BPC Data'!$B:$B,Summary!$C74)</f>
        <v>0</v>
      </c>
      <c r="I74" s="10">
        <f ca="1">SUMIFS(OFFSET('BPC Data'!$F:$F,0,Summary!I$2),'BPC Data'!$E:$E,Summary!$D74,'BPC Data'!$B:$B,Summary!$C74)</f>
        <v>0</v>
      </c>
      <c r="J74" s="243">
        <f ca="1">SUMIFS(OFFSET('BPC Data'!$F:$F,0,Summary!J$2),'BPC Data'!$E:$E,Summary!$D74,'BPC Data'!$B:$B,Summary!$C74)</f>
        <v>0</v>
      </c>
      <c r="K74" s="10">
        <f ca="1">SUMIFS(OFFSET('BPC Data'!$F:$F,0,Summary!K$2),'BPC Data'!$E:$E,Summary!$D74,'BPC Data'!$B:$B,Summary!$C74)</f>
        <v>0</v>
      </c>
      <c r="L74" s="57">
        <f t="shared" ca="1" si="9"/>
        <v>0</v>
      </c>
      <c r="M74"/>
      <c r="N74" s="50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</row>
    <row r="75" spans="1:44" s="9" customFormat="1" hidden="1" outlineLevel="1" x14ac:dyDescent="0.55000000000000004">
      <c r="A75" s="9">
        <f t="shared" si="27"/>
        <v>6</v>
      </c>
      <c r="B75"/>
      <c r="C75"/>
      <c r="D75" s="1" t="str">
        <f t="shared" si="11"/>
        <v>x</v>
      </c>
      <c r="E75"/>
      <c r="F75" s="13" t="s">
        <v>0</v>
      </c>
      <c r="G75" s="88" t="str">
        <f t="shared" ref="G75:H75" ca="1" si="28">IFERROR(G73/G74,"N/A")</f>
        <v>N/A</v>
      </c>
      <c r="H75" s="244" t="str">
        <f t="shared" ca="1" si="28"/>
        <v>N/A</v>
      </c>
      <c r="I75" s="88" t="str">
        <f t="shared" ref="I75:J75" ca="1" si="29">IFERROR(I73/I74,"N/A")</f>
        <v>N/A</v>
      </c>
      <c r="J75" s="244" t="str">
        <f t="shared" ca="1" si="29"/>
        <v>N/A</v>
      </c>
      <c r="K75" s="88" t="str">
        <f t="shared" ref="K75" ca="1" si="30">IFERROR(K73/K74,"N/A")</f>
        <v>N/A</v>
      </c>
      <c r="L75" s="57">
        <f t="shared" ca="1" si="9"/>
        <v>0</v>
      </c>
      <c r="M75"/>
      <c r="N75" s="50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</row>
    <row r="76" spans="1:44" s="9" customFormat="1" hidden="1" outlineLevel="1" x14ac:dyDescent="0.55000000000000004">
      <c r="A76" s="9">
        <f>IF(AND(D76&lt;&gt;"",C76=""),A75+1,A75)</f>
        <v>7</v>
      </c>
      <c r="B76" s="4"/>
      <c r="C76" s="4"/>
      <c r="D76" s="4" t="str">
        <f t="shared" si="11"/>
        <v>x</v>
      </c>
      <c r="E76" s="4"/>
      <c r="F76" s="12">
        <f>INDEX(PropertyList!$D:$D,MATCH(Summary!$A76,PropertyList!$C:$C,0))</f>
        <v>0</v>
      </c>
      <c r="G76" s="87"/>
      <c r="H76" s="242"/>
      <c r="I76" s="87"/>
      <c r="J76" s="242"/>
      <c r="K76" s="87"/>
      <c r="L76" s="57">
        <f t="shared" si="9"/>
        <v>0</v>
      </c>
      <c r="M76"/>
      <c r="N76" s="50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</row>
    <row r="77" spans="1:44" s="9" customFormat="1" hidden="1" outlineLevel="1" x14ac:dyDescent="0.55000000000000004">
      <c r="A77" s="9">
        <f t="shared" ref="A77:A86" si="31">IF(AND(F77&lt;&gt;"",D77=""),A76+1,A76)</f>
        <v>7</v>
      </c>
      <c r="C77">
        <f>$F76</f>
        <v>0</v>
      </c>
      <c r="D77" s="3" t="str">
        <f t="shared" si="11"/>
        <v>PAY_PAT_DAYS - Total Payor Patient Days</v>
      </c>
      <c r="F77" s="13" t="str">
        <f>_xll.EVDES(D77)</f>
        <v>Total Payor Patient Days</v>
      </c>
      <c r="G77" s="10">
        <f ca="1">SUMIFS(OFFSET('BPC Data'!$F:$F,0,Summary!G$2),'BPC Data'!$E:$E,Summary!$D77,'BPC Data'!$B:$B,Summary!$C77)</f>
        <v>0</v>
      </c>
      <c r="H77" s="243">
        <f ca="1">SUMIFS(OFFSET('BPC Data'!$F:$F,0,Summary!H$2),'BPC Data'!$E:$E,Summary!$D77,'BPC Data'!$B:$B,Summary!$C77)</f>
        <v>0</v>
      </c>
      <c r="I77" s="10">
        <f ca="1">SUMIFS(OFFSET('BPC Data'!$F:$F,0,Summary!I$2),'BPC Data'!$E:$E,Summary!$D77,'BPC Data'!$B:$B,Summary!$C77)</f>
        <v>0</v>
      </c>
      <c r="J77" s="243">
        <f ca="1">SUMIFS(OFFSET('BPC Data'!$F:$F,0,Summary!J$2),'BPC Data'!$E:$E,Summary!$D77,'BPC Data'!$B:$B,Summary!$C77)</f>
        <v>0</v>
      </c>
      <c r="K77" s="10">
        <f ca="1">SUMIFS(OFFSET('BPC Data'!$F:$F,0,Summary!K$2),'BPC Data'!$E:$E,Summary!$D77,'BPC Data'!$B:$B,Summary!$C77)</f>
        <v>0</v>
      </c>
      <c r="L77" s="57">
        <f t="shared" ref="L77:L140" ca="1" si="32">SUM(G77:G77)</f>
        <v>0</v>
      </c>
      <c r="M77"/>
      <c r="N77" s="50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</row>
    <row r="78" spans="1:44" s="9" customFormat="1" hidden="1" outlineLevel="1" x14ac:dyDescent="0.55000000000000004">
      <c r="A78" s="9">
        <f t="shared" si="31"/>
        <v>7</v>
      </c>
      <c r="C78">
        <f>$F76</f>
        <v>0</v>
      </c>
      <c r="D78" s="3" t="str">
        <f t="shared" si="11"/>
        <v>A_BEDS_TOTAL - Total Available Beds</v>
      </c>
      <c r="F78" s="13" t="str">
        <f>_xll.EVDES(D78)</f>
        <v>Total Available Beds</v>
      </c>
      <c r="G78" s="10">
        <f ca="1">SUMIFS(OFFSET('BPC Data'!$F:$F,0,Summary!G$2),'BPC Data'!$E:$E,Summary!$D78,'BPC Data'!$B:$B,Summary!$C78)</f>
        <v>0</v>
      </c>
      <c r="H78" s="243">
        <f ca="1">SUMIFS(OFFSET('BPC Data'!$F:$F,0,Summary!H$2),'BPC Data'!$E:$E,Summary!$D78,'BPC Data'!$B:$B,Summary!$C78)</f>
        <v>0</v>
      </c>
      <c r="I78" s="10">
        <f ca="1">SUMIFS(OFFSET('BPC Data'!$F:$F,0,Summary!I$2),'BPC Data'!$E:$E,Summary!$D78,'BPC Data'!$B:$B,Summary!$C78)</f>
        <v>0</v>
      </c>
      <c r="J78" s="243">
        <f ca="1">SUMIFS(OFFSET('BPC Data'!$F:$F,0,Summary!J$2),'BPC Data'!$E:$E,Summary!$D78,'BPC Data'!$B:$B,Summary!$C78)</f>
        <v>0</v>
      </c>
      <c r="K78" s="10">
        <f ca="1">SUMIFS(OFFSET('BPC Data'!$F:$F,0,Summary!K$2),'BPC Data'!$E:$E,Summary!$D78,'BPC Data'!$B:$B,Summary!$C78)</f>
        <v>0</v>
      </c>
      <c r="L78" s="57">
        <f t="shared" ca="1" si="32"/>
        <v>0</v>
      </c>
      <c r="M78"/>
      <c r="N78" s="50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</row>
    <row r="79" spans="1:44" s="9" customFormat="1" hidden="1" outlineLevel="1" x14ac:dyDescent="0.55000000000000004">
      <c r="A79" s="9">
        <f t="shared" si="31"/>
        <v>7</v>
      </c>
      <c r="B79"/>
      <c r="C79">
        <f>$F76</f>
        <v>0</v>
      </c>
      <c r="D79" s="3" t="str">
        <f t="shared" si="11"/>
        <v>T_REVENUES - Total Tenant Revenues</v>
      </c>
      <c r="E79"/>
      <c r="F79" s="13" t="str">
        <f>_xll.EVDES(D79)</f>
        <v>Total Tenant Revenues</v>
      </c>
      <c r="G79" s="10">
        <f ca="1">SUMIFS(OFFSET('BPC Data'!$F:$F,0,Summary!G$2),'BPC Data'!$E:$E,Summary!$D79,'BPC Data'!$B:$B,Summary!$C79)</f>
        <v>0</v>
      </c>
      <c r="H79" s="243">
        <f ca="1">SUMIFS(OFFSET('BPC Data'!$F:$F,0,Summary!H$2),'BPC Data'!$E:$E,Summary!$D79,'BPC Data'!$B:$B,Summary!$C79)</f>
        <v>0</v>
      </c>
      <c r="I79" s="10">
        <f ca="1">SUMIFS(OFFSET('BPC Data'!$F:$F,0,Summary!I$2),'BPC Data'!$E:$E,Summary!$D79,'BPC Data'!$B:$B,Summary!$C79)</f>
        <v>0</v>
      </c>
      <c r="J79" s="243">
        <f ca="1">SUMIFS(OFFSET('BPC Data'!$F:$F,0,Summary!J$2),'BPC Data'!$E:$E,Summary!$D79,'BPC Data'!$B:$B,Summary!$C79)</f>
        <v>0</v>
      </c>
      <c r="K79" s="10">
        <f ca="1">SUMIFS(OFFSET('BPC Data'!$F:$F,0,Summary!K$2),'BPC Data'!$E:$E,Summary!$D79,'BPC Data'!$B:$B,Summary!$C79)</f>
        <v>0</v>
      </c>
      <c r="L79" s="57">
        <f t="shared" ca="1" si="32"/>
        <v>0</v>
      </c>
      <c r="M79"/>
      <c r="N79" s="50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</row>
    <row r="80" spans="1:44" s="9" customFormat="1" hidden="1" outlineLevel="1" x14ac:dyDescent="0.55000000000000004">
      <c r="A80" s="9">
        <f t="shared" si="31"/>
        <v>7</v>
      </c>
      <c r="B80"/>
      <c r="C80">
        <f>$F76</f>
        <v>0</v>
      </c>
      <c r="D80" s="3" t="str">
        <f t="shared" si="11"/>
        <v>T_OPEX - Tenant Operating Expenses</v>
      </c>
      <c r="E80"/>
      <c r="F80" s="13" t="str">
        <f>_xll.EVDES(D80)</f>
        <v>Tenant Operating Expenses</v>
      </c>
      <c r="G80" s="10">
        <f ca="1">SUMIFS(OFFSET('BPC Data'!$F:$F,0,Summary!G$2),'BPC Data'!$E:$E,Summary!$D80,'BPC Data'!$B:$B,Summary!$C80)</f>
        <v>0</v>
      </c>
      <c r="H80" s="243">
        <f ca="1">SUMIFS(OFFSET('BPC Data'!$F:$F,0,Summary!H$2),'BPC Data'!$E:$E,Summary!$D80,'BPC Data'!$B:$B,Summary!$C80)</f>
        <v>0</v>
      </c>
      <c r="I80" s="10">
        <f ca="1">SUMIFS(OFFSET('BPC Data'!$F:$F,0,Summary!I$2),'BPC Data'!$E:$E,Summary!$D80,'BPC Data'!$B:$B,Summary!$C80)</f>
        <v>0</v>
      </c>
      <c r="J80" s="243">
        <f ca="1">SUMIFS(OFFSET('BPC Data'!$F:$F,0,Summary!J$2),'BPC Data'!$E:$E,Summary!$D80,'BPC Data'!$B:$B,Summary!$C80)</f>
        <v>0</v>
      </c>
      <c r="K80" s="10">
        <f ca="1">SUMIFS(OFFSET('BPC Data'!$F:$F,0,Summary!K$2),'BPC Data'!$E:$E,Summary!$D80,'BPC Data'!$B:$B,Summary!$C80)</f>
        <v>0</v>
      </c>
      <c r="L80" s="57">
        <f t="shared" ca="1" si="32"/>
        <v>0</v>
      </c>
      <c r="M80"/>
      <c r="N80" s="5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</row>
    <row r="81" spans="1:44" s="9" customFormat="1" hidden="1" outlineLevel="1" x14ac:dyDescent="0.55000000000000004">
      <c r="A81" s="9">
        <f t="shared" si="31"/>
        <v>7</v>
      </c>
      <c r="B81"/>
      <c r="C81">
        <f>$F76</f>
        <v>0</v>
      </c>
      <c r="D81" s="3" t="str">
        <f t="shared" si="11"/>
        <v>T_BAD_DEBT - Tenant Bad Debt Expense</v>
      </c>
      <c r="E81"/>
      <c r="F81" s="13" t="str">
        <f>_xll.EVDES(D81)</f>
        <v>Tenant Bad Debt Expense</v>
      </c>
      <c r="G81" s="10">
        <f ca="1">SUMIFS(OFFSET('BPC Data'!$F:$F,0,Summary!G$2),'BPC Data'!$E:$E,Summary!$D81,'BPC Data'!$B:$B,Summary!$C81)</f>
        <v>0</v>
      </c>
      <c r="H81" s="243">
        <f ca="1">SUMIFS(OFFSET('BPC Data'!$F:$F,0,Summary!H$2),'BPC Data'!$E:$E,Summary!$D81,'BPC Data'!$B:$B,Summary!$C81)</f>
        <v>0</v>
      </c>
      <c r="I81" s="10">
        <f ca="1">SUMIFS(OFFSET('BPC Data'!$F:$F,0,Summary!I$2),'BPC Data'!$E:$E,Summary!$D81,'BPC Data'!$B:$B,Summary!$C81)</f>
        <v>0</v>
      </c>
      <c r="J81" s="243">
        <f ca="1">SUMIFS(OFFSET('BPC Data'!$F:$F,0,Summary!J$2),'BPC Data'!$E:$E,Summary!$D81,'BPC Data'!$B:$B,Summary!$C81)</f>
        <v>0</v>
      </c>
      <c r="K81" s="10">
        <f ca="1">SUMIFS(OFFSET('BPC Data'!$F:$F,0,Summary!K$2),'BPC Data'!$E:$E,Summary!$D81,'BPC Data'!$B:$B,Summary!$C81)</f>
        <v>0</v>
      </c>
      <c r="L81" s="57">
        <f t="shared" ca="1" si="32"/>
        <v>0</v>
      </c>
      <c r="M81"/>
      <c r="N81" s="50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</row>
    <row r="82" spans="1:44" s="9" customFormat="1" hidden="1" outlineLevel="1" x14ac:dyDescent="0.55000000000000004">
      <c r="A82" s="9">
        <f t="shared" si="31"/>
        <v>7</v>
      </c>
      <c r="B82"/>
      <c r="C82">
        <f>$F76</f>
        <v>0</v>
      </c>
      <c r="D82" s="2" t="str">
        <f t="shared" si="11"/>
        <v>T_EBITDARM - EBITDARM</v>
      </c>
      <c r="E82"/>
      <c r="F82" s="13" t="str">
        <f>_xll.EVDES(D82)</f>
        <v>EBITDARM</v>
      </c>
      <c r="G82" s="10">
        <f ca="1">SUMIFS(OFFSET('BPC Data'!$F:$F,0,Summary!G$2),'BPC Data'!$E:$E,Summary!$D82,'BPC Data'!$B:$B,Summary!$C82)</f>
        <v>0</v>
      </c>
      <c r="H82" s="243">
        <f ca="1">SUMIFS(OFFSET('BPC Data'!$F:$F,0,Summary!H$2),'BPC Data'!$E:$E,Summary!$D82,'BPC Data'!$B:$B,Summary!$C82)</f>
        <v>0</v>
      </c>
      <c r="I82" s="10">
        <f ca="1">SUMIFS(OFFSET('BPC Data'!$F:$F,0,Summary!I$2),'BPC Data'!$E:$E,Summary!$D82,'BPC Data'!$B:$B,Summary!$C82)</f>
        <v>0</v>
      </c>
      <c r="J82" s="243">
        <f ca="1">SUMIFS(OFFSET('BPC Data'!$F:$F,0,Summary!J$2),'BPC Data'!$E:$E,Summary!$D82,'BPC Data'!$B:$B,Summary!$C82)</f>
        <v>0</v>
      </c>
      <c r="K82" s="10">
        <f ca="1">SUMIFS(OFFSET('BPC Data'!$F:$F,0,Summary!K$2),'BPC Data'!$E:$E,Summary!$D82,'BPC Data'!$B:$B,Summary!$C82)</f>
        <v>0</v>
      </c>
      <c r="L82" s="57">
        <f t="shared" ca="1" si="32"/>
        <v>0</v>
      </c>
      <c r="M82"/>
      <c r="N82" s="50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</row>
    <row r="83" spans="1:44" s="9" customFormat="1" hidden="1" outlineLevel="1" x14ac:dyDescent="0.55000000000000004">
      <c r="A83" s="9">
        <f t="shared" si="31"/>
        <v>7</v>
      </c>
      <c r="B83"/>
      <c r="C83">
        <f>$F76</f>
        <v>0</v>
      </c>
      <c r="D83" s="2" t="str">
        <f t="shared" si="11"/>
        <v>T_MGMT_FEE - Tenant Management Fee - Actual</v>
      </c>
      <c r="E83"/>
      <c r="F83" s="13" t="str">
        <f>_xll.EVDES(D83)</f>
        <v>Tenant Management Fee - Actual</v>
      </c>
      <c r="G83" s="10">
        <f ca="1">SUMIFS(OFFSET('BPC Data'!$F:$F,0,Summary!G$2),'BPC Data'!$E:$E,Summary!$D83,'BPC Data'!$B:$B,Summary!$C83)</f>
        <v>0</v>
      </c>
      <c r="H83" s="243">
        <f ca="1">SUMIFS(OFFSET('BPC Data'!$F:$F,0,Summary!H$2),'BPC Data'!$E:$E,Summary!$D83,'BPC Data'!$B:$B,Summary!$C83)</f>
        <v>0</v>
      </c>
      <c r="I83" s="10">
        <f ca="1">SUMIFS(OFFSET('BPC Data'!$F:$F,0,Summary!I$2),'BPC Data'!$E:$E,Summary!$D83,'BPC Data'!$B:$B,Summary!$C83)</f>
        <v>0</v>
      </c>
      <c r="J83" s="243">
        <f ca="1">SUMIFS(OFFSET('BPC Data'!$F:$F,0,Summary!J$2),'BPC Data'!$E:$E,Summary!$D83,'BPC Data'!$B:$B,Summary!$C83)</f>
        <v>0</v>
      </c>
      <c r="K83" s="10">
        <f ca="1">SUMIFS(OFFSET('BPC Data'!$F:$F,0,Summary!K$2),'BPC Data'!$E:$E,Summary!$D83,'BPC Data'!$B:$B,Summary!$C83)</f>
        <v>0</v>
      </c>
      <c r="L83" s="57">
        <f t="shared" ca="1" si="32"/>
        <v>0</v>
      </c>
      <c r="M83"/>
      <c r="N83" s="50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</row>
    <row r="84" spans="1:44" s="9" customFormat="1" hidden="1" outlineLevel="1" x14ac:dyDescent="0.55000000000000004">
      <c r="A84" s="9">
        <f t="shared" si="31"/>
        <v>7</v>
      </c>
      <c r="B84"/>
      <c r="C84">
        <f>$F76</f>
        <v>0</v>
      </c>
      <c r="D84" s="1" t="str">
        <f t="shared" si="11"/>
        <v>T_EBITDAR - EBITDAR</v>
      </c>
      <c r="E84"/>
      <c r="F84" s="13" t="str">
        <f>_xll.EVDES(D84)</f>
        <v>EBITDAR</v>
      </c>
      <c r="G84" s="10">
        <f ca="1">SUMIFS(OFFSET('BPC Data'!$F:$F,0,Summary!G$2),'BPC Data'!$E:$E,Summary!$D84,'BPC Data'!$B:$B,Summary!$C84)</f>
        <v>0</v>
      </c>
      <c r="H84" s="243">
        <f ca="1">SUMIFS(OFFSET('BPC Data'!$F:$F,0,Summary!H$2),'BPC Data'!$E:$E,Summary!$D84,'BPC Data'!$B:$B,Summary!$C84)</f>
        <v>0</v>
      </c>
      <c r="I84" s="10">
        <f ca="1">SUMIFS(OFFSET('BPC Data'!$F:$F,0,Summary!I$2),'BPC Data'!$E:$E,Summary!$D84,'BPC Data'!$B:$B,Summary!$C84)</f>
        <v>0</v>
      </c>
      <c r="J84" s="243">
        <f ca="1">SUMIFS(OFFSET('BPC Data'!$F:$F,0,Summary!J$2),'BPC Data'!$E:$E,Summary!$D84,'BPC Data'!$B:$B,Summary!$C84)</f>
        <v>0</v>
      </c>
      <c r="K84" s="10">
        <f ca="1">SUMIFS(OFFSET('BPC Data'!$F:$F,0,Summary!K$2),'BPC Data'!$E:$E,Summary!$D84,'BPC Data'!$B:$B,Summary!$C84)</f>
        <v>0</v>
      </c>
      <c r="L84" s="57">
        <f t="shared" ca="1" si="32"/>
        <v>0</v>
      </c>
      <c r="M84"/>
      <c r="N84" s="50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</row>
    <row r="85" spans="1:44" s="9" customFormat="1" hidden="1" outlineLevel="1" x14ac:dyDescent="0.55000000000000004">
      <c r="A85" s="9">
        <f t="shared" si="31"/>
        <v>7</v>
      </c>
      <c r="B85"/>
      <c r="C85">
        <f>$F76</f>
        <v>0</v>
      </c>
      <c r="D85" s="1" t="str">
        <f t="shared" si="11"/>
        <v>T_RENT_EXP - Tenant Rent Expense</v>
      </c>
      <c r="E85"/>
      <c r="F85" s="13" t="str">
        <f>_xll.EVDES(D85)</f>
        <v>Tenant Rent Expense</v>
      </c>
      <c r="G85" s="10">
        <f ca="1">SUMIFS(OFFSET('BPC Data'!$F:$F,0,Summary!G$2),'BPC Data'!$E:$E,Summary!$D85,'BPC Data'!$B:$B,Summary!$C85)</f>
        <v>0</v>
      </c>
      <c r="H85" s="243">
        <f ca="1">SUMIFS(OFFSET('BPC Data'!$F:$F,0,Summary!H$2),'BPC Data'!$E:$E,Summary!$D85,'BPC Data'!$B:$B,Summary!$C85)</f>
        <v>0</v>
      </c>
      <c r="I85" s="10">
        <f ca="1">SUMIFS(OFFSET('BPC Data'!$F:$F,0,Summary!I$2),'BPC Data'!$E:$E,Summary!$D85,'BPC Data'!$B:$B,Summary!$C85)</f>
        <v>0</v>
      </c>
      <c r="J85" s="243">
        <f ca="1">SUMIFS(OFFSET('BPC Data'!$F:$F,0,Summary!J$2),'BPC Data'!$E:$E,Summary!$D85,'BPC Data'!$B:$B,Summary!$C85)</f>
        <v>0</v>
      </c>
      <c r="K85" s="10">
        <f ca="1">SUMIFS(OFFSET('BPC Data'!$F:$F,0,Summary!K$2),'BPC Data'!$E:$E,Summary!$D85,'BPC Data'!$B:$B,Summary!$C85)</f>
        <v>0</v>
      </c>
      <c r="L85" s="57">
        <f t="shared" ca="1" si="32"/>
        <v>0</v>
      </c>
      <c r="M85"/>
      <c r="N85" s="50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</row>
    <row r="86" spans="1:44" s="9" customFormat="1" hidden="1" outlineLevel="1" x14ac:dyDescent="0.55000000000000004">
      <c r="A86" s="9">
        <f t="shared" si="31"/>
        <v>7</v>
      </c>
      <c r="B86"/>
      <c r="C86"/>
      <c r="D86" s="1" t="str">
        <f t="shared" si="11"/>
        <v>x</v>
      </c>
      <c r="E86"/>
      <c r="F86" s="13" t="s">
        <v>0</v>
      </c>
      <c r="G86" s="10" t="e">
        <f t="shared" ref="G86:H86" ca="1" si="33">G84/G85</f>
        <v>#DIV/0!</v>
      </c>
      <c r="H86" s="243" t="e">
        <f t="shared" ca="1" si="33"/>
        <v>#DIV/0!</v>
      </c>
      <c r="I86" s="10" t="e">
        <f t="shared" ref="I86:J86" ca="1" si="34">I84/I85</f>
        <v>#DIV/0!</v>
      </c>
      <c r="J86" s="243" t="e">
        <f t="shared" ca="1" si="34"/>
        <v>#DIV/0!</v>
      </c>
      <c r="K86" s="10" t="e">
        <f t="shared" ref="K86" ca="1" si="35">K84/K85</f>
        <v>#DIV/0!</v>
      </c>
      <c r="L86" s="57" t="e">
        <f t="shared" ca="1" si="32"/>
        <v>#DIV/0!</v>
      </c>
      <c r="M86"/>
      <c r="N86" s="50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</row>
    <row r="87" spans="1:44" s="9" customFormat="1" hidden="1" outlineLevel="1" x14ac:dyDescent="0.55000000000000004">
      <c r="A87" s="9">
        <f>IF(AND(D87&lt;&gt;"",C87=""),A86+1,A86)</f>
        <v>8</v>
      </c>
      <c r="B87" s="4"/>
      <c r="C87" s="4"/>
      <c r="D87" s="4" t="str">
        <f t="shared" ref="D87:D150" si="36">$D76</f>
        <v>x</v>
      </c>
      <c r="E87" s="4"/>
      <c r="F87" s="12">
        <f>INDEX(PropertyList!$D:$D,MATCH(Summary!$A87,PropertyList!$C:$C,0))</f>
        <v>0</v>
      </c>
      <c r="G87" s="87"/>
      <c r="H87" s="242"/>
      <c r="I87" s="87"/>
      <c r="J87" s="242"/>
      <c r="K87" s="87"/>
      <c r="L87" s="57">
        <f t="shared" si="32"/>
        <v>0</v>
      </c>
      <c r="M87"/>
      <c r="N87" s="50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</row>
    <row r="88" spans="1:44" s="9" customFormat="1" hidden="1" outlineLevel="1" x14ac:dyDescent="0.55000000000000004">
      <c r="A88" s="9">
        <f t="shared" ref="A88:A97" si="37">IF(AND(F88&lt;&gt;"",D88=""),A87+1,A87)</f>
        <v>8</v>
      </c>
      <c r="C88">
        <f>$F87</f>
        <v>0</v>
      </c>
      <c r="D88" s="3" t="str">
        <f t="shared" si="36"/>
        <v>PAY_PAT_DAYS - Total Payor Patient Days</v>
      </c>
      <c r="F88" s="13" t="str">
        <f>_xll.EVDES(D88)</f>
        <v>Total Payor Patient Days</v>
      </c>
      <c r="G88" s="10">
        <f ca="1">SUMIFS(OFFSET('BPC Data'!$F:$F,0,Summary!G$2),'BPC Data'!$E:$E,Summary!$D88,'BPC Data'!$B:$B,Summary!$C88)</f>
        <v>0</v>
      </c>
      <c r="H88" s="243">
        <f ca="1">SUMIFS(OFFSET('BPC Data'!$F:$F,0,Summary!H$2),'BPC Data'!$E:$E,Summary!$D88,'BPC Data'!$B:$B,Summary!$C88)</f>
        <v>0</v>
      </c>
      <c r="I88" s="10">
        <f ca="1">SUMIFS(OFFSET('BPC Data'!$F:$F,0,Summary!I$2),'BPC Data'!$E:$E,Summary!$D88,'BPC Data'!$B:$B,Summary!$C88)</f>
        <v>0</v>
      </c>
      <c r="J88" s="243">
        <f ca="1">SUMIFS(OFFSET('BPC Data'!$F:$F,0,Summary!J$2),'BPC Data'!$E:$E,Summary!$D88,'BPC Data'!$B:$B,Summary!$C88)</f>
        <v>0</v>
      </c>
      <c r="K88" s="10">
        <f ca="1">SUMIFS(OFFSET('BPC Data'!$F:$F,0,Summary!K$2),'BPC Data'!$E:$E,Summary!$D88,'BPC Data'!$B:$B,Summary!$C88)</f>
        <v>0</v>
      </c>
      <c r="L88" s="57">
        <f t="shared" ca="1" si="32"/>
        <v>0</v>
      </c>
      <c r="M88"/>
      <c r="N88" s="50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</row>
    <row r="89" spans="1:44" s="9" customFormat="1" hidden="1" outlineLevel="1" x14ac:dyDescent="0.55000000000000004">
      <c r="A89" s="9">
        <f t="shared" si="37"/>
        <v>8</v>
      </c>
      <c r="C89">
        <f>$F87</f>
        <v>0</v>
      </c>
      <c r="D89" s="3" t="str">
        <f t="shared" si="36"/>
        <v>A_BEDS_TOTAL - Total Available Beds</v>
      </c>
      <c r="F89" s="13" t="str">
        <f>_xll.EVDES(D89)</f>
        <v>Total Available Beds</v>
      </c>
      <c r="G89" s="10">
        <f ca="1">SUMIFS(OFFSET('BPC Data'!$F:$F,0,Summary!G$2),'BPC Data'!$E:$E,Summary!$D89,'BPC Data'!$B:$B,Summary!$C89)</f>
        <v>0</v>
      </c>
      <c r="H89" s="243">
        <f ca="1">SUMIFS(OFFSET('BPC Data'!$F:$F,0,Summary!H$2),'BPC Data'!$E:$E,Summary!$D89,'BPC Data'!$B:$B,Summary!$C89)</f>
        <v>0</v>
      </c>
      <c r="I89" s="10">
        <f ca="1">SUMIFS(OFFSET('BPC Data'!$F:$F,0,Summary!I$2),'BPC Data'!$E:$E,Summary!$D89,'BPC Data'!$B:$B,Summary!$C89)</f>
        <v>0</v>
      </c>
      <c r="J89" s="243">
        <f ca="1">SUMIFS(OFFSET('BPC Data'!$F:$F,0,Summary!J$2),'BPC Data'!$E:$E,Summary!$D89,'BPC Data'!$B:$B,Summary!$C89)</f>
        <v>0</v>
      </c>
      <c r="K89" s="10">
        <f ca="1">SUMIFS(OFFSET('BPC Data'!$F:$F,0,Summary!K$2),'BPC Data'!$E:$E,Summary!$D89,'BPC Data'!$B:$B,Summary!$C89)</f>
        <v>0</v>
      </c>
      <c r="L89" s="57">
        <f t="shared" ca="1" si="32"/>
        <v>0</v>
      </c>
      <c r="M89"/>
      <c r="N89" s="50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</row>
    <row r="90" spans="1:44" s="9" customFormat="1" hidden="1" outlineLevel="1" x14ac:dyDescent="0.55000000000000004">
      <c r="A90" s="9">
        <f t="shared" si="37"/>
        <v>8</v>
      </c>
      <c r="B90"/>
      <c r="C90">
        <f>$F87</f>
        <v>0</v>
      </c>
      <c r="D90" s="3" t="str">
        <f t="shared" si="36"/>
        <v>T_REVENUES - Total Tenant Revenues</v>
      </c>
      <c r="E90"/>
      <c r="F90" s="13" t="str">
        <f>_xll.EVDES(D90)</f>
        <v>Total Tenant Revenues</v>
      </c>
      <c r="G90" s="10">
        <f ca="1">SUMIFS(OFFSET('BPC Data'!$F:$F,0,Summary!G$2),'BPC Data'!$E:$E,Summary!$D90,'BPC Data'!$B:$B,Summary!$C90)</f>
        <v>0</v>
      </c>
      <c r="H90" s="243">
        <f ca="1">SUMIFS(OFFSET('BPC Data'!$F:$F,0,Summary!H$2),'BPC Data'!$E:$E,Summary!$D90,'BPC Data'!$B:$B,Summary!$C90)</f>
        <v>0</v>
      </c>
      <c r="I90" s="10">
        <f ca="1">SUMIFS(OFFSET('BPC Data'!$F:$F,0,Summary!I$2),'BPC Data'!$E:$E,Summary!$D90,'BPC Data'!$B:$B,Summary!$C90)</f>
        <v>0</v>
      </c>
      <c r="J90" s="243">
        <f ca="1">SUMIFS(OFFSET('BPC Data'!$F:$F,0,Summary!J$2),'BPC Data'!$E:$E,Summary!$D90,'BPC Data'!$B:$B,Summary!$C90)</f>
        <v>0</v>
      </c>
      <c r="K90" s="10">
        <f ca="1">SUMIFS(OFFSET('BPC Data'!$F:$F,0,Summary!K$2),'BPC Data'!$E:$E,Summary!$D90,'BPC Data'!$B:$B,Summary!$C90)</f>
        <v>0</v>
      </c>
      <c r="L90" s="57">
        <f t="shared" ca="1" si="32"/>
        <v>0</v>
      </c>
      <c r="M90"/>
      <c r="N90" s="5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</row>
    <row r="91" spans="1:44" s="9" customFormat="1" hidden="1" outlineLevel="1" x14ac:dyDescent="0.55000000000000004">
      <c r="A91" s="9">
        <f t="shared" si="37"/>
        <v>8</v>
      </c>
      <c r="B91"/>
      <c r="C91">
        <f>$F87</f>
        <v>0</v>
      </c>
      <c r="D91" s="3" t="str">
        <f t="shared" si="36"/>
        <v>T_OPEX - Tenant Operating Expenses</v>
      </c>
      <c r="E91"/>
      <c r="F91" s="13" t="str">
        <f>_xll.EVDES(D91)</f>
        <v>Tenant Operating Expenses</v>
      </c>
      <c r="G91" s="10">
        <f ca="1">SUMIFS(OFFSET('BPC Data'!$F:$F,0,Summary!G$2),'BPC Data'!$E:$E,Summary!$D91,'BPC Data'!$B:$B,Summary!$C91)</f>
        <v>0</v>
      </c>
      <c r="H91" s="243">
        <f ca="1">SUMIFS(OFFSET('BPC Data'!$F:$F,0,Summary!H$2),'BPC Data'!$E:$E,Summary!$D91,'BPC Data'!$B:$B,Summary!$C91)</f>
        <v>0</v>
      </c>
      <c r="I91" s="10">
        <f ca="1">SUMIFS(OFFSET('BPC Data'!$F:$F,0,Summary!I$2),'BPC Data'!$E:$E,Summary!$D91,'BPC Data'!$B:$B,Summary!$C91)</f>
        <v>0</v>
      </c>
      <c r="J91" s="243">
        <f ca="1">SUMIFS(OFFSET('BPC Data'!$F:$F,0,Summary!J$2),'BPC Data'!$E:$E,Summary!$D91,'BPC Data'!$B:$B,Summary!$C91)</f>
        <v>0</v>
      </c>
      <c r="K91" s="10">
        <f ca="1">SUMIFS(OFFSET('BPC Data'!$F:$F,0,Summary!K$2),'BPC Data'!$E:$E,Summary!$D91,'BPC Data'!$B:$B,Summary!$C91)</f>
        <v>0</v>
      </c>
      <c r="L91" s="57">
        <f t="shared" ca="1" si="32"/>
        <v>0</v>
      </c>
      <c r="M91"/>
      <c r="N91" s="50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</row>
    <row r="92" spans="1:44" s="9" customFormat="1" hidden="1" outlineLevel="1" x14ac:dyDescent="0.55000000000000004">
      <c r="A92" s="9">
        <f t="shared" si="37"/>
        <v>8</v>
      </c>
      <c r="B92"/>
      <c r="C92">
        <f>$F87</f>
        <v>0</v>
      </c>
      <c r="D92" s="3" t="str">
        <f t="shared" si="36"/>
        <v>T_BAD_DEBT - Tenant Bad Debt Expense</v>
      </c>
      <c r="E92"/>
      <c r="F92" s="13" t="str">
        <f>_xll.EVDES(D92)</f>
        <v>Tenant Bad Debt Expense</v>
      </c>
      <c r="G92" s="10">
        <f ca="1">SUMIFS(OFFSET('BPC Data'!$F:$F,0,Summary!G$2),'BPC Data'!$E:$E,Summary!$D92,'BPC Data'!$B:$B,Summary!$C92)</f>
        <v>0</v>
      </c>
      <c r="H92" s="243">
        <f ca="1">SUMIFS(OFFSET('BPC Data'!$F:$F,0,Summary!H$2),'BPC Data'!$E:$E,Summary!$D92,'BPC Data'!$B:$B,Summary!$C92)</f>
        <v>0</v>
      </c>
      <c r="I92" s="10">
        <f ca="1">SUMIFS(OFFSET('BPC Data'!$F:$F,0,Summary!I$2),'BPC Data'!$E:$E,Summary!$D92,'BPC Data'!$B:$B,Summary!$C92)</f>
        <v>0</v>
      </c>
      <c r="J92" s="243">
        <f ca="1">SUMIFS(OFFSET('BPC Data'!$F:$F,0,Summary!J$2),'BPC Data'!$E:$E,Summary!$D92,'BPC Data'!$B:$B,Summary!$C92)</f>
        <v>0</v>
      </c>
      <c r="K92" s="10">
        <f ca="1">SUMIFS(OFFSET('BPC Data'!$F:$F,0,Summary!K$2),'BPC Data'!$E:$E,Summary!$D92,'BPC Data'!$B:$B,Summary!$C92)</f>
        <v>0</v>
      </c>
      <c r="L92" s="57">
        <f t="shared" ca="1" si="32"/>
        <v>0</v>
      </c>
      <c r="M92"/>
      <c r="N92" s="50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</row>
    <row r="93" spans="1:44" s="9" customFormat="1" hidden="1" outlineLevel="1" x14ac:dyDescent="0.55000000000000004">
      <c r="A93" s="9">
        <f t="shared" si="37"/>
        <v>8</v>
      </c>
      <c r="B93"/>
      <c r="C93">
        <f>$F87</f>
        <v>0</v>
      </c>
      <c r="D93" s="2" t="str">
        <f t="shared" si="36"/>
        <v>T_EBITDARM - EBITDARM</v>
      </c>
      <c r="E93"/>
      <c r="F93" s="13" t="str">
        <f>_xll.EVDES(D93)</f>
        <v>EBITDARM</v>
      </c>
      <c r="G93" s="10">
        <f ca="1">SUMIFS(OFFSET('BPC Data'!$F:$F,0,Summary!G$2),'BPC Data'!$E:$E,Summary!$D93,'BPC Data'!$B:$B,Summary!$C93)</f>
        <v>0</v>
      </c>
      <c r="H93" s="243">
        <f ca="1">SUMIFS(OFFSET('BPC Data'!$F:$F,0,Summary!H$2),'BPC Data'!$E:$E,Summary!$D93,'BPC Data'!$B:$B,Summary!$C93)</f>
        <v>0</v>
      </c>
      <c r="I93" s="10">
        <f ca="1">SUMIFS(OFFSET('BPC Data'!$F:$F,0,Summary!I$2),'BPC Data'!$E:$E,Summary!$D93,'BPC Data'!$B:$B,Summary!$C93)</f>
        <v>0</v>
      </c>
      <c r="J93" s="243">
        <f ca="1">SUMIFS(OFFSET('BPC Data'!$F:$F,0,Summary!J$2),'BPC Data'!$E:$E,Summary!$D93,'BPC Data'!$B:$B,Summary!$C93)</f>
        <v>0</v>
      </c>
      <c r="K93" s="10">
        <f ca="1">SUMIFS(OFFSET('BPC Data'!$F:$F,0,Summary!K$2),'BPC Data'!$E:$E,Summary!$D93,'BPC Data'!$B:$B,Summary!$C93)</f>
        <v>0</v>
      </c>
      <c r="L93" s="57">
        <f t="shared" ca="1" si="32"/>
        <v>0</v>
      </c>
      <c r="M93"/>
      <c r="N93" s="50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</row>
    <row r="94" spans="1:44" s="9" customFormat="1" hidden="1" outlineLevel="1" x14ac:dyDescent="0.55000000000000004">
      <c r="A94" s="9">
        <f t="shared" si="37"/>
        <v>8</v>
      </c>
      <c r="B94"/>
      <c r="C94">
        <f>$F87</f>
        <v>0</v>
      </c>
      <c r="D94" s="2" t="str">
        <f t="shared" si="36"/>
        <v>T_MGMT_FEE - Tenant Management Fee - Actual</v>
      </c>
      <c r="E94"/>
      <c r="F94" s="13" t="str">
        <f>_xll.EVDES(D94)</f>
        <v>Tenant Management Fee - Actual</v>
      </c>
      <c r="G94" s="10">
        <f ca="1">SUMIFS(OFFSET('BPC Data'!$F:$F,0,Summary!G$2),'BPC Data'!$E:$E,Summary!$D94,'BPC Data'!$B:$B,Summary!$C94)</f>
        <v>0</v>
      </c>
      <c r="H94" s="243">
        <f ca="1">SUMIFS(OFFSET('BPC Data'!$F:$F,0,Summary!H$2),'BPC Data'!$E:$E,Summary!$D94,'BPC Data'!$B:$B,Summary!$C94)</f>
        <v>0</v>
      </c>
      <c r="I94" s="10">
        <f ca="1">SUMIFS(OFFSET('BPC Data'!$F:$F,0,Summary!I$2),'BPC Data'!$E:$E,Summary!$D94,'BPC Data'!$B:$B,Summary!$C94)</f>
        <v>0</v>
      </c>
      <c r="J94" s="243">
        <f ca="1">SUMIFS(OFFSET('BPC Data'!$F:$F,0,Summary!J$2),'BPC Data'!$E:$E,Summary!$D94,'BPC Data'!$B:$B,Summary!$C94)</f>
        <v>0</v>
      </c>
      <c r="K94" s="10">
        <f ca="1">SUMIFS(OFFSET('BPC Data'!$F:$F,0,Summary!K$2),'BPC Data'!$E:$E,Summary!$D94,'BPC Data'!$B:$B,Summary!$C94)</f>
        <v>0</v>
      </c>
      <c r="L94" s="57">
        <f t="shared" ca="1" si="32"/>
        <v>0</v>
      </c>
      <c r="M94"/>
      <c r="N94" s="50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</row>
    <row r="95" spans="1:44" s="9" customFormat="1" hidden="1" outlineLevel="1" x14ac:dyDescent="0.55000000000000004">
      <c r="A95" s="9">
        <f t="shared" si="37"/>
        <v>8</v>
      </c>
      <c r="B95"/>
      <c r="C95">
        <f>$F87</f>
        <v>0</v>
      </c>
      <c r="D95" s="1" t="str">
        <f t="shared" si="36"/>
        <v>T_EBITDAR - EBITDAR</v>
      </c>
      <c r="E95"/>
      <c r="F95" s="13" t="str">
        <f>_xll.EVDES(D95)</f>
        <v>EBITDAR</v>
      </c>
      <c r="G95" s="10">
        <f ca="1">SUMIFS(OFFSET('BPC Data'!$F:$F,0,Summary!G$2),'BPC Data'!$E:$E,Summary!$D95,'BPC Data'!$B:$B,Summary!$C95)</f>
        <v>0</v>
      </c>
      <c r="H95" s="243">
        <f ca="1">SUMIFS(OFFSET('BPC Data'!$F:$F,0,Summary!H$2),'BPC Data'!$E:$E,Summary!$D95,'BPC Data'!$B:$B,Summary!$C95)</f>
        <v>0</v>
      </c>
      <c r="I95" s="10">
        <f ca="1">SUMIFS(OFFSET('BPC Data'!$F:$F,0,Summary!I$2),'BPC Data'!$E:$E,Summary!$D95,'BPC Data'!$B:$B,Summary!$C95)</f>
        <v>0</v>
      </c>
      <c r="J95" s="243">
        <f ca="1">SUMIFS(OFFSET('BPC Data'!$F:$F,0,Summary!J$2),'BPC Data'!$E:$E,Summary!$D95,'BPC Data'!$B:$B,Summary!$C95)</f>
        <v>0</v>
      </c>
      <c r="K95" s="10">
        <f ca="1">SUMIFS(OFFSET('BPC Data'!$F:$F,0,Summary!K$2),'BPC Data'!$E:$E,Summary!$D95,'BPC Data'!$B:$B,Summary!$C95)</f>
        <v>0</v>
      </c>
      <c r="L95" s="57">
        <f t="shared" ca="1" si="32"/>
        <v>0</v>
      </c>
      <c r="M95"/>
      <c r="N95" s="50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</row>
    <row r="96" spans="1:44" s="9" customFormat="1" hidden="1" outlineLevel="1" x14ac:dyDescent="0.55000000000000004">
      <c r="A96" s="9">
        <f t="shared" si="37"/>
        <v>8</v>
      </c>
      <c r="B96"/>
      <c r="C96">
        <f>$F87</f>
        <v>0</v>
      </c>
      <c r="D96" s="1" t="str">
        <f t="shared" si="36"/>
        <v>T_RENT_EXP - Tenant Rent Expense</v>
      </c>
      <c r="E96"/>
      <c r="F96" s="13" t="str">
        <f>_xll.EVDES(D96)</f>
        <v>Tenant Rent Expense</v>
      </c>
      <c r="G96" s="10">
        <f ca="1">SUMIFS(OFFSET('BPC Data'!$F:$F,0,Summary!G$2),'BPC Data'!$E:$E,Summary!$D96,'BPC Data'!$B:$B,Summary!$C96)</f>
        <v>0</v>
      </c>
      <c r="H96" s="243">
        <f ca="1">SUMIFS(OFFSET('BPC Data'!$F:$F,0,Summary!H$2),'BPC Data'!$E:$E,Summary!$D96,'BPC Data'!$B:$B,Summary!$C96)</f>
        <v>0</v>
      </c>
      <c r="I96" s="10">
        <f ca="1">SUMIFS(OFFSET('BPC Data'!$F:$F,0,Summary!I$2),'BPC Data'!$E:$E,Summary!$D96,'BPC Data'!$B:$B,Summary!$C96)</f>
        <v>0</v>
      </c>
      <c r="J96" s="243">
        <f ca="1">SUMIFS(OFFSET('BPC Data'!$F:$F,0,Summary!J$2),'BPC Data'!$E:$E,Summary!$D96,'BPC Data'!$B:$B,Summary!$C96)</f>
        <v>0</v>
      </c>
      <c r="K96" s="10">
        <f ca="1">SUMIFS(OFFSET('BPC Data'!$F:$F,0,Summary!K$2),'BPC Data'!$E:$E,Summary!$D96,'BPC Data'!$B:$B,Summary!$C96)</f>
        <v>0</v>
      </c>
      <c r="L96" s="57">
        <f t="shared" ca="1" si="32"/>
        <v>0</v>
      </c>
      <c r="M96"/>
      <c r="N96" s="50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</row>
    <row r="97" spans="1:44" s="9" customFormat="1" hidden="1" outlineLevel="1" x14ac:dyDescent="0.55000000000000004">
      <c r="A97" s="9">
        <f t="shared" si="37"/>
        <v>8</v>
      </c>
      <c r="B97"/>
      <c r="C97"/>
      <c r="D97" s="1" t="str">
        <f t="shared" si="36"/>
        <v>x</v>
      </c>
      <c r="E97"/>
      <c r="F97" s="13" t="s">
        <v>0</v>
      </c>
      <c r="G97" s="10" t="e">
        <f t="shared" ref="G97:H97" ca="1" si="38">G95/G96</f>
        <v>#DIV/0!</v>
      </c>
      <c r="H97" s="243" t="e">
        <f t="shared" ca="1" si="38"/>
        <v>#DIV/0!</v>
      </c>
      <c r="I97" s="10" t="e">
        <f t="shared" ref="I97:J97" ca="1" si="39">I95/I96</f>
        <v>#DIV/0!</v>
      </c>
      <c r="J97" s="243" t="e">
        <f t="shared" ca="1" si="39"/>
        <v>#DIV/0!</v>
      </c>
      <c r="K97" s="10" t="e">
        <f t="shared" ref="K97" ca="1" si="40">K95/K96</f>
        <v>#DIV/0!</v>
      </c>
      <c r="L97" s="57" t="e">
        <f t="shared" ca="1" si="32"/>
        <v>#DIV/0!</v>
      </c>
      <c r="M97"/>
      <c r="N97" s="50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</row>
    <row r="98" spans="1:44" s="9" customFormat="1" hidden="1" outlineLevel="1" x14ac:dyDescent="0.55000000000000004">
      <c r="A98" s="9">
        <f>IF(AND(D98&lt;&gt;"",C98=""),A97+1,A97)</f>
        <v>9</v>
      </c>
      <c r="B98" s="4"/>
      <c r="C98" s="4"/>
      <c r="D98" s="4" t="str">
        <f t="shared" si="36"/>
        <v>x</v>
      </c>
      <c r="E98" s="4"/>
      <c r="F98" s="12">
        <f>INDEX(PropertyList!$D:$D,MATCH(Summary!$A98,PropertyList!$C:$C,0))</f>
        <v>0</v>
      </c>
      <c r="G98" s="87"/>
      <c r="H98" s="242"/>
      <c r="I98" s="87"/>
      <c r="J98" s="242"/>
      <c r="K98" s="87"/>
      <c r="L98" s="57">
        <f t="shared" si="32"/>
        <v>0</v>
      </c>
      <c r="M98"/>
      <c r="N98" s="50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</row>
    <row r="99" spans="1:44" s="9" customFormat="1" hidden="1" outlineLevel="1" x14ac:dyDescent="0.55000000000000004">
      <c r="A99" s="9">
        <f t="shared" ref="A99:A108" si="41">IF(AND(F99&lt;&gt;"",D99=""),A98+1,A98)</f>
        <v>9</v>
      </c>
      <c r="C99">
        <f>$F98</f>
        <v>0</v>
      </c>
      <c r="D99" s="3" t="str">
        <f t="shared" si="36"/>
        <v>PAY_PAT_DAYS - Total Payor Patient Days</v>
      </c>
      <c r="F99" s="13" t="str">
        <f>_xll.EVDES(D99)</f>
        <v>Total Payor Patient Days</v>
      </c>
      <c r="G99" s="10">
        <f ca="1">SUMIFS(OFFSET('BPC Data'!$F:$F,0,Summary!G$2),'BPC Data'!$E:$E,Summary!$D99,'BPC Data'!$B:$B,Summary!$C99)</f>
        <v>0</v>
      </c>
      <c r="H99" s="243">
        <f ca="1">SUMIFS(OFFSET('BPC Data'!$F:$F,0,Summary!H$2),'BPC Data'!$E:$E,Summary!$D99,'BPC Data'!$B:$B,Summary!$C99)</f>
        <v>0</v>
      </c>
      <c r="I99" s="10">
        <f ca="1">SUMIFS(OFFSET('BPC Data'!$F:$F,0,Summary!I$2),'BPC Data'!$E:$E,Summary!$D99,'BPC Data'!$B:$B,Summary!$C99)</f>
        <v>0</v>
      </c>
      <c r="J99" s="243">
        <f ca="1">SUMIFS(OFFSET('BPC Data'!$F:$F,0,Summary!J$2),'BPC Data'!$E:$E,Summary!$D99,'BPC Data'!$B:$B,Summary!$C99)</f>
        <v>0</v>
      </c>
      <c r="K99" s="10">
        <f ca="1">SUMIFS(OFFSET('BPC Data'!$F:$F,0,Summary!K$2),'BPC Data'!$E:$E,Summary!$D99,'BPC Data'!$B:$B,Summary!$C99)</f>
        <v>0</v>
      </c>
      <c r="L99" s="57">
        <f t="shared" ca="1" si="32"/>
        <v>0</v>
      </c>
      <c r="M99"/>
      <c r="N99" s="50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</row>
    <row r="100" spans="1:44" s="9" customFormat="1" hidden="1" outlineLevel="1" x14ac:dyDescent="0.55000000000000004">
      <c r="A100" s="9">
        <f t="shared" si="41"/>
        <v>9</v>
      </c>
      <c r="C100">
        <f>$F98</f>
        <v>0</v>
      </c>
      <c r="D100" s="3" t="str">
        <f t="shared" si="36"/>
        <v>A_BEDS_TOTAL - Total Available Beds</v>
      </c>
      <c r="F100" s="13" t="str">
        <f>_xll.EVDES(D100)</f>
        <v>Total Available Beds</v>
      </c>
      <c r="G100" s="10">
        <f ca="1">SUMIFS(OFFSET('BPC Data'!$F:$F,0,Summary!G$2),'BPC Data'!$E:$E,Summary!$D100,'BPC Data'!$B:$B,Summary!$C100)</f>
        <v>0</v>
      </c>
      <c r="H100" s="243">
        <f ca="1">SUMIFS(OFFSET('BPC Data'!$F:$F,0,Summary!H$2),'BPC Data'!$E:$E,Summary!$D100,'BPC Data'!$B:$B,Summary!$C100)</f>
        <v>0</v>
      </c>
      <c r="I100" s="10">
        <f ca="1">SUMIFS(OFFSET('BPC Data'!$F:$F,0,Summary!I$2),'BPC Data'!$E:$E,Summary!$D100,'BPC Data'!$B:$B,Summary!$C100)</f>
        <v>0</v>
      </c>
      <c r="J100" s="243">
        <f ca="1">SUMIFS(OFFSET('BPC Data'!$F:$F,0,Summary!J$2),'BPC Data'!$E:$E,Summary!$D100,'BPC Data'!$B:$B,Summary!$C100)</f>
        <v>0</v>
      </c>
      <c r="K100" s="10">
        <f ca="1">SUMIFS(OFFSET('BPC Data'!$F:$F,0,Summary!K$2),'BPC Data'!$E:$E,Summary!$D100,'BPC Data'!$B:$B,Summary!$C100)</f>
        <v>0</v>
      </c>
      <c r="L100" s="57">
        <f t="shared" ca="1" si="32"/>
        <v>0</v>
      </c>
      <c r="M100"/>
      <c r="N100" s="5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</row>
    <row r="101" spans="1:44" s="9" customFormat="1" hidden="1" outlineLevel="1" x14ac:dyDescent="0.55000000000000004">
      <c r="A101" s="9">
        <f t="shared" si="41"/>
        <v>9</v>
      </c>
      <c r="B101"/>
      <c r="C101">
        <f>$F98</f>
        <v>0</v>
      </c>
      <c r="D101" s="3" t="str">
        <f t="shared" si="36"/>
        <v>T_REVENUES - Total Tenant Revenues</v>
      </c>
      <c r="E101"/>
      <c r="F101" s="13" t="str">
        <f>_xll.EVDES(D101)</f>
        <v>Total Tenant Revenues</v>
      </c>
      <c r="G101" s="10">
        <f ca="1">SUMIFS(OFFSET('BPC Data'!$F:$F,0,Summary!G$2),'BPC Data'!$E:$E,Summary!$D101,'BPC Data'!$B:$B,Summary!$C101)</f>
        <v>0</v>
      </c>
      <c r="H101" s="243">
        <f ca="1">SUMIFS(OFFSET('BPC Data'!$F:$F,0,Summary!H$2),'BPC Data'!$E:$E,Summary!$D101,'BPC Data'!$B:$B,Summary!$C101)</f>
        <v>0</v>
      </c>
      <c r="I101" s="10">
        <f ca="1">SUMIFS(OFFSET('BPC Data'!$F:$F,0,Summary!I$2),'BPC Data'!$E:$E,Summary!$D101,'BPC Data'!$B:$B,Summary!$C101)</f>
        <v>0</v>
      </c>
      <c r="J101" s="243">
        <f ca="1">SUMIFS(OFFSET('BPC Data'!$F:$F,0,Summary!J$2),'BPC Data'!$E:$E,Summary!$D101,'BPC Data'!$B:$B,Summary!$C101)</f>
        <v>0</v>
      </c>
      <c r="K101" s="10">
        <f ca="1">SUMIFS(OFFSET('BPC Data'!$F:$F,0,Summary!K$2),'BPC Data'!$E:$E,Summary!$D101,'BPC Data'!$B:$B,Summary!$C101)</f>
        <v>0</v>
      </c>
      <c r="L101" s="57">
        <f t="shared" ca="1" si="32"/>
        <v>0</v>
      </c>
      <c r="M101"/>
      <c r="N101" s="50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</row>
    <row r="102" spans="1:44" s="9" customFormat="1" hidden="1" outlineLevel="1" x14ac:dyDescent="0.55000000000000004">
      <c r="A102" s="9">
        <f t="shared" si="41"/>
        <v>9</v>
      </c>
      <c r="B102"/>
      <c r="C102">
        <f>$F98</f>
        <v>0</v>
      </c>
      <c r="D102" s="3" t="str">
        <f t="shared" si="36"/>
        <v>T_OPEX - Tenant Operating Expenses</v>
      </c>
      <c r="E102"/>
      <c r="F102" s="13" t="str">
        <f>_xll.EVDES(D102)</f>
        <v>Tenant Operating Expenses</v>
      </c>
      <c r="G102" s="10">
        <f ca="1">SUMIFS(OFFSET('BPC Data'!$F:$F,0,Summary!G$2),'BPC Data'!$E:$E,Summary!$D102,'BPC Data'!$B:$B,Summary!$C102)</f>
        <v>0</v>
      </c>
      <c r="H102" s="243">
        <f ca="1">SUMIFS(OFFSET('BPC Data'!$F:$F,0,Summary!H$2),'BPC Data'!$E:$E,Summary!$D102,'BPC Data'!$B:$B,Summary!$C102)</f>
        <v>0</v>
      </c>
      <c r="I102" s="10">
        <f ca="1">SUMIFS(OFFSET('BPC Data'!$F:$F,0,Summary!I$2),'BPC Data'!$E:$E,Summary!$D102,'BPC Data'!$B:$B,Summary!$C102)</f>
        <v>0</v>
      </c>
      <c r="J102" s="243">
        <f ca="1">SUMIFS(OFFSET('BPC Data'!$F:$F,0,Summary!J$2),'BPC Data'!$E:$E,Summary!$D102,'BPC Data'!$B:$B,Summary!$C102)</f>
        <v>0</v>
      </c>
      <c r="K102" s="10">
        <f ca="1">SUMIFS(OFFSET('BPC Data'!$F:$F,0,Summary!K$2),'BPC Data'!$E:$E,Summary!$D102,'BPC Data'!$B:$B,Summary!$C102)</f>
        <v>0</v>
      </c>
      <c r="L102" s="57">
        <f t="shared" ca="1" si="32"/>
        <v>0</v>
      </c>
      <c r="M102"/>
      <c r="N102" s="50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</row>
    <row r="103" spans="1:44" s="9" customFormat="1" hidden="1" outlineLevel="1" x14ac:dyDescent="0.55000000000000004">
      <c r="A103" s="9">
        <f t="shared" si="41"/>
        <v>9</v>
      </c>
      <c r="B103"/>
      <c r="C103">
        <f>$F98</f>
        <v>0</v>
      </c>
      <c r="D103" s="3" t="str">
        <f t="shared" si="36"/>
        <v>T_BAD_DEBT - Tenant Bad Debt Expense</v>
      </c>
      <c r="E103"/>
      <c r="F103" s="13" t="str">
        <f>_xll.EVDES(D103)</f>
        <v>Tenant Bad Debt Expense</v>
      </c>
      <c r="G103" s="10">
        <f ca="1">SUMIFS(OFFSET('BPC Data'!$F:$F,0,Summary!G$2),'BPC Data'!$E:$E,Summary!$D103,'BPC Data'!$B:$B,Summary!$C103)</f>
        <v>0</v>
      </c>
      <c r="H103" s="243">
        <f ca="1">SUMIFS(OFFSET('BPC Data'!$F:$F,0,Summary!H$2),'BPC Data'!$E:$E,Summary!$D103,'BPC Data'!$B:$B,Summary!$C103)</f>
        <v>0</v>
      </c>
      <c r="I103" s="10">
        <f ca="1">SUMIFS(OFFSET('BPC Data'!$F:$F,0,Summary!I$2),'BPC Data'!$E:$E,Summary!$D103,'BPC Data'!$B:$B,Summary!$C103)</f>
        <v>0</v>
      </c>
      <c r="J103" s="243">
        <f ca="1">SUMIFS(OFFSET('BPC Data'!$F:$F,0,Summary!J$2),'BPC Data'!$E:$E,Summary!$D103,'BPC Data'!$B:$B,Summary!$C103)</f>
        <v>0</v>
      </c>
      <c r="K103" s="10">
        <f ca="1">SUMIFS(OFFSET('BPC Data'!$F:$F,0,Summary!K$2),'BPC Data'!$E:$E,Summary!$D103,'BPC Data'!$B:$B,Summary!$C103)</f>
        <v>0</v>
      </c>
      <c r="L103" s="57">
        <f t="shared" ca="1" si="32"/>
        <v>0</v>
      </c>
      <c r="M103"/>
      <c r="N103" s="50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</row>
    <row r="104" spans="1:44" s="9" customFormat="1" hidden="1" outlineLevel="1" x14ac:dyDescent="0.55000000000000004">
      <c r="A104" s="9">
        <f t="shared" si="41"/>
        <v>9</v>
      </c>
      <c r="B104"/>
      <c r="C104">
        <f>$F98</f>
        <v>0</v>
      </c>
      <c r="D104" s="2" t="str">
        <f t="shared" si="36"/>
        <v>T_EBITDARM - EBITDARM</v>
      </c>
      <c r="E104"/>
      <c r="F104" s="13" t="str">
        <f>_xll.EVDES(D104)</f>
        <v>EBITDARM</v>
      </c>
      <c r="G104" s="10">
        <f ca="1">SUMIFS(OFFSET('BPC Data'!$F:$F,0,Summary!G$2),'BPC Data'!$E:$E,Summary!$D104,'BPC Data'!$B:$B,Summary!$C104)</f>
        <v>0</v>
      </c>
      <c r="H104" s="243">
        <f ca="1">SUMIFS(OFFSET('BPC Data'!$F:$F,0,Summary!H$2),'BPC Data'!$E:$E,Summary!$D104,'BPC Data'!$B:$B,Summary!$C104)</f>
        <v>0</v>
      </c>
      <c r="I104" s="10">
        <f ca="1">SUMIFS(OFFSET('BPC Data'!$F:$F,0,Summary!I$2),'BPC Data'!$E:$E,Summary!$D104,'BPC Data'!$B:$B,Summary!$C104)</f>
        <v>0</v>
      </c>
      <c r="J104" s="243">
        <f ca="1">SUMIFS(OFFSET('BPC Data'!$F:$F,0,Summary!J$2),'BPC Data'!$E:$E,Summary!$D104,'BPC Data'!$B:$B,Summary!$C104)</f>
        <v>0</v>
      </c>
      <c r="K104" s="10">
        <f ca="1">SUMIFS(OFFSET('BPC Data'!$F:$F,0,Summary!K$2),'BPC Data'!$E:$E,Summary!$D104,'BPC Data'!$B:$B,Summary!$C104)</f>
        <v>0</v>
      </c>
      <c r="L104" s="57">
        <f t="shared" ca="1" si="32"/>
        <v>0</v>
      </c>
      <c r="M104"/>
      <c r="N104" s="50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</row>
    <row r="105" spans="1:44" s="9" customFormat="1" hidden="1" outlineLevel="1" x14ac:dyDescent="0.55000000000000004">
      <c r="A105" s="9">
        <f t="shared" si="41"/>
        <v>9</v>
      </c>
      <c r="B105"/>
      <c r="C105">
        <f>$F98</f>
        <v>0</v>
      </c>
      <c r="D105" s="2" t="str">
        <f t="shared" si="36"/>
        <v>T_MGMT_FEE - Tenant Management Fee - Actual</v>
      </c>
      <c r="E105"/>
      <c r="F105" s="13" t="str">
        <f>_xll.EVDES(D105)</f>
        <v>Tenant Management Fee - Actual</v>
      </c>
      <c r="G105" s="10">
        <f ca="1">SUMIFS(OFFSET('BPC Data'!$F:$F,0,Summary!G$2),'BPC Data'!$E:$E,Summary!$D105,'BPC Data'!$B:$B,Summary!$C105)</f>
        <v>0</v>
      </c>
      <c r="H105" s="243">
        <f ca="1">SUMIFS(OFFSET('BPC Data'!$F:$F,0,Summary!H$2),'BPC Data'!$E:$E,Summary!$D105,'BPC Data'!$B:$B,Summary!$C105)</f>
        <v>0</v>
      </c>
      <c r="I105" s="10">
        <f ca="1">SUMIFS(OFFSET('BPC Data'!$F:$F,0,Summary!I$2),'BPC Data'!$E:$E,Summary!$D105,'BPC Data'!$B:$B,Summary!$C105)</f>
        <v>0</v>
      </c>
      <c r="J105" s="243">
        <f ca="1">SUMIFS(OFFSET('BPC Data'!$F:$F,0,Summary!J$2),'BPC Data'!$E:$E,Summary!$D105,'BPC Data'!$B:$B,Summary!$C105)</f>
        <v>0</v>
      </c>
      <c r="K105" s="10">
        <f ca="1">SUMIFS(OFFSET('BPC Data'!$F:$F,0,Summary!K$2),'BPC Data'!$E:$E,Summary!$D105,'BPC Data'!$B:$B,Summary!$C105)</f>
        <v>0</v>
      </c>
      <c r="L105" s="57">
        <f t="shared" ca="1" si="32"/>
        <v>0</v>
      </c>
      <c r="M105"/>
      <c r="N105" s="50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</row>
    <row r="106" spans="1:44" s="9" customFormat="1" hidden="1" outlineLevel="1" x14ac:dyDescent="0.55000000000000004">
      <c r="A106" s="9">
        <f t="shared" si="41"/>
        <v>9</v>
      </c>
      <c r="B106"/>
      <c r="C106">
        <f>$F98</f>
        <v>0</v>
      </c>
      <c r="D106" s="1" t="str">
        <f t="shared" si="36"/>
        <v>T_EBITDAR - EBITDAR</v>
      </c>
      <c r="E106"/>
      <c r="F106" s="13" t="str">
        <f>_xll.EVDES(D106)</f>
        <v>EBITDAR</v>
      </c>
      <c r="G106" s="10">
        <f ca="1">SUMIFS(OFFSET('BPC Data'!$F:$F,0,Summary!G$2),'BPC Data'!$E:$E,Summary!$D106,'BPC Data'!$B:$B,Summary!$C106)</f>
        <v>0</v>
      </c>
      <c r="H106" s="243">
        <f ca="1">SUMIFS(OFFSET('BPC Data'!$F:$F,0,Summary!H$2),'BPC Data'!$E:$E,Summary!$D106,'BPC Data'!$B:$B,Summary!$C106)</f>
        <v>0</v>
      </c>
      <c r="I106" s="10">
        <f ca="1">SUMIFS(OFFSET('BPC Data'!$F:$F,0,Summary!I$2),'BPC Data'!$E:$E,Summary!$D106,'BPC Data'!$B:$B,Summary!$C106)</f>
        <v>0</v>
      </c>
      <c r="J106" s="243">
        <f ca="1">SUMIFS(OFFSET('BPC Data'!$F:$F,0,Summary!J$2),'BPC Data'!$E:$E,Summary!$D106,'BPC Data'!$B:$B,Summary!$C106)</f>
        <v>0</v>
      </c>
      <c r="K106" s="10">
        <f ca="1">SUMIFS(OFFSET('BPC Data'!$F:$F,0,Summary!K$2),'BPC Data'!$E:$E,Summary!$D106,'BPC Data'!$B:$B,Summary!$C106)</f>
        <v>0</v>
      </c>
      <c r="L106" s="57">
        <f t="shared" ca="1" si="32"/>
        <v>0</v>
      </c>
      <c r="M106"/>
      <c r="N106" s="50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</row>
    <row r="107" spans="1:44" s="9" customFormat="1" hidden="1" outlineLevel="1" x14ac:dyDescent="0.55000000000000004">
      <c r="A107" s="9">
        <f t="shared" si="41"/>
        <v>9</v>
      </c>
      <c r="B107"/>
      <c r="C107">
        <f>$F98</f>
        <v>0</v>
      </c>
      <c r="D107" s="1" t="str">
        <f t="shared" si="36"/>
        <v>T_RENT_EXP - Tenant Rent Expense</v>
      </c>
      <c r="E107"/>
      <c r="F107" s="13" t="str">
        <f>_xll.EVDES(D107)</f>
        <v>Tenant Rent Expense</v>
      </c>
      <c r="G107" s="10">
        <f ca="1">SUMIFS(OFFSET('BPC Data'!$F:$F,0,Summary!G$2),'BPC Data'!$E:$E,Summary!$D107,'BPC Data'!$B:$B,Summary!$C107)</f>
        <v>0</v>
      </c>
      <c r="H107" s="243">
        <f ca="1">SUMIFS(OFFSET('BPC Data'!$F:$F,0,Summary!H$2),'BPC Data'!$E:$E,Summary!$D107,'BPC Data'!$B:$B,Summary!$C107)</f>
        <v>0</v>
      </c>
      <c r="I107" s="10">
        <f ca="1">SUMIFS(OFFSET('BPC Data'!$F:$F,0,Summary!I$2),'BPC Data'!$E:$E,Summary!$D107,'BPC Data'!$B:$B,Summary!$C107)</f>
        <v>0</v>
      </c>
      <c r="J107" s="243">
        <f ca="1">SUMIFS(OFFSET('BPC Data'!$F:$F,0,Summary!J$2),'BPC Data'!$E:$E,Summary!$D107,'BPC Data'!$B:$B,Summary!$C107)</f>
        <v>0</v>
      </c>
      <c r="K107" s="10">
        <f ca="1">SUMIFS(OFFSET('BPC Data'!$F:$F,0,Summary!K$2),'BPC Data'!$E:$E,Summary!$D107,'BPC Data'!$B:$B,Summary!$C107)</f>
        <v>0</v>
      </c>
      <c r="L107" s="57">
        <f t="shared" ca="1" si="32"/>
        <v>0</v>
      </c>
      <c r="M107"/>
      <c r="N107" s="50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</row>
    <row r="108" spans="1:44" s="9" customFormat="1" hidden="1" outlineLevel="1" x14ac:dyDescent="0.55000000000000004">
      <c r="A108" s="9">
        <f t="shared" si="41"/>
        <v>9</v>
      </c>
      <c r="B108"/>
      <c r="C108"/>
      <c r="D108" s="1" t="str">
        <f t="shared" si="36"/>
        <v>x</v>
      </c>
      <c r="E108"/>
      <c r="F108" s="13" t="s">
        <v>0</v>
      </c>
      <c r="G108" s="10" t="e">
        <f t="shared" ref="G108:H108" ca="1" si="42">G106/G107</f>
        <v>#DIV/0!</v>
      </c>
      <c r="H108" s="243" t="e">
        <f t="shared" ca="1" si="42"/>
        <v>#DIV/0!</v>
      </c>
      <c r="I108" s="10" t="e">
        <f t="shared" ref="I108:J108" ca="1" si="43">I106/I107</f>
        <v>#DIV/0!</v>
      </c>
      <c r="J108" s="243" t="e">
        <f t="shared" ca="1" si="43"/>
        <v>#DIV/0!</v>
      </c>
      <c r="K108" s="10" t="e">
        <f t="shared" ref="K108" ca="1" si="44">K106/K107</f>
        <v>#DIV/0!</v>
      </c>
      <c r="L108" s="57" t="e">
        <f t="shared" ca="1" si="32"/>
        <v>#DIV/0!</v>
      </c>
      <c r="M108"/>
      <c r="N108" s="50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</row>
    <row r="109" spans="1:44" s="9" customFormat="1" hidden="1" outlineLevel="1" x14ac:dyDescent="0.55000000000000004">
      <c r="A109" s="9">
        <f>IF(AND(D109&lt;&gt;"",C109=""),A108+1,A108)</f>
        <v>10</v>
      </c>
      <c r="B109" s="4"/>
      <c r="C109" s="4"/>
      <c r="D109" s="4" t="str">
        <f t="shared" si="36"/>
        <v>x</v>
      </c>
      <c r="E109" s="4"/>
      <c r="F109" s="12">
        <f>INDEX(PropertyList!$D:$D,MATCH(Summary!$A109,PropertyList!$C:$C,0))</f>
        <v>0</v>
      </c>
      <c r="G109" s="87"/>
      <c r="H109" s="242"/>
      <c r="I109" s="87"/>
      <c r="J109" s="242"/>
      <c r="K109" s="87"/>
      <c r="L109" s="57">
        <f t="shared" si="32"/>
        <v>0</v>
      </c>
      <c r="M109"/>
      <c r="N109" s="50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</row>
    <row r="110" spans="1:44" s="9" customFormat="1" hidden="1" outlineLevel="1" x14ac:dyDescent="0.55000000000000004">
      <c r="A110" s="9">
        <f t="shared" ref="A110:A119" si="45">IF(AND(F110&lt;&gt;"",D110=""),A109+1,A109)</f>
        <v>10</v>
      </c>
      <c r="C110">
        <f>$F109</f>
        <v>0</v>
      </c>
      <c r="D110" s="3" t="str">
        <f t="shared" si="36"/>
        <v>PAY_PAT_DAYS - Total Payor Patient Days</v>
      </c>
      <c r="F110" s="13" t="str">
        <f>_xll.EVDES(D110)</f>
        <v>Total Payor Patient Days</v>
      </c>
      <c r="G110" s="10">
        <f ca="1">SUMIFS(OFFSET('BPC Data'!$F:$F,0,Summary!G$2),'BPC Data'!$E:$E,Summary!$D110,'BPC Data'!$B:$B,Summary!$C110)</f>
        <v>0</v>
      </c>
      <c r="H110" s="243">
        <f ca="1">SUMIFS(OFFSET('BPC Data'!$F:$F,0,Summary!H$2),'BPC Data'!$E:$E,Summary!$D110,'BPC Data'!$B:$B,Summary!$C110)</f>
        <v>0</v>
      </c>
      <c r="I110" s="10">
        <f ca="1">SUMIFS(OFFSET('BPC Data'!$F:$F,0,Summary!I$2),'BPC Data'!$E:$E,Summary!$D110,'BPC Data'!$B:$B,Summary!$C110)</f>
        <v>0</v>
      </c>
      <c r="J110" s="243">
        <f ca="1">SUMIFS(OFFSET('BPC Data'!$F:$F,0,Summary!J$2),'BPC Data'!$E:$E,Summary!$D110,'BPC Data'!$B:$B,Summary!$C110)</f>
        <v>0</v>
      </c>
      <c r="K110" s="10">
        <f ca="1">SUMIFS(OFFSET('BPC Data'!$F:$F,0,Summary!K$2),'BPC Data'!$E:$E,Summary!$D110,'BPC Data'!$B:$B,Summary!$C110)</f>
        <v>0</v>
      </c>
      <c r="L110" s="57">
        <f t="shared" ca="1" si="32"/>
        <v>0</v>
      </c>
      <c r="M110"/>
      <c r="N110" s="5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</row>
    <row r="111" spans="1:44" s="9" customFormat="1" hidden="1" outlineLevel="1" x14ac:dyDescent="0.55000000000000004">
      <c r="A111" s="9">
        <f t="shared" si="45"/>
        <v>10</v>
      </c>
      <c r="C111">
        <f>$F109</f>
        <v>0</v>
      </c>
      <c r="D111" s="3" t="str">
        <f t="shared" si="36"/>
        <v>A_BEDS_TOTAL - Total Available Beds</v>
      </c>
      <c r="F111" s="13" t="str">
        <f>_xll.EVDES(D111)</f>
        <v>Total Available Beds</v>
      </c>
      <c r="G111" s="10">
        <f ca="1">SUMIFS(OFFSET('BPC Data'!$F:$F,0,Summary!G$2),'BPC Data'!$E:$E,Summary!$D111,'BPC Data'!$B:$B,Summary!$C111)</f>
        <v>0</v>
      </c>
      <c r="H111" s="243">
        <f ca="1">SUMIFS(OFFSET('BPC Data'!$F:$F,0,Summary!H$2),'BPC Data'!$E:$E,Summary!$D111,'BPC Data'!$B:$B,Summary!$C111)</f>
        <v>0</v>
      </c>
      <c r="I111" s="10">
        <f ca="1">SUMIFS(OFFSET('BPC Data'!$F:$F,0,Summary!I$2),'BPC Data'!$E:$E,Summary!$D111,'BPC Data'!$B:$B,Summary!$C111)</f>
        <v>0</v>
      </c>
      <c r="J111" s="243">
        <f ca="1">SUMIFS(OFFSET('BPC Data'!$F:$F,0,Summary!J$2),'BPC Data'!$E:$E,Summary!$D111,'BPC Data'!$B:$B,Summary!$C111)</f>
        <v>0</v>
      </c>
      <c r="K111" s="10">
        <f ca="1">SUMIFS(OFFSET('BPC Data'!$F:$F,0,Summary!K$2),'BPC Data'!$E:$E,Summary!$D111,'BPC Data'!$B:$B,Summary!$C111)</f>
        <v>0</v>
      </c>
      <c r="L111" s="57">
        <f t="shared" ca="1" si="32"/>
        <v>0</v>
      </c>
      <c r="M111"/>
      <c r="N111" s="50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</row>
    <row r="112" spans="1:44" s="9" customFormat="1" hidden="1" outlineLevel="1" x14ac:dyDescent="0.55000000000000004">
      <c r="A112" s="9">
        <f t="shared" si="45"/>
        <v>10</v>
      </c>
      <c r="B112"/>
      <c r="C112">
        <f>$F109</f>
        <v>0</v>
      </c>
      <c r="D112" s="3" t="str">
        <f t="shared" si="36"/>
        <v>T_REVENUES - Total Tenant Revenues</v>
      </c>
      <c r="E112"/>
      <c r="F112" s="13" t="str">
        <f>_xll.EVDES(D112)</f>
        <v>Total Tenant Revenues</v>
      </c>
      <c r="G112" s="10">
        <f ca="1">SUMIFS(OFFSET('BPC Data'!$F:$F,0,Summary!G$2),'BPC Data'!$E:$E,Summary!$D112,'BPC Data'!$B:$B,Summary!$C112)</f>
        <v>0</v>
      </c>
      <c r="H112" s="243">
        <f ca="1">SUMIFS(OFFSET('BPC Data'!$F:$F,0,Summary!H$2),'BPC Data'!$E:$E,Summary!$D112,'BPC Data'!$B:$B,Summary!$C112)</f>
        <v>0</v>
      </c>
      <c r="I112" s="10">
        <f ca="1">SUMIFS(OFFSET('BPC Data'!$F:$F,0,Summary!I$2),'BPC Data'!$E:$E,Summary!$D112,'BPC Data'!$B:$B,Summary!$C112)</f>
        <v>0</v>
      </c>
      <c r="J112" s="243">
        <f ca="1">SUMIFS(OFFSET('BPC Data'!$F:$F,0,Summary!J$2),'BPC Data'!$E:$E,Summary!$D112,'BPC Data'!$B:$B,Summary!$C112)</f>
        <v>0</v>
      </c>
      <c r="K112" s="10">
        <f ca="1">SUMIFS(OFFSET('BPC Data'!$F:$F,0,Summary!K$2),'BPC Data'!$E:$E,Summary!$D112,'BPC Data'!$B:$B,Summary!$C112)</f>
        <v>0</v>
      </c>
      <c r="L112" s="57">
        <f t="shared" ca="1" si="32"/>
        <v>0</v>
      </c>
      <c r="M112"/>
      <c r="N112" s="50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</row>
    <row r="113" spans="1:44" s="9" customFormat="1" hidden="1" outlineLevel="1" x14ac:dyDescent="0.55000000000000004">
      <c r="A113" s="9">
        <f t="shared" si="45"/>
        <v>10</v>
      </c>
      <c r="B113"/>
      <c r="C113">
        <f>$F109</f>
        <v>0</v>
      </c>
      <c r="D113" s="3" t="str">
        <f t="shared" si="36"/>
        <v>T_OPEX - Tenant Operating Expenses</v>
      </c>
      <c r="E113"/>
      <c r="F113" s="13" t="str">
        <f>_xll.EVDES(D113)</f>
        <v>Tenant Operating Expenses</v>
      </c>
      <c r="G113" s="10">
        <f ca="1">SUMIFS(OFFSET('BPC Data'!$F:$F,0,Summary!G$2),'BPC Data'!$E:$E,Summary!$D113,'BPC Data'!$B:$B,Summary!$C113)</f>
        <v>0</v>
      </c>
      <c r="H113" s="243">
        <f ca="1">SUMIFS(OFFSET('BPC Data'!$F:$F,0,Summary!H$2),'BPC Data'!$E:$E,Summary!$D113,'BPC Data'!$B:$B,Summary!$C113)</f>
        <v>0</v>
      </c>
      <c r="I113" s="10">
        <f ca="1">SUMIFS(OFFSET('BPC Data'!$F:$F,0,Summary!I$2),'BPC Data'!$E:$E,Summary!$D113,'BPC Data'!$B:$B,Summary!$C113)</f>
        <v>0</v>
      </c>
      <c r="J113" s="243">
        <f ca="1">SUMIFS(OFFSET('BPC Data'!$F:$F,0,Summary!J$2),'BPC Data'!$E:$E,Summary!$D113,'BPC Data'!$B:$B,Summary!$C113)</f>
        <v>0</v>
      </c>
      <c r="K113" s="10">
        <f ca="1">SUMIFS(OFFSET('BPC Data'!$F:$F,0,Summary!K$2),'BPC Data'!$E:$E,Summary!$D113,'BPC Data'!$B:$B,Summary!$C113)</f>
        <v>0</v>
      </c>
      <c r="L113" s="57">
        <f t="shared" ca="1" si="32"/>
        <v>0</v>
      </c>
      <c r="M113"/>
      <c r="N113" s="50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</row>
    <row r="114" spans="1:44" s="9" customFormat="1" hidden="1" outlineLevel="1" x14ac:dyDescent="0.55000000000000004">
      <c r="A114" s="9">
        <f t="shared" si="45"/>
        <v>10</v>
      </c>
      <c r="B114"/>
      <c r="C114">
        <f>$F109</f>
        <v>0</v>
      </c>
      <c r="D114" s="3" t="str">
        <f t="shared" si="36"/>
        <v>T_BAD_DEBT - Tenant Bad Debt Expense</v>
      </c>
      <c r="E114"/>
      <c r="F114" s="13" t="str">
        <f>_xll.EVDES(D114)</f>
        <v>Tenant Bad Debt Expense</v>
      </c>
      <c r="G114" s="10">
        <f ca="1">SUMIFS(OFFSET('BPC Data'!$F:$F,0,Summary!G$2),'BPC Data'!$E:$E,Summary!$D114,'BPC Data'!$B:$B,Summary!$C114)</f>
        <v>0</v>
      </c>
      <c r="H114" s="243">
        <f ca="1">SUMIFS(OFFSET('BPC Data'!$F:$F,0,Summary!H$2),'BPC Data'!$E:$E,Summary!$D114,'BPC Data'!$B:$B,Summary!$C114)</f>
        <v>0</v>
      </c>
      <c r="I114" s="10">
        <f ca="1">SUMIFS(OFFSET('BPC Data'!$F:$F,0,Summary!I$2),'BPC Data'!$E:$E,Summary!$D114,'BPC Data'!$B:$B,Summary!$C114)</f>
        <v>0</v>
      </c>
      <c r="J114" s="243">
        <f ca="1">SUMIFS(OFFSET('BPC Data'!$F:$F,0,Summary!J$2),'BPC Data'!$E:$E,Summary!$D114,'BPC Data'!$B:$B,Summary!$C114)</f>
        <v>0</v>
      </c>
      <c r="K114" s="10">
        <f ca="1">SUMIFS(OFFSET('BPC Data'!$F:$F,0,Summary!K$2),'BPC Data'!$E:$E,Summary!$D114,'BPC Data'!$B:$B,Summary!$C114)</f>
        <v>0</v>
      </c>
      <c r="L114" s="57">
        <f t="shared" ca="1" si="32"/>
        <v>0</v>
      </c>
      <c r="M114"/>
      <c r="N114" s="50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</row>
    <row r="115" spans="1:44" s="9" customFormat="1" hidden="1" outlineLevel="1" x14ac:dyDescent="0.55000000000000004">
      <c r="A115" s="9">
        <f t="shared" si="45"/>
        <v>10</v>
      </c>
      <c r="B115"/>
      <c r="C115">
        <f>$F109</f>
        <v>0</v>
      </c>
      <c r="D115" s="2" t="str">
        <f t="shared" si="36"/>
        <v>T_EBITDARM - EBITDARM</v>
      </c>
      <c r="E115"/>
      <c r="F115" s="13" t="str">
        <f>_xll.EVDES(D115)</f>
        <v>EBITDARM</v>
      </c>
      <c r="G115" s="10">
        <f ca="1">SUMIFS(OFFSET('BPC Data'!$F:$F,0,Summary!G$2),'BPC Data'!$E:$E,Summary!$D115,'BPC Data'!$B:$B,Summary!$C115)</f>
        <v>0</v>
      </c>
      <c r="H115" s="243">
        <f ca="1">SUMIFS(OFFSET('BPC Data'!$F:$F,0,Summary!H$2),'BPC Data'!$E:$E,Summary!$D115,'BPC Data'!$B:$B,Summary!$C115)</f>
        <v>0</v>
      </c>
      <c r="I115" s="10">
        <f ca="1">SUMIFS(OFFSET('BPC Data'!$F:$F,0,Summary!I$2),'BPC Data'!$E:$E,Summary!$D115,'BPC Data'!$B:$B,Summary!$C115)</f>
        <v>0</v>
      </c>
      <c r="J115" s="243">
        <f ca="1">SUMIFS(OFFSET('BPC Data'!$F:$F,0,Summary!J$2),'BPC Data'!$E:$E,Summary!$D115,'BPC Data'!$B:$B,Summary!$C115)</f>
        <v>0</v>
      </c>
      <c r="K115" s="10">
        <f ca="1">SUMIFS(OFFSET('BPC Data'!$F:$F,0,Summary!K$2),'BPC Data'!$E:$E,Summary!$D115,'BPC Data'!$B:$B,Summary!$C115)</f>
        <v>0</v>
      </c>
      <c r="L115" s="57">
        <f t="shared" ca="1" si="32"/>
        <v>0</v>
      </c>
      <c r="M115"/>
      <c r="N115" s="50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</row>
    <row r="116" spans="1:44" s="9" customFormat="1" hidden="1" outlineLevel="1" x14ac:dyDescent="0.55000000000000004">
      <c r="A116" s="9">
        <f t="shared" si="45"/>
        <v>10</v>
      </c>
      <c r="B116"/>
      <c r="C116">
        <f>$F109</f>
        <v>0</v>
      </c>
      <c r="D116" s="2" t="str">
        <f t="shared" si="36"/>
        <v>T_MGMT_FEE - Tenant Management Fee - Actual</v>
      </c>
      <c r="E116"/>
      <c r="F116" s="13" t="str">
        <f>_xll.EVDES(D116)</f>
        <v>Tenant Management Fee - Actual</v>
      </c>
      <c r="G116" s="10">
        <f ca="1">SUMIFS(OFFSET('BPC Data'!$F:$F,0,Summary!G$2),'BPC Data'!$E:$E,Summary!$D116,'BPC Data'!$B:$B,Summary!$C116)</f>
        <v>0</v>
      </c>
      <c r="H116" s="243">
        <f ca="1">SUMIFS(OFFSET('BPC Data'!$F:$F,0,Summary!H$2),'BPC Data'!$E:$E,Summary!$D116,'BPC Data'!$B:$B,Summary!$C116)</f>
        <v>0</v>
      </c>
      <c r="I116" s="10">
        <f ca="1">SUMIFS(OFFSET('BPC Data'!$F:$F,0,Summary!I$2),'BPC Data'!$E:$E,Summary!$D116,'BPC Data'!$B:$B,Summary!$C116)</f>
        <v>0</v>
      </c>
      <c r="J116" s="243">
        <f ca="1">SUMIFS(OFFSET('BPC Data'!$F:$F,0,Summary!J$2),'BPC Data'!$E:$E,Summary!$D116,'BPC Data'!$B:$B,Summary!$C116)</f>
        <v>0</v>
      </c>
      <c r="K116" s="10">
        <f ca="1">SUMIFS(OFFSET('BPC Data'!$F:$F,0,Summary!K$2),'BPC Data'!$E:$E,Summary!$D116,'BPC Data'!$B:$B,Summary!$C116)</f>
        <v>0</v>
      </c>
      <c r="L116" s="57">
        <f t="shared" ca="1" si="32"/>
        <v>0</v>
      </c>
      <c r="M116"/>
      <c r="N116" s="50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</row>
    <row r="117" spans="1:44" s="9" customFormat="1" hidden="1" outlineLevel="1" x14ac:dyDescent="0.55000000000000004">
      <c r="A117" s="9">
        <f t="shared" si="45"/>
        <v>10</v>
      </c>
      <c r="B117"/>
      <c r="C117">
        <f>$F109</f>
        <v>0</v>
      </c>
      <c r="D117" s="1" t="str">
        <f t="shared" si="36"/>
        <v>T_EBITDAR - EBITDAR</v>
      </c>
      <c r="E117"/>
      <c r="F117" s="13" t="str">
        <f>_xll.EVDES(D117)</f>
        <v>EBITDAR</v>
      </c>
      <c r="G117" s="10">
        <f ca="1">SUMIFS(OFFSET('BPC Data'!$F:$F,0,Summary!G$2),'BPC Data'!$E:$E,Summary!$D117,'BPC Data'!$B:$B,Summary!$C117)</f>
        <v>0</v>
      </c>
      <c r="H117" s="243">
        <f ca="1">SUMIFS(OFFSET('BPC Data'!$F:$F,0,Summary!H$2),'BPC Data'!$E:$E,Summary!$D117,'BPC Data'!$B:$B,Summary!$C117)</f>
        <v>0</v>
      </c>
      <c r="I117" s="10">
        <f ca="1">SUMIFS(OFFSET('BPC Data'!$F:$F,0,Summary!I$2),'BPC Data'!$E:$E,Summary!$D117,'BPC Data'!$B:$B,Summary!$C117)</f>
        <v>0</v>
      </c>
      <c r="J117" s="243">
        <f ca="1">SUMIFS(OFFSET('BPC Data'!$F:$F,0,Summary!J$2),'BPC Data'!$E:$E,Summary!$D117,'BPC Data'!$B:$B,Summary!$C117)</f>
        <v>0</v>
      </c>
      <c r="K117" s="10">
        <f ca="1">SUMIFS(OFFSET('BPC Data'!$F:$F,0,Summary!K$2),'BPC Data'!$E:$E,Summary!$D117,'BPC Data'!$B:$B,Summary!$C117)</f>
        <v>0</v>
      </c>
      <c r="L117" s="57">
        <f t="shared" ca="1" si="32"/>
        <v>0</v>
      </c>
      <c r="M117"/>
      <c r="N117" s="50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</row>
    <row r="118" spans="1:44" s="9" customFormat="1" hidden="1" outlineLevel="1" x14ac:dyDescent="0.55000000000000004">
      <c r="A118" s="9">
        <f t="shared" si="45"/>
        <v>10</v>
      </c>
      <c r="B118"/>
      <c r="C118">
        <f>$F109</f>
        <v>0</v>
      </c>
      <c r="D118" s="1" t="str">
        <f t="shared" si="36"/>
        <v>T_RENT_EXP - Tenant Rent Expense</v>
      </c>
      <c r="E118"/>
      <c r="F118" s="13" t="str">
        <f>_xll.EVDES(D118)</f>
        <v>Tenant Rent Expense</v>
      </c>
      <c r="G118" s="10">
        <f ca="1">SUMIFS(OFFSET('BPC Data'!$F:$F,0,Summary!G$2),'BPC Data'!$E:$E,Summary!$D118,'BPC Data'!$B:$B,Summary!$C118)</f>
        <v>0</v>
      </c>
      <c r="H118" s="243">
        <f ca="1">SUMIFS(OFFSET('BPC Data'!$F:$F,0,Summary!H$2),'BPC Data'!$E:$E,Summary!$D118,'BPC Data'!$B:$B,Summary!$C118)</f>
        <v>0</v>
      </c>
      <c r="I118" s="10">
        <f ca="1">SUMIFS(OFFSET('BPC Data'!$F:$F,0,Summary!I$2),'BPC Data'!$E:$E,Summary!$D118,'BPC Data'!$B:$B,Summary!$C118)</f>
        <v>0</v>
      </c>
      <c r="J118" s="243">
        <f ca="1">SUMIFS(OFFSET('BPC Data'!$F:$F,0,Summary!J$2),'BPC Data'!$E:$E,Summary!$D118,'BPC Data'!$B:$B,Summary!$C118)</f>
        <v>0</v>
      </c>
      <c r="K118" s="10">
        <f ca="1">SUMIFS(OFFSET('BPC Data'!$F:$F,0,Summary!K$2),'BPC Data'!$E:$E,Summary!$D118,'BPC Data'!$B:$B,Summary!$C118)</f>
        <v>0</v>
      </c>
      <c r="L118" s="57">
        <f t="shared" ca="1" si="32"/>
        <v>0</v>
      </c>
      <c r="M118"/>
      <c r="N118" s="50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</row>
    <row r="119" spans="1:44" s="9" customFormat="1" hidden="1" outlineLevel="1" x14ac:dyDescent="0.55000000000000004">
      <c r="A119" s="9">
        <f t="shared" si="45"/>
        <v>10</v>
      </c>
      <c r="B119"/>
      <c r="C119"/>
      <c r="D119" s="1" t="str">
        <f t="shared" si="36"/>
        <v>x</v>
      </c>
      <c r="E119"/>
      <c r="F119" s="13" t="s">
        <v>0</v>
      </c>
      <c r="G119" s="88" t="str">
        <f t="shared" ref="G119:H119" ca="1" si="46">IFERROR(G117/G118,"N/A")</f>
        <v>N/A</v>
      </c>
      <c r="H119" s="244" t="str">
        <f t="shared" ca="1" si="46"/>
        <v>N/A</v>
      </c>
      <c r="I119" s="88" t="str">
        <f t="shared" ref="I119:J119" ca="1" si="47">IFERROR(I117/I118,"N/A")</f>
        <v>N/A</v>
      </c>
      <c r="J119" s="244" t="str">
        <f t="shared" ca="1" si="47"/>
        <v>N/A</v>
      </c>
      <c r="K119" s="88" t="str">
        <f t="shared" ref="K119" ca="1" si="48">IFERROR(K117/K118,"N/A")</f>
        <v>N/A</v>
      </c>
      <c r="L119" s="57">
        <f t="shared" ca="1" si="32"/>
        <v>0</v>
      </c>
      <c r="M119"/>
      <c r="N119" s="50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</row>
    <row r="120" spans="1:44" s="9" customFormat="1" hidden="1" outlineLevel="1" x14ac:dyDescent="0.55000000000000004">
      <c r="A120" s="9">
        <f>IF(AND(D120&lt;&gt;"",C120=""),A119+1,A119)</f>
        <v>11</v>
      </c>
      <c r="B120" s="4"/>
      <c r="C120" s="4"/>
      <c r="D120" s="4" t="str">
        <f t="shared" si="36"/>
        <v>x</v>
      </c>
      <c r="E120" s="4"/>
      <c r="F120" s="12">
        <f>INDEX(PropertyList!$D:$D,MATCH(Summary!$A120,PropertyList!$C:$C,0))</f>
        <v>0</v>
      </c>
      <c r="G120" s="87"/>
      <c r="H120" s="242"/>
      <c r="I120" s="87"/>
      <c r="J120" s="242"/>
      <c r="K120" s="87"/>
      <c r="L120" s="57">
        <f t="shared" si="32"/>
        <v>0</v>
      </c>
      <c r="M120"/>
      <c r="N120" s="5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</row>
    <row r="121" spans="1:44" s="9" customFormat="1" hidden="1" outlineLevel="1" x14ac:dyDescent="0.55000000000000004">
      <c r="A121" s="9">
        <f t="shared" ref="A121:A130" si="49">IF(AND(F121&lt;&gt;"",D121=""),A120+1,A120)</f>
        <v>11</v>
      </c>
      <c r="C121">
        <f>$F120</f>
        <v>0</v>
      </c>
      <c r="D121" s="3" t="str">
        <f t="shared" si="36"/>
        <v>PAY_PAT_DAYS - Total Payor Patient Days</v>
      </c>
      <c r="F121" s="13" t="str">
        <f>_xll.EVDES(D121)</f>
        <v>Total Payor Patient Days</v>
      </c>
      <c r="G121" s="10">
        <f ca="1">SUMIFS(OFFSET('BPC Data'!$F:$F,0,Summary!G$2),'BPC Data'!$E:$E,Summary!$D121,'BPC Data'!$B:$B,Summary!$C121)</f>
        <v>0</v>
      </c>
      <c r="H121" s="243">
        <f ca="1">SUMIFS(OFFSET('BPC Data'!$F:$F,0,Summary!H$2),'BPC Data'!$E:$E,Summary!$D121,'BPC Data'!$B:$B,Summary!$C121)</f>
        <v>0</v>
      </c>
      <c r="I121" s="10">
        <f ca="1">SUMIFS(OFFSET('BPC Data'!$F:$F,0,Summary!I$2),'BPC Data'!$E:$E,Summary!$D121,'BPC Data'!$B:$B,Summary!$C121)</f>
        <v>0</v>
      </c>
      <c r="J121" s="243">
        <f ca="1">SUMIFS(OFFSET('BPC Data'!$F:$F,0,Summary!J$2),'BPC Data'!$E:$E,Summary!$D121,'BPC Data'!$B:$B,Summary!$C121)</f>
        <v>0</v>
      </c>
      <c r="K121" s="10">
        <f ca="1">SUMIFS(OFFSET('BPC Data'!$F:$F,0,Summary!K$2),'BPC Data'!$E:$E,Summary!$D121,'BPC Data'!$B:$B,Summary!$C121)</f>
        <v>0</v>
      </c>
      <c r="L121" s="57">
        <f t="shared" ca="1" si="32"/>
        <v>0</v>
      </c>
      <c r="M121"/>
      <c r="N121" s="50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</row>
    <row r="122" spans="1:44" s="9" customFormat="1" hidden="1" outlineLevel="1" x14ac:dyDescent="0.55000000000000004">
      <c r="A122" s="9">
        <f t="shared" si="49"/>
        <v>11</v>
      </c>
      <c r="C122">
        <f>$F120</f>
        <v>0</v>
      </c>
      <c r="D122" s="3" t="str">
        <f t="shared" si="36"/>
        <v>A_BEDS_TOTAL - Total Available Beds</v>
      </c>
      <c r="F122" s="13" t="str">
        <f>_xll.EVDES(D122)</f>
        <v>Total Available Beds</v>
      </c>
      <c r="G122" s="10">
        <f ca="1">SUMIFS(OFFSET('BPC Data'!$F:$F,0,Summary!G$2),'BPC Data'!$E:$E,Summary!$D122,'BPC Data'!$B:$B,Summary!$C122)</f>
        <v>0</v>
      </c>
      <c r="H122" s="243">
        <f ca="1">SUMIFS(OFFSET('BPC Data'!$F:$F,0,Summary!H$2),'BPC Data'!$E:$E,Summary!$D122,'BPC Data'!$B:$B,Summary!$C122)</f>
        <v>0</v>
      </c>
      <c r="I122" s="10">
        <f ca="1">SUMIFS(OFFSET('BPC Data'!$F:$F,0,Summary!I$2),'BPC Data'!$E:$E,Summary!$D122,'BPC Data'!$B:$B,Summary!$C122)</f>
        <v>0</v>
      </c>
      <c r="J122" s="243">
        <f ca="1">SUMIFS(OFFSET('BPC Data'!$F:$F,0,Summary!J$2),'BPC Data'!$E:$E,Summary!$D122,'BPC Data'!$B:$B,Summary!$C122)</f>
        <v>0</v>
      </c>
      <c r="K122" s="10">
        <f ca="1">SUMIFS(OFFSET('BPC Data'!$F:$F,0,Summary!K$2),'BPC Data'!$E:$E,Summary!$D122,'BPC Data'!$B:$B,Summary!$C122)</f>
        <v>0</v>
      </c>
      <c r="L122" s="57">
        <f t="shared" ca="1" si="32"/>
        <v>0</v>
      </c>
      <c r="M122"/>
      <c r="N122" s="50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</row>
    <row r="123" spans="1:44" s="9" customFormat="1" hidden="1" outlineLevel="1" x14ac:dyDescent="0.55000000000000004">
      <c r="A123" s="9">
        <f t="shared" si="49"/>
        <v>11</v>
      </c>
      <c r="B123"/>
      <c r="C123">
        <f>$F120</f>
        <v>0</v>
      </c>
      <c r="D123" s="3" t="str">
        <f t="shared" si="36"/>
        <v>T_REVENUES - Total Tenant Revenues</v>
      </c>
      <c r="E123"/>
      <c r="F123" s="13" t="str">
        <f>_xll.EVDES(D123)</f>
        <v>Total Tenant Revenues</v>
      </c>
      <c r="G123" s="10">
        <f ca="1">SUMIFS(OFFSET('BPC Data'!$F:$F,0,Summary!G$2),'BPC Data'!$E:$E,Summary!$D123,'BPC Data'!$B:$B,Summary!$C123)</f>
        <v>0</v>
      </c>
      <c r="H123" s="243">
        <f ca="1">SUMIFS(OFFSET('BPC Data'!$F:$F,0,Summary!H$2),'BPC Data'!$E:$E,Summary!$D123,'BPC Data'!$B:$B,Summary!$C123)</f>
        <v>0</v>
      </c>
      <c r="I123" s="10">
        <f ca="1">SUMIFS(OFFSET('BPC Data'!$F:$F,0,Summary!I$2),'BPC Data'!$E:$E,Summary!$D123,'BPC Data'!$B:$B,Summary!$C123)</f>
        <v>0</v>
      </c>
      <c r="J123" s="243">
        <f ca="1">SUMIFS(OFFSET('BPC Data'!$F:$F,0,Summary!J$2),'BPC Data'!$E:$E,Summary!$D123,'BPC Data'!$B:$B,Summary!$C123)</f>
        <v>0</v>
      </c>
      <c r="K123" s="10">
        <f ca="1">SUMIFS(OFFSET('BPC Data'!$F:$F,0,Summary!K$2),'BPC Data'!$E:$E,Summary!$D123,'BPC Data'!$B:$B,Summary!$C123)</f>
        <v>0</v>
      </c>
      <c r="L123" s="57">
        <f t="shared" ca="1" si="32"/>
        <v>0</v>
      </c>
      <c r="M123"/>
      <c r="N123" s="50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</row>
    <row r="124" spans="1:44" s="9" customFormat="1" hidden="1" outlineLevel="1" x14ac:dyDescent="0.55000000000000004">
      <c r="A124" s="9">
        <f t="shared" si="49"/>
        <v>11</v>
      </c>
      <c r="B124"/>
      <c r="C124">
        <f>$F120</f>
        <v>0</v>
      </c>
      <c r="D124" s="3" t="str">
        <f t="shared" si="36"/>
        <v>T_OPEX - Tenant Operating Expenses</v>
      </c>
      <c r="E124"/>
      <c r="F124" s="13" t="str">
        <f>_xll.EVDES(D124)</f>
        <v>Tenant Operating Expenses</v>
      </c>
      <c r="G124" s="10">
        <f ca="1">SUMIFS(OFFSET('BPC Data'!$F:$F,0,Summary!G$2),'BPC Data'!$E:$E,Summary!$D124,'BPC Data'!$B:$B,Summary!$C124)</f>
        <v>0</v>
      </c>
      <c r="H124" s="243">
        <f ca="1">SUMIFS(OFFSET('BPC Data'!$F:$F,0,Summary!H$2),'BPC Data'!$E:$E,Summary!$D124,'BPC Data'!$B:$B,Summary!$C124)</f>
        <v>0</v>
      </c>
      <c r="I124" s="10">
        <f ca="1">SUMIFS(OFFSET('BPC Data'!$F:$F,0,Summary!I$2),'BPC Data'!$E:$E,Summary!$D124,'BPC Data'!$B:$B,Summary!$C124)</f>
        <v>0</v>
      </c>
      <c r="J124" s="243">
        <f ca="1">SUMIFS(OFFSET('BPC Data'!$F:$F,0,Summary!J$2),'BPC Data'!$E:$E,Summary!$D124,'BPC Data'!$B:$B,Summary!$C124)</f>
        <v>0</v>
      </c>
      <c r="K124" s="10">
        <f ca="1">SUMIFS(OFFSET('BPC Data'!$F:$F,0,Summary!K$2),'BPC Data'!$E:$E,Summary!$D124,'BPC Data'!$B:$B,Summary!$C124)</f>
        <v>0</v>
      </c>
      <c r="L124" s="57">
        <f t="shared" ca="1" si="32"/>
        <v>0</v>
      </c>
      <c r="M124"/>
      <c r="N124" s="50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</row>
    <row r="125" spans="1:44" s="9" customFormat="1" hidden="1" outlineLevel="1" x14ac:dyDescent="0.55000000000000004">
      <c r="A125" s="9">
        <f t="shared" si="49"/>
        <v>11</v>
      </c>
      <c r="B125"/>
      <c r="C125">
        <f>$F120</f>
        <v>0</v>
      </c>
      <c r="D125" s="3" t="str">
        <f t="shared" si="36"/>
        <v>T_BAD_DEBT - Tenant Bad Debt Expense</v>
      </c>
      <c r="E125"/>
      <c r="F125" s="13" t="str">
        <f>_xll.EVDES(D125)</f>
        <v>Tenant Bad Debt Expense</v>
      </c>
      <c r="G125" s="10">
        <f ca="1">SUMIFS(OFFSET('BPC Data'!$F:$F,0,Summary!G$2),'BPC Data'!$E:$E,Summary!$D125,'BPC Data'!$B:$B,Summary!$C125)</f>
        <v>0</v>
      </c>
      <c r="H125" s="243">
        <f ca="1">SUMIFS(OFFSET('BPC Data'!$F:$F,0,Summary!H$2),'BPC Data'!$E:$E,Summary!$D125,'BPC Data'!$B:$B,Summary!$C125)</f>
        <v>0</v>
      </c>
      <c r="I125" s="10">
        <f ca="1">SUMIFS(OFFSET('BPC Data'!$F:$F,0,Summary!I$2),'BPC Data'!$E:$E,Summary!$D125,'BPC Data'!$B:$B,Summary!$C125)</f>
        <v>0</v>
      </c>
      <c r="J125" s="243">
        <f ca="1">SUMIFS(OFFSET('BPC Data'!$F:$F,0,Summary!J$2),'BPC Data'!$E:$E,Summary!$D125,'BPC Data'!$B:$B,Summary!$C125)</f>
        <v>0</v>
      </c>
      <c r="K125" s="10">
        <f ca="1">SUMIFS(OFFSET('BPC Data'!$F:$F,0,Summary!K$2),'BPC Data'!$E:$E,Summary!$D125,'BPC Data'!$B:$B,Summary!$C125)</f>
        <v>0</v>
      </c>
      <c r="L125" s="57">
        <f t="shared" ca="1" si="32"/>
        <v>0</v>
      </c>
      <c r="M125"/>
      <c r="N125" s="50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</row>
    <row r="126" spans="1:44" s="9" customFormat="1" hidden="1" outlineLevel="1" x14ac:dyDescent="0.55000000000000004">
      <c r="A126" s="9">
        <f t="shared" si="49"/>
        <v>11</v>
      </c>
      <c r="B126"/>
      <c r="C126">
        <f>$F120</f>
        <v>0</v>
      </c>
      <c r="D126" s="2" t="str">
        <f t="shared" si="36"/>
        <v>T_EBITDARM - EBITDARM</v>
      </c>
      <c r="E126"/>
      <c r="F126" s="13" t="str">
        <f>_xll.EVDES(D126)</f>
        <v>EBITDARM</v>
      </c>
      <c r="G126" s="10">
        <f ca="1">SUMIFS(OFFSET('BPC Data'!$F:$F,0,Summary!G$2),'BPC Data'!$E:$E,Summary!$D126,'BPC Data'!$B:$B,Summary!$C126)</f>
        <v>0</v>
      </c>
      <c r="H126" s="243">
        <f ca="1">SUMIFS(OFFSET('BPC Data'!$F:$F,0,Summary!H$2),'BPC Data'!$E:$E,Summary!$D126,'BPC Data'!$B:$B,Summary!$C126)</f>
        <v>0</v>
      </c>
      <c r="I126" s="10">
        <f ca="1">SUMIFS(OFFSET('BPC Data'!$F:$F,0,Summary!I$2),'BPC Data'!$E:$E,Summary!$D126,'BPC Data'!$B:$B,Summary!$C126)</f>
        <v>0</v>
      </c>
      <c r="J126" s="243">
        <f ca="1">SUMIFS(OFFSET('BPC Data'!$F:$F,0,Summary!J$2),'BPC Data'!$E:$E,Summary!$D126,'BPC Data'!$B:$B,Summary!$C126)</f>
        <v>0</v>
      </c>
      <c r="K126" s="10">
        <f ca="1">SUMIFS(OFFSET('BPC Data'!$F:$F,0,Summary!K$2),'BPC Data'!$E:$E,Summary!$D126,'BPC Data'!$B:$B,Summary!$C126)</f>
        <v>0</v>
      </c>
      <c r="L126" s="57">
        <f t="shared" ca="1" si="32"/>
        <v>0</v>
      </c>
      <c r="M126"/>
      <c r="N126" s="50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</row>
    <row r="127" spans="1:44" s="9" customFormat="1" hidden="1" outlineLevel="1" x14ac:dyDescent="0.55000000000000004">
      <c r="A127" s="9">
        <f t="shared" si="49"/>
        <v>11</v>
      </c>
      <c r="B127"/>
      <c r="C127">
        <f>$F120</f>
        <v>0</v>
      </c>
      <c r="D127" s="2" t="str">
        <f t="shared" si="36"/>
        <v>T_MGMT_FEE - Tenant Management Fee - Actual</v>
      </c>
      <c r="E127"/>
      <c r="F127" s="13" t="str">
        <f>_xll.EVDES(D127)</f>
        <v>Tenant Management Fee - Actual</v>
      </c>
      <c r="G127" s="10">
        <f ca="1">SUMIFS(OFFSET('BPC Data'!$F:$F,0,Summary!G$2),'BPC Data'!$E:$E,Summary!$D127,'BPC Data'!$B:$B,Summary!$C127)</f>
        <v>0</v>
      </c>
      <c r="H127" s="243">
        <f ca="1">SUMIFS(OFFSET('BPC Data'!$F:$F,0,Summary!H$2),'BPC Data'!$E:$E,Summary!$D127,'BPC Data'!$B:$B,Summary!$C127)</f>
        <v>0</v>
      </c>
      <c r="I127" s="10">
        <f ca="1">SUMIFS(OFFSET('BPC Data'!$F:$F,0,Summary!I$2),'BPC Data'!$E:$E,Summary!$D127,'BPC Data'!$B:$B,Summary!$C127)</f>
        <v>0</v>
      </c>
      <c r="J127" s="243">
        <f ca="1">SUMIFS(OFFSET('BPC Data'!$F:$F,0,Summary!J$2),'BPC Data'!$E:$E,Summary!$D127,'BPC Data'!$B:$B,Summary!$C127)</f>
        <v>0</v>
      </c>
      <c r="K127" s="10">
        <f ca="1">SUMIFS(OFFSET('BPC Data'!$F:$F,0,Summary!K$2),'BPC Data'!$E:$E,Summary!$D127,'BPC Data'!$B:$B,Summary!$C127)</f>
        <v>0</v>
      </c>
      <c r="L127" s="57">
        <f t="shared" ca="1" si="32"/>
        <v>0</v>
      </c>
      <c r="M127"/>
      <c r="N127" s="50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</row>
    <row r="128" spans="1:44" s="9" customFormat="1" hidden="1" outlineLevel="1" x14ac:dyDescent="0.55000000000000004">
      <c r="A128" s="9">
        <f t="shared" si="49"/>
        <v>11</v>
      </c>
      <c r="B128"/>
      <c r="C128">
        <f>$F120</f>
        <v>0</v>
      </c>
      <c r="D128" s="1" t="str">
        <f t="shared" si="36"/>
        <v>T_EBITDAR - EBITDAR</v>
      </c>
      <c r="E128"/>
      <c r="F128" s="13" t="str">
        <f>_xll.EVDES(D128)</f>
        <v>EBITDAR</v>
      </c>
      <c r="G128" s="10">
        <f ca="1">SUMIFS(OFFSET('BPC Data'!$F:$F,0,Summary!G$2),'BPC Data'!$E:$E,Summary!$D128,'BPC Data'!$B:$B,Summary!$C128)</f>
        <v>0</v>
      </c>
      <c r="H128" s="243">
        <f ca="1">SUMIFS(OFFSET('BPC Data'!$F:$F,0,Summary!H$2),'BPC Data'!$E:$E,Summary!$D128,'BPC Data'!$B:$B,Summary!$C128)</f>
        <v>0</v>
      </c>
      <c r="I128" s="10">
        <f ca="1">SUMIFS(OFFSET('BPC Data'!$F:$F,0,Summary!I$2),'BPC Data'!$E:$E,Summary!$D128,'BPC Data'!$B:$B,Summary!$C128)</f>
        <v>0</v>
      </c>
      <c r="J128" s="243">
        <f ca="1">SUMIFS(OFFSET('BPC Data'!$F:$F,0,Summary!J$2),'BPC Data'!$E:$E,Summary!$D128,'BPC Data'!$B:$B,Summary!$C128)</f>
        <v>0</v>
      </c>
      <c r="K128" s="10">
        <f ca="1">SUMIFS(OFFSET('BPC Data'!$F:$F,0,Summary!K$2),'BPC Data'!$E:$E,Summary!$D128,'BPC Data'!$B:$B,Summary!$C128)</f>
        <v>0</v>
      </c>
      <c r="L128" s="57">
        <f t="shared" ca="1" si="32"/>
        <v>0</v>
      </c>
      <c r="M128"/>
      <c r="N128" s="50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</row>
    <row r="129" spans="1:44" s="9" customFormat="1" hidden="1" outlineLevel="1" x14ac:dyDescent="0.55000000000000004">
      <c r="A129" s="9">
        <f t="shared" si="49"/>
        <v>11</v>
      </c>
      <c r="B129"/>
      <c r="C129">
        <f>$F120</f>
        <v>0</v>
      </c>
      <c r="D129" s="1" t="str">
        <f t="shared" si="36"/>
        <v>T_RENT_EXP - Tenant Rent Expense</v>
      </c>
      <c r="E129"/>
      <c r="F129" s="13" t="str">
        <f>_xll.EVDES(D129)</f>
        <v>Tenant Rent Expense</v>
      </c>
      <c r="G129" s="10">
        <f ca="1">SUMIFS(OFFSET('BPC Data'!$F:$F,0,Summary!G$2),'BPC Data'!$E:$E,Summary!$D129,'BPC Data'!$B:$B,Summary!$C129)</f>
        <v>0</v>
      </c>
      <c r="H129" s="243">
        <f ca="1">SUMIFS(OFFSET('BPC Data'!$F:$F,0,Summary!H$2),'BPC Data'!$E:$E,Summary!$D129,'BPC Data'!$B:$B,Summary!$C129)</f>
        <v>0</v>
      </c>
      <c r="I129" s="10">
        <f ca="1">SUMIFS(OFFSET('BPC Data'!$F:$F,0,Summary!I$2),'BPC Data'!$E:$E,Summary!$D129,'BPC Data'!$B:$B,Summary!$C129)</f>
        <v>0</v>
      </c>
      <c r="J129" s="243">
        <f ca="1">SUMIFS(OFFSET('BPC Data'!$F:$F,0,Summary!J$2),'BPC Data'!$E:$E,Summary!$D129,'BPC Data'!$B:$B,Summary!$C129)</f>
        <v>0</v>
      </c>
      <c r="K129" s="10">
        <f ca="1">SUMIFS(OFFSET('BPC Data'!$F:$F,0,Summary!K$2),'BPC Data'!$E:$E,Summary!$D129,'BPC Data'!$B:$B,Summary!$C129)</f>
        <v>0</v>
      </c>
      <c r="L129" s="57">
        <f t="shared" ca="1" si="32"/>
        <v>0</v>
      </c>
      <c r="M129"/>
      <c r="N129" s="50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</row>
    <row r="130" spans="1:44" s="9" customFormat="1" hidden="1" outlineLevel="1" x14ac:dyDescent="0.55000000000000004">
      <c r="A130" s="9">
        <f t="shared" si="49"/>
        <v>11</v>
      </c>
      <c r="B130"/>
      <c r="C130"/>
      <c r="D130" s="1" t="str">
        <f t="shared" si="36"/>
        <v>x</v>
      </c>
      <c r="E130"/>
      <c r="F130" s="13" t="s">
        <v>0</v>
      </c>
      <c r="G130" s="10" t="e">
        <f t="shared" ref="G130:H130" ca="1" si="50">G128/G129</f>
        <v>#DIV/0!</v>
      </c>
      <c r="H130" s="243" t="e">
        <f t="shared" ca="1" si="50"/>
        <v>#DIV/0!</v>
      </c>
      <c r="I130" s="10" t="e">
        <f t="shared" ref="I130:J130" ca="1" si="51">I128/I129</f>
        <v>#DIV/0!</v>
      </c>
      <c r="J130" s="243" t="e">
        <f t="shared" ca="1" si="51"/>
        <v>#DIV/0!</v>
      </c>
      <c r="K130" s="10" t="e">
        <f t="shared" ref="K130" ca="1" si="52">K128/K129</f>
        <v>#DIV/0!</v>
      </c>
      <c r="L130" s="57" t="e">
        <f t="shared" ca="1" si="32"/>
        <v>#DIV/0!</v>
      </c>
      <c r="M130"/>
      <c r="N130" s="5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</row>
    <row r="131" spans="1:44" s="9" customFormat="1" hidden="1" outlineLevel="1" x14ac:dyDescent="0.55000000000000004">
      <c r="A131" s="9">
        <f>IF(AND(D131&lt;&gt;"",C131=""),A130+1,A130)</f>
        <v>12</v>
      </c>
      <c r="B131" s="4"/>
      <c r="C131" s="4"/>
      <c r="D131" s="4" t="str">
        <f t="shared" si="36"/>
        <v>x</v>
      </c>
      <c r="E131" s="4"/>
      <c r="F131" s="12">
        <f>INDEX(PropertyList!$D:$D,MATCH(Summary!$A131,PropertyList!$C:$C,0))</f>
        <v>0</v>
      </c>
      <c r="G131" s="87"/>
      <c r="H131" s="242"/>
      <c r="I131" s="87"/>
      <c r="J131" s="242"/>
      <c r="K131" s="87"/>
      <c r="L131" s="57">
        <f t="shared" si="32"/>
        <v>0</v>
      </c>
      <c r="M131"/>
      <c r="N131" s="50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</row>
    <row r="132" spans="1:44" s="9" customFormat="1" hidden="1" outlineLevel="1" x14ac:dyDescent="0.55000000000000004">
      <c r="A132" s="9">
        <f t="shared" ref="A132:A141" si="53">IF(AND(F132&lt;&gt;"",D132=""),A131+1,A131)</f>
        <v>12</v>
      </c>
      <c r="C132">
        <f>$F131</f>
        <v>0</v>
      </c>
      <c r="D132" s="3" t="str">
        <f t="shared" si="36"/>
        <v>PAY_PAT_DAYS - Total Payor Patient Days</v>
      </c>
      <c r="F132" s="13" t="str">
        <f>_xll.EVDES(D132)</f>
        <v>Total Payor Patient Days</v>
      </c>
      <c r="G132" s="10">
        <f ca="1">SUMIFS(OFFSET('BPC Data'!$F:$F,0,Summary!G$2),'BPC Data'!$E:$E,Summary!$D132,'BPC Data'!$B:$B,Summary!$C132)</f>
        <v>0</v>
      </c>
      <c r="H132" s="243">
        <f ca="1">SUMIFS(OFFSET('BPC Data'!$F:$F,0,Summary!H$2),'BPC Data'!$E:$E,Summary!$D132,'BPC Data'!$B:$B,Summary!$C132)</f>
        <v>0</v>
      </c>
      <c r="I132" s="10">
        <f ca="1">SUMIFS(OFFSET('BPC Data'!$F:$F,0,Summary!I$2),'BPC Data'!$E:$E,Summary!$D132,'BPC Data'!$B:$B,Summary!$C132)</f>
        <v>0</v>
      </c>
      <c r="J132" s="243">
        <f ca="1">SUMIFS(OFFSET('BPC Data'!$F:$F,0,Summary!J$2),'BPC Data'!$E:$E,Summary!$D132,'BPC Data'!$B:$B,Summary!$C132)</f>
        <v>0</v>
      </c>
      <c r="K132" s="10">
        <f ca="1">SUMIFS(OFFSET('BPC Data'!$F:$F,0,Summary!K$2),'BPC Data'!$E:$E,Summary!$D132,'BPC Data'!$B:$B,Summary!$C132)</f>
        <v>0</v>
      </c>
      <c r="L132" s="57">
        <f t="shared" ca="1" si="32"/>
        <v>0</v>
      </c>
      <c r="M132"/>
      <c r="N132" s="50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</row>
    <row r="133" spans="1:44" s="9" customFormat="1" hidden="1" outlineLevel="1" x14ac:dyDescent="0.55000000000000004">
      <c r="A133" s="9">
        <f t="shared" si="53"/>
        <v>12</v>
      </c>
      <c r="C133">
        <f>$F131</f>
        <v>0</v>
      </c>
      <c r="D133" s="3" t="str">
        <f t="shared" si="36"/>
        <v>A_BEDS_TOTAL - Total Available Beds</v>
      </c>
      <c r="F133" s="13" t="str">
        <f>_xll.EVDES(D133)</f>
        <v>Total Available Beds</v>
      </c>
      <c r="G133" s="10">
        <f ca="1">SUMIFS(OFFSET('BPC Data'!$F:$F,0,Summary!G$2),'BPC Data'!$E:$E,Summary!$D133,'BPC Data'!$B:$B,Summary!$C133)</f>
        <v>0</v>
      </c>
      <c r="H133" s="243">
        <f ca="1">SUMIFS(OFFSET('BPC Data'!$F:$F,0,Summary!H$2),'BPC Data'!$E:$E,Summary!$D133,'BPC Data'!$B:$B,Summary!$C133)</f>
        <v>0</v>
      </c>
      <c r="I133" s="10">
        <f ca="1">SUMIFS(OFFSET('BPC Data'!$F:$F,0,Summary!I$2),'BPC Data'!$E:$E,Summary!$D133,'BPC Data'!$B:$B,Summary!$C133)</f>
        <v>0</v>
      </c>
      <c r="J133" s="243">
        <f ca="1">SUMIFS(OFFSET('BPC Data'!$F:$F,0,Summary!J$2),'BPC Data'!$E:$E,Summary!$D133,'BPC Data'!$B:$B,Summary!$C133)</f>
        <v>0</v>
      </c>
      <c r="K133" s="10">
        <f ca="1">SUMIFS(OFFSET('BPC Data'!$F:$F,0,Summary!K$2),'BPC Data'!$E:$E,Summary!$D133,'BPC Data'!$B:$B,Summary!$C133)</f>
        <v>0</v>
      </c>
      <c r="L133" s="57">
        <f t="shared" ca="1" si="32"/>
        <v>0</v>
      </c>
      <c r="M133"/>
      <c r="N133" s="50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</row>
    <row r="134" spans="1:44" s="9" customFormat="1" hidden="1" outlineLevel="1" x14ac:dyDescent="0.55000000000000004">
      <c r="A134" s="9">
        <f t="shared" si="53"/>
        <v>12</v>
      </c>
      <c r="B134"/>
      <c r="C134">
        <f>$F131</f>
        <v>0</v>
      </c>
      <c r="D134" s="3" t="str">
        <f t="shared" si="36"/>
        <v>T_REVENUES - Total Tenant Revenues</v>
      </c>
      <c r="E134"/>
      <c r="F134" s="13" t="str">
        <f>_xll.EVDES(D134)</f>
        <v>Total Tenant Revenues</v>
      </c>
      <c r="G134" s="10">
        <f ca="1">SUMIFS(OFFSET('BPC Data'!$F:$F,0,Summary!G$2),'BPC Data'!$E:$E,Summary!$D134,'BPC Data'!$B:$B,Summary!$C134)</f>
        <v>0</v>
      </c>
      <c r="H134" s="243">
        <f ca="1">SUMIFS(OFFSET('BPC Data'!$F:$F,0,Summary!H$2),'BPC Data'!$E:$E,Summary!$D134,'BPC Data'!$B:$B,Summary!$C134)</f>
        <v>0</v>
      </c>
      <c r="I134" s="10">
        <f ca="1">SUMIFS(OFFSET('BPC Data'!$F:$F,0,Summary!I$2),'BPC Data'!$E:$E,Summary!$D134,'BPC Data'!$B:$B,Summary!$C134)</f>
        <v>0</v>
      </c>
      <c r="J134" s="243">
        <f ca="1">SUMIFS(OFFSET('BPC Data'!$F:$F,0,Summary!J$2),'BPC Data'!$E:$E,Summary!$D134,'BPC Data'!$B:$B,Summary!$C134)</f>
        <v>0</v>
      </c>
      <c r="K134" s="10">
        <f ca="1">SUMIFS(OFFSET('BPC Data'!$F:$F,0,Summary!K$2),'BPC Data'!$E:$E,Summary!$D134,'BPC Data'!$B:$B,Summary!$C134)</f>
        <v>0</v>
      </c>
      <c r="L134" s="57">
        <f t="shared" ca="1" si="32"/>
        <v>0</v>
      </c>
      <c r="M134"/>
      <c r="N134" s="50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</row>
    <row r="135" spans="1:44" s="9" customFormat="1" hidden="1" outlineLevel="1" x14ac:dyDescent="0.55000000000000004">
      <c r="A135" s="9">
        <f t="shared" si="53"/>
        <v>12</v>
      </c>
      <c r="B135"/>
      <c r="C135">
        <f>$F131</f>
        <v>0</v>
      </c>
      <c r="D135" s="3" t="str">
        <f t="shared" si="36"/>
        <v>T_OPEX - Tenant Operating Expenses</v>
      </c>
      <c r="E135"/>
      <c r="F135" s="13" t="str">
        <f>_xll.EVDES(D135)</f>
        <v>Tenant Operating Expenses</v>
      </c>
      <c r="G135" s="10">
        <f ca="1">SUMIFS(OFFSET('BPC Data'!$F:$F,0,Summary!G$2),'BPC Data'!$E:$E,Summary!$D135,'BPC Data'!$B:$B,Summary!$C135)</f>
        <v>0</v>
      </c>
      <c r="H135" s="243">
        <f ca="1">SUMIFS(OFFSET('BPC Data'!$F:$F,0,Summary!H$2),'BPC Data'!$E:$E,Summary!$D135,'BPC Data'!$B:$B,Summary!$C135)</f>
        <v>0</v>
      </c>
      <c r="I135" s="10">
        <f ca="1">SUMIFS(OFFSET('BPC Data'!$F:$F,0,Summary!I$2),'BPC Data'!$E:$E,Summary!$D135,'BPC Data'!$B:$B,Summary!$C135)</f>
        <v>0</v>
      </c>
      <c r="J135" s="243">
        <f ca="1">SUMIFS(OFFSET('BPC Data'!$F:$F,0,Summary!J$2),'BPC Data'!$E:$E,Summary!$D135,'BPC Data'!$B:$B,Summary!$C135)</f>
        <v>0</v>
      </c>
      <c r="K135" s="10">
        <f ca="1">SUMIFS(OFFSET('BPC Data'!$F:$F,0,Summary!K$2),'BPC Data'!$E:$E,Summary!$D135,'BPC Data'!$B:$B,Summary!$C135)</f>
        <v>0</v>
      </c>
      <c r="L135" s="57">
        <f t="shared" ca="1" si="32"/>
        <v>0</v>
      </c>
      <c r="M135"/>
      <c r="N135" s="50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</row>
    <row r="136" spans="1:44" s="9" customFormat="1" hidden="1" outlineLevel="1" x14ac:dyDescent="0.55000000000000004">
      <c r="A136" s="9">
        <f t="shared" si="53"/>
        <v>12</v>
      </c>
      <c r="B136"/>
      <c r="C136">
        <f>$F131</f>
        <v>0</v>
      </c>
      <c r="D136" s="3" t="str">
        <f t="shared" si="36"/>
        <v>T_BAD_DEBT - Tenant Bad Debt Expense</v>
      </c>
      <c r="E136"/>
      <c r="F136" s="13" t="str">
        <f>_xll.EVDES(D136)</f>
        <v>Tenant Bad Debt Expense</v>
      </c>
      <c r="G136" s="10">
        <f ca="1">SUMIFS(OFFSET('BPC Data'!$F:$F,0,Summary!G$2),'BPC Data'!$E:$E,Summary!$D136,'BPC Data'!$B:$B,Summary!$C136)</f>
        <v>0</v>
      </c>
      <c r="H136" s="243">
        <f ca="1">SUMIFS(OFFSET('BPC Data'!$F:$F,0,Summary!H$2),'BPC Data'!$E:$E,Summary!$D136,'BPC Data'!$B:$B,Summary!$C136)</f>
        <v>0</v>
      </c>
      <c r="I136" s="10">
        <f ca="1">SUMIFS(OFFSET('BPC Data'!$F:$F,0,Summary!I$2),'BPC Data'!$E:$E,Summary!$D136,'BPC Data'!$B:$B,Summary!$C136)</f>
        <v>0</v>
      </c>
      <c r="J136" s="243">
        <f ca="1">SUMIFS(OFFSET('BPC Data'!$F:$F,0,Summary!J$2),'BPC Data'!$E:$E,Summary!$D136,'BPC Data'!$B:$B,Summary!$C136)</f>
        <v>0</v>
      </c>
      <c r="K136" s="10">
        <f ca="1">SUMIFS(OFFSET('BPC Data'!$F:$F,0,Summary!K$2),'BPC Data'!$E:$E,Summary!$D136,'BPC Data'!$B:$B,Summary!$C136)</f>
        <v>0</v>
      </c>
      <c r="L136" s="57">
        <f t="shared" ca="1" si="32"/>
        <v>0</v>
      </c>
      <c r="M136"/>
      <c r="N136" s="50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</row>
    <row r="137" spans="1:44" s="9" customFormat="1" hidden="1" outlineLevel="1" x14ac:dyDescent="0.55000000000000004">
      <c r="A137" s="9">
        <f t="shared" si="53"/>
        <v>12</v>
      </c>
      <c r="B137"/>
      <c r="C137">
        <f>$F131</f>
        <v>0</v>
      </c>
      <c r="D137" s="2" t="str">
        <f t="shared" si="36"/>
        <v>T_EBITDARM - EBITDARM</v>
      </c>
      <c r="E137"/>
      <c r="F137" s="13" t="str">
        <f>_xll.EVDES(D137)</f>
        <v>EBITDARM</v>
      </c>
      <c r="G137" s="10">
        <f ca="1">SUMIFS(OFFSET('BPC Data'!$F:$F,0,Summary!G$2),'BPC Data'!$E:$E,Summary!$D137,'BPC Data'!$B:$B,Summary!$C137)</f>
        <v>0</v>
      </c>
      <c r="H137" s="243">
        <f ca="1">SUMIFS(OFFSET('BPC Data'!$F:$F,0,Summary!H$2),'BPC Data'!$E:$E,Summary!$D137,'BPC Data'!$B:$B,Summary!$C137)</f>
        <v>0</v>
      </c>
      <c r="I137" s="10">
        <f ca="1">SUMIFS(OFFSET('BPC Data'!$F:$F,0,Summary!I$2),'BPC Data'!$E:$E,Summary!$D137,'BPC Data'!$B:$B,Summary!$C137)</f>
        <v>0</v>
      </c>
      <c r="J137" s="243">
        <f ca="1">SUMIFS(OFFSET('BPC Data'!$F:$F,0,Summary!J$2),'BPC Data'!$E:$E,Summary!$D137,'BPC Data'!$B:$B,Summary!$C137)</f>
        <v>0</v>
      </c>
      <c r="K137" s="10">
        <f ca="1">SUMIFS(OFFSET('BPC Data'!$F:$F,0,Summary!K$2),'BPC Data'!$E:$E,Summary!$D137,'BPC Data'!$B:$B,Summary!$C137)</f>
        <v>0</v>
      </c>
      <c r="L137" s="57">
        <f t="shared" ca="1" si="32"/>
        <v>0</v>
      </c>
      <c r="M137"/>
      <c r="N137" s="50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</row>
    <row r="138" spans="1:44" s="9" customFormat="1" hidden="1" outlineLevel="1" x14ac:dyDescent="0.55000000000000004">
      <c r="A138" s="9">
        <f t="shared" si="53"/>
        <v>12</v>
      </c>
      <c r="B138"/>
      <c r="C138">
        <f>$F131</f>
        <v>0</v>
      </c>
      <c r="D138" s="2" t="str">
        <f t="shared" si="36"/>
        <v>T_MGMT_FEE - Tenant Management Fee - Actual</v>
      </c>
      <c r="E138"/>
      <c r="F138" s="13" t="str">
        <f>_xll.EVDES(D138)</f>
        <v>Tenant Management Fee - Actual</v>
      </c>
      <c r="G138" s="10">
        <f ca="1">SUMIFS(OFFSET('BPC Data'!$F:$F,0,Summary!G$2),'BPC Data'!$E:$E,Summary!$D138,'BPC Data'!$B:$B,Summary!$C138)</f>
        <v>0</v>
      </c>
      <c r="H138" s="243">
        <f ca="1">SUMIFS(OFFSET('BPC Data'!$F:$F,0,Summary!H$2),'BPC Data'!$E:$E,Summary!$D138,'BPC Data'!$B:$B,Summary!$C138)</f>
        <v>0</v>
      </c>
      <c r="I138" s="10">
        <f ca="1">SUMIFS(OFFSET('BPC Data'!$F:$F,0,Summary!I$2),'BPC Data'!$E:$E,Summary!$D138,'BPC Data'!$B:$B,Summary!$C138)</f>
        <v>0</v>
      </c>
      <c r="J138" s="243">
        <f ca="1">SUMIFS(OFFSET('BPC Data'!$F:$F,0,Summary!J$2),'BPC Data'!$E:$E,Summary!$D138,'BPC Data'!$B:$B,Summary!$C138)</f>
        <v>0</v>
      </c>
      <c r="K138" s="10">
        <f ca="1">SUMIFS(OFFSET('BPC Data'!$F:$F,0,Summary!K$2),'BPC Data'!$E:$E,Summary!$D138,'BPC Data'!$B:$B,Summary!$C138)</f>
        <v>0</v>
      </c>
      <c r="L138" s="57">
        <f t="shared" ca="1" si="32"/>
        <v>0</v>
      </c>
      <c r="M138"/>
      <c r="N138" s="50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</row>
    <row r="139" spans="1:44" s="9" customFormat="1" hidden="1" outlineLevel="1" x14ac:dyDescent="0.55000000000000004">
      <c r="A139" s="9">
        <f t="shared" si="53"/>
        <v>12</v>
      </c>
      <c r="B139"/>
      <c r="C139">
        <f>$F131</f>
        <v>0</v>
      </c>
      <c r="D139" s="1" t="str">
        <f t="shared" si="36"/>
        <v>T_EBITDAR - EBITDAR</v>
      </c>
      <c r="E139"/>
      <c r="F139" s="13" t="str">
        <f>_xll.EVDES(D139)</f>
        <v>EBITDAR</v>
      </c>
      <c r="G139" s="10">
        <f ca="1">SUMIFS(OFFSET('BPC Data'!$F:$F,0,Summary!G$2),'BPC Data'!$E:$E,Summary!$D139,'BPC Data'!$B:$B,Summary!$C139)</f>
        <v>0</v>
      </c>
      <c r="H139" s="243">
        <f ca="1">SUMIFS(OFFSET('BPC Data'!$F:$F,0,Summary!H$2),'BPC Data'!$E:$E,Summary!$D139,'BPC Data'!$B:$B,Summary!$C139)</f>
        <v>0</v>
      </c>
      <c r="I139" s="10">
        <f ca="1">SUMIFS(OFFSET('BPC Data'!$F:$F,0,Summary!I$2),'BPC Data'!$E:$E,Summary!$D139,'BPC Data'!$B:$B,Summary!$C139)</f>
        <v>0</v>
      </c>
      <c r="J139" s="243">
        <f ca="1">SUMIFS(OFFSET('BPC Data'!$F:$F,0,Summary!J$2),'BPC Data'!$E:$E,Summary!$D139,'BPC Data'!$B:$B,Summary!$C139)</f>
        <v>0</v>
      </c>
      <c r="K139" s="10">
        <f ca="1">SUMIFS(OFFSET('BPC Data'!$F:$F,0,Summary!K$2),'BPC Data'!$E:$E,Summary!$D139,'BPC Data'!$B:$B,Summary!$C139)</f>
        <v>0</v>
      </c>
      <c r="L139" s="57">
        <f t="shared" ca="1" si="32"/>
        <v>0</v>
      </c>
      <c r="M139"/>
      <c r="N139" s="50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</row>
    <row r="140" spans="1:44" s="9" customFormat="1" hidden="1" outlineLevel="1" x14ac:dyDescent="0.55000000000000004">
      <c r="A140" s="9">
        <f t="shared" si="53"/>
        <v>12</v>
      </c>
      <c r="B140"/>
      <c r="C140">
        <f>$F131</f>
        <v>0</v>
      </c>
      <c r="D140" s="1" t="str">
        <f t="shared" si="36"/>
        <v>T_RENT_EXP - Tenant Rent Expense</v>
      </c>
      <c r="E140"/>
      <c r="F140" s="13" t="str">
        <f>_xll.EVDES(D140)</f>
        <v>Tenant Rent Expense</v>
      </c>
      <c r="G140" s="10">
        <f ca="1">SUMIFS(OFFSET('BPC Data'!$F:$F,0,Summary!G$2),'BPC Data'!$E:$E,Summary!$D140,'BPC Data'!$B:$B,Summary!$C140)</f>
        <v>0</v>
      </c>
      <c r="H140" s="243">
        <f ca="1">SUMIFS(OFFSET('BPC Data'!$F:$F,0,Summary!H$2),'BPC Data'!$E:$E,Summary!$D140,'BPC Data'!$B:$B,Summary!$C140)</f>
        <v>0</v>
      </c>
      <c r="I140" s="10">
        <f ca="1">SUMIFS(OFFSET('BPC Data'!$F:$F,0,Summary!I$2),'BPC Data'!$E:$E,Summary!$D140,'BPC Data'!$B:$B,Summary!$C140)</f>
        <v>0</v>
      </c>
      <c r="J140" s="243">
        <f ca="1">SUMIFS(OFFSET('BPC Data'!$F:$F,0,Summary!J$2),'BPC Data'!$E:$E,Summary!$D140,'BPC Data'!$B:$B,Summary!$C140)</f>
        <v>0</v>
      </c>
      <c r="K140" s="10">
        <f ca="1">SUMIFS(OFFSET('BPC Data'!$F:$F,0,Summary!K$2),'BPC Data'!$E:$E,Summary!$D140,'BPC Data'!$B:$B,Summary!$C140)</f>
        <v>0</v>
      </c>
      <c r="L140" s="57">
        <f t="shared" ca="1" si="32"/>
        <v>0</v>
      </c>
      <c r="M140"/>
      <c r="N140" s="5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</row>
    <row r="141" spans="1:44" s="9" customFormat="1" hidden="1" outlineLevel="1" x14ac:dyDescent="0.55000000000000004">
      <c r="A141" s="9">
        <f t="shared" si="53"/>
        <v>12</v>
      </c>
      <c r="B141"/>
      <c r="C141"/>
      <c r="D141" s="1" t="str">
        <f t="shared" si="36"/>
        <v>x</v>
      </c>
      <c r="E141"/>
      <c r="F141" s="13" t="s">
        <v>0</v>
      </c>
      <c r="G141" s="10" t="e">
        <f t="shared" ref="G141:H141" ca="1" si="54">G139/G140</f>
        <v>#DIV/0!</v>
      </c>
      <c r="H141" s="243" t="e">
        <f t="shared" ca="1" si="54"/>
        <v>#DIV/0!</v>
      </c>
      <c r="I141" s="10" t="e">
        <f t="shared" ref="I141:J141" ca="1" si="55">I139/I140</f>
        <v>#DIV/0!</v>
      </c>
      <c r="J141" s="243" t="e">
        <f t="shared" ca="1" si="55"/>
        <v>#DIV/0!</v>
      </c>
      <c r="K141" s="10" t="e">
        <f t="shared" ref="K141" ca="1" si="56">K139/K140</f>
        <v>#DIV/0!</v>
      </c>
      <c r="L141" s="57" t="e">
        <f t="shared" ref="L141:L204" ca="1" si="57">SUM(G141:G141)</f>
        <v>#DIV/0!</v>
      </c>
      <c r="M141"/>
      <c r="N141" s="50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</row>
    <row r="142" spans="1:44" s="9" customFormat="1" hidden="1" outlineLevel="1" x14ac:dyDescent="0.55000000000000004">
      <c r="A142" s="9">
        <f>IF(AND(D142&lt;&gt;"",C142=""),A141+1,A141)</f>
        <v>13</v>
      </c>
      <c r="B142" s="4"/>
      <c r="C142" s="4"/>
      <c r="D142" s="4" t="str">
        <f t="shared" si="36"/>
        <v>x</v>
      </c>
      <c r="E142" s="4"/>
      <c r="F142" s="12">
        <f>INDEX(PropertyList!$D:$D,MATCH(Summary!$A142,PropertyList!$C:$C,0))</f>
        <v>0</v>
      </c>
      <c r="G142" s="87"/>
      <c r="H142" s="242"/>
      <c r="I142" s="87"/>
      <c r="J142" s="242"/>
      <c r="K142" s="87"/>
      <c r="L142" s="57">
        <f t="shared" si="57"/>
        <v>0</v>
      </c>
      <c r="M142"/>
      <c r="N142" s="50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</row>
    <row r="143" spans="1:44" s="9" customFormat="1" hidden="1" outlineLevel="1" x14ac:dyDescent="0.55000000000000004">
      <c r="A143" s="9">
        <f t="shared" ref="A143:A152" si="58">IF(AND(F143&lt;&gt;"",D143=""),A142+1,A142)</f>
        <v>13</v>
      </c>
      <c r="C143">
        <f>$F142</f>
        <v>0</v>
      </c>
      <c r="D143" s="3" t="str">
        <f t="shared" si="36"/>
        <v>PAY_PAT_DAYS - Total Payor Patient Days</v>
      </c>
      <c r="F143" s="13" t="str">
        <f>_xll.EVDES(D143)</f>
        <v>Total Payor Patient Days</v>
      </c>
      <c r="G143" s="10">
        <f ca="1">SUMIFS(OFFSET('BPC Data'!$F:$F,0,Summary!G$2),'BPC Data'!$E:$E,Summary!$D143,'BPC Data'!$B:$B,Summary!$C143)</f>
        <v>0</v>
      </c>
      <c r="H143" s="243">
        <f ca="1">SUMIFS(OFFSET('BPC Data'!$F:$F,0,Summary!H$2),'BPC Data'!$E:$E,Summary!$D143,'BPC Data'!$B:$B,Summary!$C143)</f>
        <v>0</v>
      </c>
      <c r="I143" s="10">
        <f ca="1">SUMIFS(OFFSET('BPC Data'!$F:$F,0,Summary!I$2),'BPC Data'!$E:$E,Summary!$D143,'BPC Data'!$B:$B,Summary!$C143)</f>
        <v>0</v>
      </c>
      <c r="J143" s="243">
        <f ca="1">SUMIFS(OFFSET('BPC Data'!$F:$F,0,Summary!J$2),'BPC Data'!$E:$E,Summary!$D143,'BPC Data'!$B:$B,Summary!$C143)</f>
        <v>0</v>
      </c>
      <c r="K143" s="10">
        <f ca="1">SUMIFS(OFFSET('BPC Data'!$F:$F,0,Summary!K$2),'BPC Data'!$E:$E,Summary!$D143,'BPC Data'!$B:$B,Summary!$C143)</f>
        <v>0</v>
      </c>
      <c r="L143" s="57">
        <f t="shared" ca="1" si="57"/>
        <v>0</v>
      </c>
      <c r="M143"/>
      <c r="N143" s="50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</row>
    <row r="144" spans="1:44" s="9" customFormat="1" hidden="1" outlineLevel="1" x14ac:dyDescent="0.55000000000000004">
      <c r="A144" s="9">
        <f t="shared" si="58"/>
        <v>13</v>
      </c>
      <c r="C144">
        <f>$F142</f>
        <v>0</v>
      </c>
      <c r="D144" s="3" t="str">
        <f t="shared" si="36"/>
        <v>A_BEDS_TOTAL - Total Available Beds</v>
      </c>
      <c r="F144" s="13" t="str">
        <f>_xll.EVDES(D144)</f>
        <v>Total Available Beds</v>
      </c>
      <c r="G144" s="10">
        <f ca="1">SUMIFS(OFFSET('BPC Data'!$F:$F,0,Summary!G$2),'BPC Data'!$E:$E,Summary!$D144,'BPC Data'!$B:$B,Summary!$C144)</f>
        <v>0</v>
      </c>
      <c r="H144" s="243">
        <f ca="1">SUMIFS(OFFSET('BPC Data'!$F:$F,0,Summary!H$2),'BPC Data'!$E:$E,Summary!$D144,'BPC Data'!$B:$B,Summary!$C144)</f>
        <v>0</v>
      </c>
      <c r="I144" s="10">
        <f ca="1">SUMIFS(OFFSET('BPC Data'!$F:$F,0,Summary!I$2),'BPC Data'!$E:$E,Summary!$D144,'BPC Data'!$B:$B,Summary!$C144)</f>
        <v>0</v>
      </c>
      <c r="J144" s="243">
        <f ca="1">SUMIFS(OFFSET('BPC Data'!$F:$F,0,Summary!J$2),'BPC Data'!$E:$E,Summary!$D144,'BPC Data'!$B:$B,Summary!$C144)</f>
        <v>0</v>
      </c>
      <c r="K144" s="10">
        <f ca="1">SUMIFS(OFFSET('BPC Data'!$F:$F,0,Summary!K$2),'BPC Data'!$E:$E,Summary!$D144,'BPC Data'!$B:$B,Summary!$C144)</f>
        <v>0</v>
      </c>
      <c r="L144" s="57">
        <f t="shared" ca="1" si="57"/>
        <v>0</v>
      </c>
      <c r="M144"/>
      <c r="N144" s="50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</row>
    <row r="145" spans="1:44" s="9" customFormat="1" hidden="1" outlineLevel="1" x14ac:dyDescent="0.55000000000000004">
      <c r="A145" s="9">
        <f t="shared" si="58"/>
        <v>13</v>
      </c>
      <c r="B145"/>
      <c r="C145">
        <f>$F142</f>
        <v>0</v>
      </c>
      <c r="D145" s="3" t="str">
        <f t="shared" si="36"/>
        <v>T_REVENUES - Total Tenant Revenues</v>
      </c>
      <c r="E145"/>
      <c r="F145" s="13" t="str">
        <f>_xll.EVDES(D145)</f>
        <v>Total Tenant Revenues</v>
      </c>
      <c r="G145" s="10">
        <f ca="1">SUMIFS(OFFSET('BPC Data'!$F:$F,0,Summary!G$2),'BPC Data'!$E:$E,Summary!$D145,'BPC Data'!$B:$B,Summary!$C145)</f>
        <v>0</v>
      </c>
      <c r="H145" s="243">
        <f ca="1">SUMIFS(OFFSET('BPC Data'!$F:$F,0,Summary!H$2),'BPC Data'!$E:$E,Summary!$D145,'BPC Data'!$B:$B,Summary!$C145)</f>
        <v>0</v>
      </c>
      <c r="I145" s="10">
        <f ca="1">SUMIFS(OFFSET('BPC Data'!$F:$F,0,Summary!I$2),'BPC Data'!$E:$E,Summary!$D145,'BPC Data'!$B:$B,Summary!$C145)</f>
        <v>0</v>
      </c>
      <c r="J145" s="243">
        <f ca="1">SUMIFS(OFFSET('BPC Data'!$F:$F,0,Summary!J$2),'BPC Data'!$E:$E,Summary!$D145,'BPC Data'!$B:$B,Summary!$C145)</f>
        <v>0</v>
      </c>
      <c r="K145" s="10">
        <f ca="1">SUMIFS(OFFSET('BPC Data'!$F:$F,0,Summary!K$2),'BPC Data'!$E:$E,Summary!$D145,'BPC Data'!$B:$B,Summary!$C145)</f>
        <v>0</v>
      </c>
      <c r="L145" s="57">
        <f t="shared" ca="1" si="57"/>
        <v>0</v>
      </c>
      <c r="M145"/>
      <c r="N145" s="50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</row>
    <row r="146" spans="1:44" s="9" customFormat="1" hidden="1" outlineLevel="1" x14ac:dyDescent="0.55000000000000004">
      <c r="A146" s="9">
        <f t="shared" si="58"/>
        <v>13</v>
      </c>
      <c r="B146"/>
      <c r="C146">
        <f>$F142</f>
        <v>0</v>
      </c>
      <c r="D146" s="3" t="str">
        <f t="shared" si="36"/>
        <v>T_OPEX - Tenant Operating Expenses</v>
      </c>
      <c r="E146"/>
      <c r="F146" s="13" t="str">
        <f>_xll.EVDES(D146)</f>
        <v>Tenant Operating Expenses</v>
      </c>
      <c r="G146" s="10">
        <f ca="1">SUMIFS(OFFSET('BPC Data'!$F:$F,0,Summary!G$2),'BPC Data'!$E:$E,Summary!$D146,'BPC Data'!$B:$B,Summary!$C146)</f>
        <v>0</v>
      </c>
      <c r="H146" s="243">
        <f ca="1">SUMIFS(OFFSET('BPC Data'!$F:$F,0,Summary!H$2),'BPC Data'!$E:$E,Summary!$D146,'BPC Data'!$B:$B,Summary!$C146)</f>
        <v>0</v>
      </c>
      <c r="I146" s="10">
        <f ca="1">SUMIFS(OFFSET('BPC Data'!$F:$F,0,Summary!I$2),'BPC Data'!$E:$E,Summary!$D146,'BPC Data'!$B:$B,Summary!$C146)</f>
        <v>0</v>
      </c>
      <c r="J146" s="243">
        <f ca="1">SUMIFS(OFFSET('BPC Data'!$F:$F,0,Summary!J$2),'BPC Data'!$E:$E,Summary!$D146,'BPC Data'!$B:$B,Summary!$C146)</f>
        <v>0</v>
      </c>
      <c r="K146" s="10">
        <f ca="1">SUMIFS(OFFSET('BPC Data'!$F:$F,0,Summary!K$2),'BPC Data'!$E:$E,Summary!$D146,'BPC Data'!$B:$B,Summary!$C146)</f>
        <v>0</v>
      </c>
      <c r="L146" s="57">
        <f t="shared" ca="1" si="57"/>
        <v>0</v>
      </c>
      <c r="M146"/>
      <c r="N146" s="50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</row>
    <row r="147" spans="1:44" s="9" customFormat="1" hidden="1" outlineLevel="1" x14ac:dyDescent="0.55000000000000004">
      <c r="A147" s="9">
        <f t="shared" si="58"/>
        <v>13</v>
      </c>
      <c r="B147"/>
      <c r="C147">
        <f>$F142</f>
        <v>0</v>
      </c>
      <c r="D147" s="3" t="str">
        <f t="shared" si="36"/>
        <v>T_BAD_DEBT - Tenant Bad Debt Expense</v>
      </c>
      <c r="E147"/>
      <c r="F147" s="13" t="str">
        <f>_xll.EVDES(D147)</f>
        <v>Tenant Bad Debt Expense</v>
      </c>
      <c r="G147" s="10">
        <f ca="1">SUMIFS(OFFSET('BPC Data'!$F:$F,0,Summary!G$2),'BPC Data'!$E:$E,Summary!$D147,'BPC Data'!$B:$B,Summary!$C147)</f>
        <v>0</v>
      </c>
      <c r="H147" s="243">
        <f ca="1">SUMIFS(OFFSET('BPC Data'!$F:$F,0,Summary!H$2),'BPC Data'!$E:$E,Summary!$D147,'BPC Data'!$B:$B,Summary!$C147)</f>
        <v>0</v>
      </c>
      <c r="I147" s="10">
        <f ca="1">SUMIFS(OFFSET('BPC Data'!$F:$F,0,Summary!I$2),'BPC Data'!$E:$E,Summary!$D147,'BPC Data'!$B:$B,Summary!$C147)</f>
        <v>0</v>
      </c>
      <c r="J147" s="243">
        <f ca="1">SUMIFS(OFFSET('BPC Data'!$F:$F,0,Summary!J$2),'BPC Data'!$E:$E,Summary!$D147,'BPC Data'!$B:$B,Summary!$C147)</f>
        <v>0</v>
      </c>
      <c r="K147" s="10">
        <f ca="1">SUMIFS(OFFSET('BPC Data'!$F:$F,0,Summary!K$2),'BPC Data'!$E:$E,Summary!$D147,'BPC Data'!$B:$B,Summary!$C147)</f>
        <v>0</v>
      </c>
      <c r="L147" s="57">
        <f t="shared" ca="1" si="57"/>
        <v>0</v>
      </c>
      <c r="M147"/>
      <c r="N147" s="50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</row>
    <row r="148" spans="1:44" s="9" customFormat="1" hidden="1" outlineLevel="1" x14ac:dyDescent="0.55000000000000004">
      <c r="A148" s="9">
        <f t="shared" si="58"/>
        <v>13</v>
      </c>
      <c r="B148"/>
      <c r="C148">
        <f>$F142</f>
        <v>0</v>
      </c>
      <c r="D148" s="2" t="str">
        <f t="shared" si="36"/>
        <v>T_EBITDARM - EBITDARM</v>
      </c>
      <c r="E148"/>
      <c r="F148" s="13" t="str">
        <f>_xll.EVDES(D148)</f>
        <v>EBITDARM</v>
      </c>
      <c r="G148" s="10">
        <f ca="1">SUMIFS(OFFSET('BPC Data'!$F:$F,0,Summary!G$2),'BPC Data'!$E:$E,Summary!$D148,'BPC Data'!$B:$B,Summary!$C148)</f>
        <v>0</v>
      </c>
      <c r="H148" s="243">
        <f ca="1">SUMIFS(OFFSET('BPC Data'!$F:$F,0,Summary!H$2),'BPC Data'!$E:$E,Summary!$D148,'BPC Data'!$B:$B,Summary!$C148)</f>
        <v>0</v>
      </c>
      <c r="I148" s="10">
        <f ca="1">SUMIFS(OFFSET('BPC Data'!$F:$F,0,Summary!I$2),'BPC Data'!$E:$E,Summary!$D148,'BPC Data'!$B:$B,Summary!$C148)</f>
        <v>0</v>
      </c>
      <c r="J148" s="243">
        <f ca="1">SUMIFS(OFFSET('BPC Data'!$F:$F,0,Summary!J$2),'BPC Data'!$E:$E,Summary!$D148,'BPC Data'!$B:$B,Summary!$C148)</f>
        <v>0</v>
      </c>
      <c r="K148" s="10">
        <f ca="1">SUMIFS(OFFSET('BPC Data'!$F:$F,0,Summary!K$2),'BPC Data'!$E:$E,Summary!$D148,'BPC Data'!$B:$B,Summary!$C148)</f>
        <v>0</v>
      </c>
      <c r="L148" s="57">
        <f t="shared" ca="1" si="57"/>
        <v>0</v>
      </c>
      <c r="M148"/>
      <c r="N148" s="50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</row>
    <row r="149" spans="1:44" s="9" customFormat="1" hidden="1" outlineLevel="1" x14ac:dyDescent="0.55000000000000004">
      <c r="A149" s="9">
        <f t="shared" si="58"/>
        <v>13</v>
      </c>
      <c r="B149"/>
      <c r="C149">
        <f>$F142</f>
        <v>0</v>
      </c>
      <c r="D149" s="2" t="str">
        <f t="shared" si="36"/>
        <v>T_MGMT_FEE - Tenant Management Fee - Actual</v>
      </c>
      <c r="E149"/>
      <c r="F149" s="13" t="str">
        <f>_xll.EVDES(D149)</f>
        <v>Tenant Management Fee - Actual</v>
      </c>
      <c r="G149" s="10">
        <f ca="1">SUMIFS(OFFSET('BPC Data'!$F:$F,0,Summary!G$2),'BPC Data'!$E:$E,Summary!$D149,'BPC Data'!$B:$B,Summary!$C149)</f>
        <v>0</v>
      </c>
      <c r="H149" s="243">
        <f ca="1">SUMIFS(OFFSET('BPC Data'!$F:$F,0,Summary!H$2),'BPC Data'!$E:$E,Summary!$D149,'BPC Data'!$B:$B,Summary!$C149)</f>
        <v>0</v>
      </c>
      <c r="I149" s="10">
        <f ca="1">SUMIFS(OFFSET('BPC Data'!$F:$F,0,Summary!I$2),'BPC Data'!$E:$E,Summary!$D149,'BPC Data'!$B:$B,Summary!$C149)</f>
        <v>0</v>
      </c>
      <c r="J149" s="243">
        <f ca="1">SUMIFS(OFFSET('BPC Data'!$F:$F,0,Summary!J$2),'BPC Data'!$E:$E,Summary!$D149,'BPC Data'!$B:$B,Summary!$C149)</f>
        <v>0</v>
      </c>
      <c r="K149" s="10">
        <f ca="1">SUMIFS(OFFSET('BPC Data'!$F:$F,0,Summary!K$2),'BPC Data'!$E:$E,Summary!$D149,'BPC Data'!$B:$B,Summary!$C149)</f>
        <v>0</v>
      </c>
      <c r="L149" s="57">
        <f t="shared" ca="1" si="57"/>
        <v>0</v>
      </c>
      <c r="M149"/>
      <c r="N149" s="50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</row>
    <row r="150" spans="1:44" s="9" customFormat="1" hidden="1" outlineLevel="1" x14ac:dyDescent="0.55000000000000004">
      <c r="A150" s="9">
        <f t="shared" si="58"/>
        <v>13</v>
      </c>
      <c r="B150"/>
      <c r="C150">
        <f>$F142</f>
        <v>0</v>
      </c>
      <c r="D150" s="1" t="str">
        <f t="shared" si="36"/>
        <v>T_EBITDAR - EBITDAR</v>
      </c>
      <c r="E150"/>
      <c r="F150" s="13" t="str">
        <f>_xll.EVDES(D150)</f>
        <v>EBITDAR</v>
      </c>
      <c r="G150" s="10">
        <f ca="1">SUMIFS(OFFSET('BPC Data'!$F:$F,0,Summary!G$2),'BPC Data'!$E:$E,Summary!$D150,'BPC Data'!$B:$B,Summary!$C150)</f>
        <v>0</v>
      </c>
      <c r="H150" s="243">
        <f ca="1">SUMIFS(OFFSET('BPC Data'!$F:$F,0,Summary!H$2),'BPC Data'!$E:$E,Summary!$D150,'BPC Data'!$B:$B,Summary!$C150)</f>
        <v>0</v>
      </c>
      <c r="I150" s="10">
        <f ca="1">SUMIFS(OFFSET('BPC Data'!$F:$F,0,Summary!I$2),'BPC Data'!$E:$E,Summary!$D150,'BPC Data'!$B:$B,Summary!$C150)</f>
        <v>0</v>
      </c>
      <c r="J150" s="243">
        <f ca="1">SUMIFS(OFFSET('BPC Data'!$F:$F,0,Summary!J$2),'BPC Data'!$E:$E,Summary!$D150,'BPC Data'!$B:$B,Summary!$C150)</f>
        <v>0</v>
      </c>
      <c r="K150" s="10">
        <f ca="1">SUMIFS(OFFSET('BPC Data'!$F:$F,0,Summary!K$2),'BPC Data'!$E:$E,Summary!$D150,'BPC Data'!$B:$B,Summary!$C150)</f>
        <v>0</v>
      </c>
      <c r="L150" s="57">
        <f t="shared" ca="1" si="57"/>
        <v>0</v>
      </c>
      <c r="M150"/>
      <c r="N150" s="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</row>
    <row r="151" spans="1:44" s="9" customFormat="1" hidden="1" outlineLevel="1" x14ac:dyDescent="0.55000000000000004">
      <c r="A151" s="9">
        <f t="shared" si="58"/>
        <v>13</v>
      </c>
      <c r="B151"/>
      <c r="C151">
        <f>$F142</f>
        <v>0</v>
      </c>
      <c r="D151" s="1" t="str">
        <f t="shared" ref="D151:D214" si="59">$D140</f>
        <v>T_RENT_EXP - Tenant Rent Expense</v>
      </c>
      <c r="E151"/>
      <c r="F151" s="13" t="str">
        <f>_xll.EVDES(D151)</f>
        <v>Tenant Rent Expense</v>
      </c>
      <c r="G151" s="10">
        <f ca="1">SUMIFS(OFFSET('BPC Data'!$F:$F,0,Summary!G$2),'BPC Data'!$E:$E,Summary!$D151,'BPC Data'!$B:$B,Summary!$C151)</f>
        <v>0</v>
      </c>
      <c r="H151" s="243">
        <f ca="1">SUMIFS(OFFSET('BPC Data'!$F:$F,0,Summary!H$2),'BPC Data'!$E:$E,Summary!$D151,'BPC Data'!$B:$B,Summary!$C151)</f>
        <v>0</v>
      </c>
      <c r="I151" s="10">
        <f ca="1">SUMIFS(OFFSET('BPC Data'!$F:$F,0,Summary!I$2),'BPC Data'!$E:$E,Summary!$D151,'BPC Data'!$B:$B,Summary!$C151)</f>
        <v>0</v>
      </c>
      <c r="J151" s="243">
        <f ca="1">SUMIFS(OFFSET('BPC Data'!$F:$F,0,Summary!J$2),'BPC Data'!$E:$E,Summary!$D151,'BPC Data'!$B:$B,Summary!$C151)</f>
        <v>0</v>
      </c>
      <c r="K151" s="10">
        <f ca="1">SUMIFS(OFFSET('BPC Data'!$F:$F,0,Summary!K$2),'BPC Data'!$E:$E,Summary!$D151,'BPC Data'!$B:$B,Summary!$C151)</f>
        <v>0</v>
      </c>
      <c r="L151" s="57">
        <f t="shared" ca="1" si="57"/>
        <v>0</v>
      </c>
      <c r="M151"/>
      <c r="N151" s="50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</row>
    <row r="152" spans="1:44" s="9" customFormat="1" hidden="1" outlineLevel="1" x14ac:dyDescent="0.55000000000000004">
      <c r="A152" s="9">
        <f t="shared" si="58"/>
        <v>13</v>
      </c>
      <c r="B152"/>
      <c r="C152"/>
      <c r="D152" s="1" t="str">
        <f t="shared" si="59"/>
        <v>x</v>
      </c>
      <c r="E152"/>
      <c r="F152" s="13" t="s">
        <v>0</v>
      </c>
      <c r="G152" s="10" t="e">
        <f t="shared" ref="G152:H152" ca="1" si="60">G150/G151</f>
        <v>#DIV/0!</v>
      </c>
      <c r="H152" s="243" t="e">
        <f t="shared" ca="1" si="60"/>
        <v>#DIV/0!</v>
      </c>
      <c r="I152" s="10" t="e">
        <f t="shared" ref="I152:J152" ca="1" si="61">I150/I151</f>
        <v>#DIV/0!</v>
      </c>
      <c r="J152" s="243" t="e">
        <f t="shared" ca="1" si="61"/>
        <v>#DIV/0!</v>
      </c>
      <c r="K152" s="10" t="e">
        <f t="shared" ref="K152" ca="1" si="62">K150/K151</f>
        <v>#DIV/0!</v>
      </c>
      <c r="L152" s="57" t="e">
        <f t="shared" ca="1" si="57"/>
        <v>#DIV/0!</v>
      </c>
      <c r="M152"/>
      <c r="N152" s="50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</row>
    <row r="153" spans="1:44" s="9" customFormat="1" hidden="1" outlineLevel="1" x14ac:dyDescent="0.55000000000000004">
      <c r="A153" s="9">
        <f>IF(AND(D153&lt;&gt;"",C153=""),A152+1,A152)</f>
        <v>14</v>
      </c>
      <c r="B153" s="4"/>
      <c r="C153" s="4"/>
      <c r="D153" s="4" t="str">
        <f t="shared" si="59"/>
        <v>x</v>
      </c>
      <c r="E153" s="4"/>
      <c r="F153" s="12">
        <f>INDEX(PropertyList!$D:$D,MATCH(Summary!$A153,PropertyList!$C:$C,0))</f>
        <v>0</v>
      </c>
      <c r="G153" s="87"/>
      <c r="H153" s="242"/>
      <c r="I153" s="87"/>
      <c r="J153" s="242"/>
      <c r="K153" s="87"/>
      <c r="L153" s="57">
        <f t="shared" si="57"/>
        <v>0</v>
      </c>
      <c r="M153"/>
      <c r="N153" s="50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</row>
    <row r="154" spans="1:44" s="9" customFormat="1" hidden="1" outlineLevel="1" x14ac:dyDescent="0.55000000000000004">
      <c r="A154" s="9">
        <f t="shared" ref="A154:A163" si="63">IF(AND(F154&lt;&gt;"",D154=""),A153+1,A153)</f>
        <v>14</v>
      </c>
      <c r="C154">
        <f>$F153</f>
        <v>0</v>
      </c>
      <c r="D154" s="3" t="str">
        <f t="shared" si="59"/>
        <v>PAY_PAT_DAYS - Total Payor Patient Days</v>
      </c>
      <c r="F154" s="13" t="str">
        <f>_xll.EVDES(D154)</f>
        <v>Total Payor Patient Days</v>
      </c>
      <c r="G154" s="10">
        <f ca="1">SUMIFS(OFFSET('BPC Data'!$F:$F,0,Summary!G$2),'BPC Data'!$E:$E,Summary!$D154,'BPC Data'!$B:$B,Summary!$C154)</f>
        <v>0</v>
      </c>
      <c r="H154" s="243">
        <f ca="1">SUMIFS(OFFSET('BPC Data'!$F:$F,0,Summary!H$2),'BPC Data'!$E:$E,Summary!$D154,'BPC Data'!$B:$B,Summary!$C154)</f>
        <v>0</v>
      </c>
      <c r="I154" s="10">
        <f ca="1">SUMIFS(OFFSET('BPC Data'!$F:$F,0,Summary!I$2),'BPC Data'!$E:$E,Summary!$D154,'BPC Data'!$B:$B,Summary!$C154)</f>
        <v>0</v>
      </c>
      <c r="J154" s="243">
        <f ca="1">SUMIFS(OFFSET('BPC Data'!$F:$F,0,Summary!J$2),'BPC Data'!$E:$E,Summary!$D154,'BPC Data'!$B:$B,Summary!$C154)</f>
        <v>0</v>
      </c>
      <c r="K154" s="10">
        <f ca="1">SUMIFS(OFFSET('BPC Data'!$F:$F,0,Summary!K$2),'BPC Data'!$E:$E,Summary!$D154,'BPC Data'!$B:$B,Summary!$C154)</f>
        <v>0</v>
      </c>
      <c r="L154" s="57">
        <f t="shared" ca="1" si="57"/>
        <v>0</v>
      </c>
      <c r="M154"/>
      <c r="N154" s="50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</row>
    <row r="155" spans="1:44" s="9" customFormat="1" hidden="1" outlineLevel="1" x14ac:dyDescent="0.55000000000000004">
      <c r="A155" s="9">
        <f t="shared" si="63"/>
        <v>14</v>
      </c>
      <c r="C155">
        <f>$F153</f>
        <v>0</v>
      </c>
      <c r="D155" s="3" t="str">
        <f t="shared" si="59"/>
        <v>A_BEDS_TOTAL - Total Available Beds</v>
      </c>
      <c r="F155" s="13" t="str">
        <f>_xll.EVDES(D155)</f>
        <v>Total Available Beds</v>
      </c>
      <c r="G155" s="10">
        <f ca="1">SUMIFS(OFFSET('BPC Data'!$F:$F,0,Summary!G$2),'BPC Data'!$E:$E,Summary!$D155,'BPC Data'!$B:$B,Summary!$C155)</f>
        <v>0</v>
      </c>
      <c r="H155" s="243">
        <f ca="1">SUMIFS(OFFSET('BPC Data'!$F:$F,0,Summary!H$2),'BPC Data'!$E:$E,Summary!$D155,'BPC Data'!$B:$B,Summary!$C155)</f>
        <v>0</v>
      </c>
      <c r="I155" s="10">
        <f ca="1">SUMIFS(OFFSET('BPC Data'!$F:$F,0,Summary!I$2),'BPC Data'!$E:$E,Summary!$D155,'BPC Data'!$B:$B,Summary!$C155)</f>
        <v>0</v>
      </c>
      <c r="J155" s="243">
        <f ca="1">SUMIFS(OFFSET('BPC Data'!$F:$F,0,Summary!J$2),'BPC Data'!$E:$E,Summary!$D155,'BPC Data'!$B:$B,Summary!$C155)</f>
        <v>0</v>
      </c>
      <c r="K155" s="10">
        <f ca="1">SUMIFS(OFFSET('BPC Data'!$F:$F,0,Summary!K$2),'BPC Data'!$E:$E,Summary!$D155,'BPC Data'!$B:$B,Summary!$C155)</f>
        <v>0</v>
      </c>
      <c r="L155" s="57">
        <f t="shared" ca="1" si="57"/>
        <v>0</v>
      </c>
      <c r="M155"/>
      <c r="N155" s="50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</row>
    <row r="156" spans="1:44" s="9" customFormat="1" hidden="1" outlineLevel="1" x14ac:dyDescent="0.55000000000000004">
      <c r="A156" s="9">
        <f t="shared" si="63"/>
        <v>14</v>
      </c>
      <c r="B156"/>
      <c r="C156">
        <f>$F153</f>
        <v>0</v>
      </c>
      <c r="D156" s="3" t="str">
        <f t="shared" si="59"/>
        <v>T_REVENUES - Total Tenant Revenues</v>
      </c>
      <c r="E156"/>
      <c r="F156" s="13" t="str">
        <f>_xll.EVDES(D156)</f>
        <v>Total Tenant Revenues</v>
      </c>
      <c r="G156" s="10">
        <f ca="1">SUMIFS(OFFSET('BPC Data'!$F:$F,0,Summary!G$2),'BPC Data'!$E:$E,Summary!$D156,'BPC Data'!$B:$B,Summary!$C156)</f>
        <v>0</v>
      </c>
      <c r="H156" s="243">
        <f ca="1">SUMIFS(OFFSET('BPC Data'!$F:$F,0,Summary!H$2),'BPC Data'!$E:$E,Summary!$D156,'BPC Data'!$B:$B,Summary!$C156)</f>
        <v>0</v>
      </c>
      <c r="I156" s="10">
        <f ca="1">SUMIFS(OFFSET('BPC Data'!$F:$F,0,Summary!I$2),'BPC Data'!$E:$E,Summary!$D156,'BPC Data'!$B:$B,Summary!$C156)</f>
        <v>0</v>
      </c>
      <c r="J156" s="243">
        <f ca="1">SUMIFS(OFFSET('BPC Data'!$F:$F,0,Summary!J$2),'BPC Data'!$E:$E,Summary!$D156,'BPC Data'!$B:$B,Summary!$C156)</f>
        <v>0</v>
      </c>
      <c r="K156" s="10">
        <f ca="1">SUMIFS(OFFSET('BPC Data'!$F:$F,0,Summary!K$2),'BPC Data'!$E:$E,Summary!$D156,'BPC Data'!$B:$B,Summary!$C156)</f>
        <v>0</v>
      </c>
      <c r="L156" s="57">
        <f t="shared" ca="1" si="57"/>
        <v>0</v>
      </c>
      <c r="M156"/>
      <c r="N156" s="50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</row>
    <row r="157" spans="1:44" s="9" customFormat="1" hidden="1" outlineLevel="1" x14ac:dyDescent="0.55000000000000004">
      <c r="A157" s="9">
        <f t="shared" si="63"/>
        <v>14</v>
      </c>
      <c r="B157"/>
      <c r="C157">
        <f>$F153</f>
        <v>0</v>
      </c>
      <c r="D157" s="3" t="str">
        <f t="shared" si="59"/>
        <v>T_OPEX - Tenant Operating Expenses</v>
      </c>
      <c r="E157"/>
      <c r="F157" s="13" t="str">
        <f>_xll.EVDES(D157)</f>
        <v>Tenant Operating Expenses</v>
      </c>
      <c r="G157" s="10">
        <f ca="1">SUMIFS(OFFSET('BPC Data'!$F:$F,0,Summary!G$2),'BPC Data'!$E:$E,Summary!$D157,'BPC Data'!$B:$B,Summary!$C157)</f>
        <v>0</v>
      </c>
      <c r="H157" s="243">
        <f ca="1">SUMIFS(OFFSET('BPC Data'!$F:$F,0,Summary!H$2),'BPC Data'!$E:$E,Summary!$D157,'BPC Data'!$B:$B,Summary!$C157)</f>
        <v>0</v>
      </c>
      <c r="I157" s="10">
        <f ca="1">SUMIFS(OFFSET('BPC Data'!$F:$F,0,Summary!I$2),'BPC Data'!$E:$E,Summary!$D157,'BPC Data'!$B:$B,Summary!$C157)</f>
        <v>0</v>
      </c>
      <c r="J157" s="243">
        <f ca="1">SUMIFS(OFFSET('BPC Data'!$F:$F,0,Summary!J$2),'BPC Data'!$E:$E,Summary!$D157,'BPC Data'!$B:$B,Summary!$C157)</f>
        <v>0</v>
      </c>
      <c r="K157" s="10">
        <f ca="1">SUMIFS(OFFSET('BPC Data'!$F:$F,0,Summary!K$2),'BPC Data'!$E:$E,Summary!$D157,'BPC Data'!$B:$B,Summary!$C157)</f>
        <v>0</v>
      </c>
      <c r="L157" s="57">
        <f t="shared" ca="1" si="57"/>
        <v>0</v>
      </c>
      <c r="M157"/>
      <c r="N157" s="50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</row>
    <row r="158" spans="1:44" s="9" customFormat="1" hidden="1" outlineLevel="1" x14ac:dyDescent="0.55000000000000004">
      <c r="A158" s="9">
        <f t="shared" si="63"/>
        <v>14</v>
      </c>
      <c r="B158"/>
      <c r="C158">
        <f>$F153</f>
        <v>0</v>
      </c>
      <c r="D158" s="3" t="str">
        <f t="shared" si="59"/>
        <v>T_BAD_DEBT - Tenant Bad Debt Expense</v>
      </c>
      <c r="E158"/>
      <c r="F158" s="13" t="str">
        <f>_xll.EVDES(D158)</f>
        <v>Tenant Bad Debt Expense</v>
      </c>
      <c r="G158" s="10">
        <f ca="1">SUMIFS(OFFSET('BPC Data'!$F:$F,0,Summary!G$2),'BPC Data'!$E:$E,Summary!$D158,'BPC Data'!$B:$B,Summary!$C158)</f>
        <v>0</v>
      </c>
      <c r="H158" s="243">
        <f ca="1">SUMIFS(OFFSET('BPC Data'!$F:$F,0,Summary!H$2),'BPC Data'!$E:$E,Summary!$D158,'BPC Data'!$B:$B,Summary!$C158)</f>
        <v>0</v>
      </c>
      <c r="I158" s="10">
        <f ca="1">SUMIFS(OFFSET('BPC Data'!$F:$F,0,Summary!I$2),'BPC Data'!$E:$E,Summary!$D158,'BPC Data'!$B:$B,Summary!$C158)</f>
        <v>0</v>
      </c>
      <c r="J158" s="243">
        <f ca="1">SUMIFS(OFFSET('BPC Data'!$F:$F,0,Summary!J$2),'BPC Data'!$E:$E,Summary!$D158,'BPC Data'!$B:$B,Summary!$C158)</f>
        <v>0</v>
      </c>
      <c r="K158" s="10">
        <f ca="1">SUMIFS(OFFSET('BPC Data'!$F:$F,0,Summary!K$2),'BPC Data'!$E:$E,Summary!$D158,'BPC Data'!$B:$B,Summary!$C158)</f>
        <v>0</v>
      </c>
      <c r="L158" s="57">
        <f t="shared" ca="1" si="57"/>
        <v>0</v>
      </c>
      <c r="M158"/>
      <c r="N158" s="50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</row>
    <row r="159" spans="1:44" s="9" customFormat="1" hidden="1" outlineLevel="1" x14ac:dyDescent="0.55000000000000004">
      <c r="A159" s="9">
        <f t="shared" si="63"/>
        <v>14</v>
      </c>
      <c r="B159"/>
      <c r="C159">
        <f>$F153</f>
        <v>0</v>
      </c>
      <c r="D159" s="2" t="str">
        <f t="shared" si="59"/>
        <v>T_EBITDARM - EBITDARM</v>
      </c>
      <c r="E159"/>
      <c r="F159" s="13" t="str">
        <f>_xll.EVDES(D159)</f>
        <v>EBITDARM</v>
      </c>
      <c r="G159" s="10">
        <f ca="1">SUMIFS(OFFSET('BPC Data'!$F:$F,0,Summary!G$2),'BPC Data'!$E:$E,Summary!$D159,'BPC Data'!$B:$B,Summary!$C159)</f>
        <v>0</v>
      </c>
      <c r="H159" s="243">
        <f ca="1">SUMIFS(OFFSET('BPC Data'!$F:$F,0,Summary!H$2),'BPC Data'!$E:$E,Summary!$D159,'BPC Data'!$B:$B,Summary!$C159)</f>
        <v>0</v>
      </c>
      <c r="I159" s="10">
        <f ca="1">SUMIFS(OFFSET('BPC Data'!$F:$F,0,Summary!I$2),'BPC Data'!$E:$E,Summary!$D159,'BPC Data'!$B:$B,Summary!$C159)</f>
        <v>0</v>
      </c>
      <c r="J159" s="243">
        <f ca="1">SUMIFS(OFFSET('BPC Data'!$F:$F,0,Summary!J$2),'BPC Data'!$E:$E,Summary!$D159,'BPC Data'!$B:$B,Summary!$C159)</f>
        <v>0</v>
      </c>
      <c r="K159" s="10">
        <f ca="1">SUMIFS(OFFSET('BPC Data'!$F:$F,0,Summary!K$2),'BPC Data'!$E:$E,Summary!$D159,'BPC Data'!$B:$B,Summary!$C159)</f>
        <v>0</v>
      </c>
      <c r="L159" s="57">
        <f t="shared" ca="1" si="57"/>
        <v>0</v>
      </c>
      <c r="M159"/>
      <c r="N159" s="50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</row>
    <row r="160" spans="1:44" s="9" customFormat="1" hidden="1" outlineLevel="1" x14ac:dyDescent="0.55000000000000004">
      <c r="A160" s="9">
        <f t="shared" si="63"/>
        <v>14</v>
      </c>
      <c r="B160"/>
      <c r="C160">
        <f>$F153</f>
        <v>0</v>
      </c>
      <c r="D160" s="2" t="str">
        <f t="shared" si="59"/>
        <v>T_MGMT_FEE - Tenant Management Fee - Actual</v>
      </c>
      <c r="E160"/>
      <c r="F160" s="13" t="str">
        <f>_xll.EVDES(D160)</f>
        <v>Tenant Management Fee - Actual</v>
      </c>
      <c r="G160" s="10">
        <f ca="1">SUMIFS(OFFSET('BPC Data'!$F:$F,0,Summary!G$2),'BPC Data'!$E:$E,Summary!$D160,'BPC Data'!$B:$B,Summary!$C160)</f>
        <v>0</v>
      </c>
      <c r="H160" s="243">
        <f ca="1">SUMIFS(OFFSET('BPC Data'!$F:$F,0,Summary!H$2),'BPC Data'!$E:$E,Summary!$D160,'BPC Data'!$B:$B,Summary!$C160)</f>
        <v>0</v>
      </c>
      <c r="I160" s="10">
        <f ca="1">SUMIFS(OFFSET('BPC Data'!$F:$F,0,Summary!I$2),'BPC Data'!$E:$E,Summary!$D160,'BPC Data'!$B:$B,Summary!$C160)</f>
        <v>0</v>
      </c>
      <c r="J160" s="243">
        <f ca="1">SUMIFS(OFFSET('BPC Data'!$F:$F,0,Summary!J$2),'BPC Data'!$E:$E,Summary!$D160,'BPC Data'!$B:$B,Summary!$C160)</f>
        <v>0</v>
      </c>
      <c r="K160" s="10">
        <f ca="1">SUMIFS(OFFSET('BPC Data'!$F:$F,0,Summary!K$2),'BPC Data'!$E:$E,Summary!$D160,'BPC Data'!$B:$B,Summary!$C160)</f>
        <v>0</v>
      </c>
      <c r="L160" s="57">
        <f t="shared" ca="1" si="57"/>
        <v>0</v>
      </c>
      <c r="M160"/>
      <c r="N160" s="5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</row>
    <row r="161" spans="1:44" s="9" customFormat="1" hidden="1" outlineLevel="1" x14ac:dyDescent="0.55000000000000004">
      <c r="A161" s="9">
        <f t="shared" si="63"/>
        <v>14</v>
      </c>
      <c r="B161"/>
      <c r="C161">
        <f>$F153</f>
        <v>0</v>
      </c>
      <c r="D161" s="1" t="str">
        <f t="shared" si="59"/>
        <v>T_EBITDAR - EBITDAR</v>
      </c>
      <c r="E161"/>
      <c r="F161" s="13" t="str">
        <f>_xll.EVDES(D161)</f>
        <v>EBITDAR</v>
      </c>
      <c r="G161" s="10">
        <f ca="1">SUMIFS(OFFSET('BPC Data'!$F:$F,0,Summary!G$2),'BPC Data'!$E:$E,Summary!$D161,'BPC Data'!$B:$B,Summary!$C161)</f>
        <v>0</v>
      </c>
      <c r="H161" s="243">
        <f ca="1">SUMIFS(OFFSET('BPC Data'!$F:$F,0,Summary!H$2),'BPC Data'!$E:$E,Summary!$D161,'BPC Data'!$B:$B,Summary!$C161)</f>
        <v>0</v>
      </c>
      <c r="I161" s="10">
        <f ca="1">SUMIFS(OFFSET('BPC Data'!$F:$F,0,Summary!I$2),'BPC Data'!$E:$E,Summary!$D161,'BPC Data'!$B:$B,Summary!$C161)</f>
        <v>0</v>
      </c>
      <c r="J161" s="243">
        <f ca="1">SUMIFS(OFFSET('BPC Data'!$F:$F,0,Summary!J$2),'BPC Data'!$E:$E,Summary!$D161,'BPC Data'!$B:$B,Summary!$C161)</f>
        <v>0</v>
      </c>
      <c r="K161" s="10">
        <f ca="1">SUMIFS(OFFSET('BPC Data'!$F:$F,0,Summary!K$2),'BPC Data'!$E:$E,Summary!$D161,'BPC Data'!$B:$B,Summary!$C161)</f>
        <v>0</v>
      </c>
      <c r="L161" s="57">
        <f t="shared" ca="1" si="57"/>
        <v>0</v>
      </c>
      <c r="M161"/>
      <c r="N161" s="50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</row>
    <row r="162" spans="1:44" s="9" customFormat="1" hidden="1" outlineLevel="1" x14ac:dyDescent="0.55000000000000004">
      <c r="A162" s="9">
        <f t="shared" si="63"/>
        <v>14</v>
      </c>
      <c r="B162"/>
      <c r="C162">
        <f>$F153</f>
        <v>0</v>
      </c>
      <c r="D162" s="1" t="str">
        <f t="shared" si="59"/>
        <v>T_RENT_EXP - Tenant Rent Expense</v>
      </c>
      <c r="E162"/>
      <c r="F162" s="13" t="str">
        <f>_xll.EVDES(D162)</f>
        <v>Tenant Rent Expense</v>
      </c>
      <c r="G162" s="10">
        <f ca="1">SUMIFS(OFFSET('BPC Data'!$F:$F,0,Summary!G$2),'BPC Data'!$E:$E,Summary!$D162,'BPC Data'!$B:$B,Summary!$C162)</f>
        <v>0</v>
      </c>
      <c r="H162" s="243">
        <f ca="1">SUMIFS(OFFSET('BPC Data'!$F:$F,0,Summary!H$2),'BPC Data'!$E:$E,Summary!$D162,'BPC Data'!$B:$B,Summary!$C162)</f>
        <v>0</v>
      </c>
      <c r="I162" s="10">
        <f ca="1">SUMIFS(OFFSET('BPC Data'!$F:$F,0,Summary!I$2),'BPC Data'!$E:$E,Summary!$D162,'BPC Data'!$B:$B,Summary!$C162)</f>
        <v>0</v>
      </c>
      <c r="J162" s="243">
        <f ca="1">SUMIFS(OFFSET('BPC Data'!$F:$F,0,Summary!J$2),'BPC Data'!$E:$E,Summary!$D162,'BPC Data'!$B:$B,Summary!$C162)</f>
        <v>0</v>
      </c>
      <c r="K162" s="10">
        <f ca="1">SUMIFS(OFFSET('BPC Data'!$F:$F,0,Summary!K$2),'BPC Data'!$E:$E,Summary!$D162,'BPC Data'!$B:$B,Summary!$C162)</f>
        <v>0</v>
      </c>
      <c r="L162" s="57">
        <f t="shared" ca="1" si="57"/>
        <v>0</v>
      </c>
      <c r="M162"/>
      <c r="N162" s="50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</row>
    <row r="163" spans="1:44" s="9" customFormat="1" hidden="1" outlineLevel="1" x14ac:dyDescent="0.55000000000000004">
      <c r="A163" s="9">
        <f t="shared" si="63"/>
        <v>14</v>
      </c>
      <c r="B163"/>
      <c r="C163"/>
      <c r="D163" s="1" t="str">
        <f t="shared" si="59"/>
        <v>x</v>
      </c>
      <c r="E163"/>
      <c r="F163" s="13" t="s">
        <v>0</v>
      </c>
      <c r="G163" s="10" t="e">
        <f t="shared" ref="G163:H163" ca="1" si="64">G161/G162</f>
        <v>#DIV/0!</v>
      </c>
      <c r="H163" s="243" t="e">
        <f t="shared" ca="1" si="64"/>
        <v>#DIV/0!</v>
      </c>
      <c r="I163" s="10" t="e">
        <f t="shared" ref="I163:J163" ca="1" si="65">I161/I162</f>
        <v>#DIV/0!</v>
      </c>
      <c r="J163" s="243" t="e">
        <f t="shared" ca="1" si="65"/>
        <v>#DIV/0!</v>
      </c>
      <c r="K163" s="10" t="e">
        <f t="shared" ref="K163" ca="1" si="66">K161/K162</f>
        <v>#DIV/0!</v>
      </c>
      <c r="L163" s="57" t="e">
        <f t="shared" ca="1" si="57"/>
        <v>#DIV/0!</v>
      </c>
      <c r="M163"/>
      <c r="N163" s="50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</row>
    <row r="164" spans="1:44" s="9" customFormat="1" hidden="1" outlineLevel="1" x14ac:dyDescent="0.55000000000000004">
      <c r="A164" s="9">
        <f>IF(AND(D164&lt;&gt;"",C164=""),A163+1,A163)</f>
        <v>15</v>
      </c>
      <c r="B164" s="4"/>
      <c r="C164" s="4"/>
      <c r="D164" s="4" t="str">
        <f t="shared" si="59"/>
        <v>x</v>
      </c>
      <c r="E164" s="4"/>
      <c r="F164" s="12">
        <f>INDEX(PropertyList!$D:$D,MATCH(Summary!$A164,PropertyList!$C:$C,0))</f>
        <v>0</v>
      </c>
      <c r="G164" s="87"/>
      <c r="H164" s="242"/>
      <c r="I164" s="87"/>
      <c r="J164" s="242"/>
      <c r="K164" s="87"/>
      <c r="L164" s="57">
        <f t="shared" si="57"/>
        <v>0</v>
      </c>
      <c r="M164"/>
      <c r="N164" s="50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</row>
    <row r="165" spans="1:44" s="9" customFormat="1" hidden="1" outlineLevel="1" x14ac:dyDescent="0.55000000000000004">
      <c r="A165" s="9">
        <f t="shared" ref="A165:A174" si="67">IF(AND(F165&lt;&gt;"",D165=""),A164+1,A164)</f>
        <v>15</v>
      </c>
      <c r="C165">
        <f>$F164</f>
        <v>0</v>
      </c>
      <c r="D165" s="3" t="str">
        <f t="shared" si="59"/>
        <v>PAY_PAT_DAYS - Total Payor Patient Days</v>
      </c>
      <c r="F165" s="13" t="str">
        <f>_xll.EVDES(D165)</f>
        <v>Total Payor Patient Days</v>
      </c>
      <c r="G165" s="10">
        <f ca="1">SUMIFS(OFFSET('BPC Data'!$F:$F,0,Summary!G$2),'BPC Data'!$E:$E,Summary!$D165,'BPC Data'!$B:$B,Summary!$C165)</f>
        <v>0</v>
      </c>
      <c r="H165" s="243">
        <f ca="1">SUMIFS(OFFSET('BPC Data'!$F:$F,0,Summary!H$2),'BPC Data'!$E:$E,Summary!$D165,'BPC Data'!$B:$B,Summary!$C165)</f>
        <v>0</v>
      </c>
      <c r="I165" s="10">
        <f ca="1">SUMIFS(OFFSET('BPC Data'!$F:$F,0,Summary!I$2),'BPC Data'!$E:$E,Summary!$D165,'BPC Data'!$B:$B,Summary!$C165)</f>
        <v>0</v>
      </c>
      <c r="J165" s="243">
        <f ca="1">SUMIFS(OFFSET('BPC Data'!$F:$F,0,Summary!J$2),'BPC Data'!$E:$E,Summary!$D165,'BPC Data'!$B:$B,Summary!$C165)</f>
        <v>0</v>
      </c>
      <c r="K165" s="10">
        <f ca="1">SUMIFS(OFFSET('BPC Data'!$F:$F,0,Summary!K$2),'BPC Data'!$E:$E,Summary!$D165,'BPC Data'!$B:$B,Summary!$C165)</f>
        <v>0</v>
      </c>
      <c r="L165" s="57">
        <f t="shared" ca="1" si="57"/>
        <v>0</v>
      </c>
      <c r="M165"/>
      <c r="N165" s="50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</row>
    <row r="166" spans="1:44" s="9" customFormat="1" hidden="1" outlineLevel="1" x14ac:dyDescent="0.55000000000000004">
      <c r="A166" s="9">
        <f t="shared" si="67"/>
        <v>15</v>
      </c>
      <c r="C166">
        <f>$F164</f>
        <v>0</v>
      </c>
      <c r="D166" s="3" t="str">
        <f t="shared" si="59"/>
        <v>A_BEDS_TOTAL - Total Available Beds</v>
      </c>
      <c r="F166" s="13" t="str">
        <f>_xll.EVDES(D166)</f>
        <v>Total Available Beds</v>
      </c>
      <c r="G166" s="10">
        <f ca="1">SUMIFS(OFFSET('BPC Data'!$F:$F,0,Summary!G$2),'BPC Data'!$E:$E,Summary!$D166,'BPC Data'!$B:$B,Summary!$C166)</f>
        <v>0</v>
      </c>
      <c r="H166" s="243">
        <f ca="1">SUMIFS(OFFSET('BPC Data'!$F:$F,0,Summary!H$2),'BPC Data'!$E:$E,Summary!$D166,'BPC Data'!$B:$B,Summary!$C166)</f>
        <v>0</v>
      </c>
      <c r="I166" s="10">
        <f ca="1">SUMIFS(OFFSET('BPC Data'!$F:$F,0,Summary!I$2),'BPC Data'!$E:$E,Summary!$D166,'BPC Data'!$B:$B,Summary!$C166)</f>
        <v>0</v>
      </c>
      <c r="J166" s="243">
        <f ca="1">SUMIFS(OFFSET('BPC Data'!$F:$F,0,Summary!J$2),'BPC Data'!$E:$E,Summary!$D166,'BPC Data'!$B:$B,Summary!$C166)</f>
        <v>0</v>
      </c>
      <c r="K166" s="10">
        <f ca="1">SUMIFS(OFFSET('BPC Data'!$F:$F,0,Summary!K$2),'BPC Data'!$E:$E,Summary!$D166,'BPC Data'!$B:$B,Summary!$C166)</f>
        <v>0</v>
      </c>
      <c r="L166" s="57">
        <f t="shared" ca="1" si="57"/>
        <v>0</v>
      </c>
      <c r="M166"/>
      <c r="N166" s="50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</row>
    <row r="167" spans="1:44" s="9" customFormat="1" hidden="1" outlineLevel="1" x14ac:dyDescent="0.55000000000000004">
      <c r="A167" s="9">
        <f t="shared" si="67"/>
        <v>15</v>
      </c>
      <c r="B167"/>
      <c r="C167">
        <f>$F164</f>
        <v>0</v>
      </c>
      <c r="D167" s="3" t="str">
        <f t="shared" si="59"/>
        <v>T_REVENUES - Total Tenant Revenues</v>
      </c>
      <c r="E167"/>
      <c r="F167" s="13" t="str">
        <f>_xll.EVDES(D167)</f>
        <v>Total Tenant Revenues</v>
      </c>
      <c r="G167" s="10">
        <f ca="1">SUMIFS(OFFSET('BPC Data'!$F:$F,0,Summary!G$2),'BPC Data'!$E:$E,Summary!$D167,'BPC Data'!$B:$B,Summary!$C167)</f>
        <v>0</v>
      </c>
      <c r="H167" s="243">
        <f ca="1">SUMIFS(OFFSET('BPC Data'!$F:$F,0,Summary!H$2),'BPC Data'!$E:$E,Summary!$D167,'BPC Data'!$B:$B,Summary!$C167)</f>
        <v>0</v>
      </c>
      <c r="I167" s="10">
        <f ca="1">SUMIFS(OFFSET('BPC Data'!$F:$F,0,Summary!I$2),'BPC Data'!$E:$E,Summary!$D167,'BPC Data'!$B:$B,Summary!$C167)</f>
        <v>0</v>
      </c>
      <c r="J167" s="243">
        <f ca="1">SUMIFS(OFFSET('BPC Data'!$F:$F,0,Summary!J$2),'BPC Data'!$E:$E,Summary!$D167,'BPC Data'!$B:$B,Summary!$C167)</f>
        <v>0</v>
      </c>
      <c r="K167" s="10">
        <f ca="1">SUMIFS(OFFSET('BPC Data'!$F:$F,0,Summary!K$2),'BPC Data'!$E:$E,Summary!$D167,'BPC Data'!$B:$B,Summary!$C167)</f>
        <v>0</v>
      </c>
      <c r="L167" s="57">
        <f t="shared" ca="1" si="57"/>
        <v>0</v>
      </c>
      <c r="M167"/>
      <c r="N167" s="50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</row>
    <row r="168" spans="1:44" s="9" customFormat="1" hidden="1" outlineLevel="1" x14ac:dyDescent="0.55000000000000004">
      <c r="A168" s="9">
        <f t="shared" si="67"/>
        <v>15</v>
      </c>
      <c r="B168"/>
      <c r="C168">
        <f>$F164</f>
        <v>0</v>
      </c>
      <c r="D168" s="3" t="str">
        <f t="shared" si="59"/>
        <v>T_OPEX - Tenant Operating Expenses</v>
      </c>
      <c r="E168"/>
      <c r="F168" s="13" t="str">
        <f>_xll.EVDES(D168)</f>
        <v>Tenant Operating Expenses</v>
      </c>
      <c r="G168" s="10">
        <f ca="1">SUMIFS(OFFSET('BPC Data'!$F:$F,0,Summary!G$2),'BPC Data'!$E:$E,Summary!$D168,'BPC Data'!$B:$B,Summary!$C168)</f>
        <v>0</v>
      </c>
      <c r="H168" s="243">
        <f ca="1">SUMIFS(OFFSET('BPC Data'!$F:$F,0,Summary!H$2),'BPC Data'!$E:$E,Summary!$D168,'BPC Data'!$B:$B,Summary!$C168)</f>
        <v>0</v>
      </c>
      <c r="I168" s="10">
        <f ca="1">SUMIFS(OFFSET('BPC Data'!$F:$F,0,Summary!I$2),'BPC Data'!$E:$E,Summary!$D168,'BPC Data'!$B:$B,Summary!$C168)</f>
        <v>0</v>
      </c>
      <c r="J168" s="243">
        <f ca="1">SUMIFS(OFFSET('BPC Data'!$F:$F,0,Summary!J$2),'BPC Data'!$E:$E,Summary!$D168,'BPC Data'!$B:$B,Summary!$C168)</f>
        <v>0</v>
      </c>
      <c r="K168" s="10">
        <f ca="1">SUMIFS(OFFSET('BPC Data'!$F:$F,0,Summary!K$2),'BPC Data'!$E:$E,Summary!$D168,'BPC Data'!$B:$B,Summary!$C168)</f>
        <v>0</v>
      </c>
      <c r="L168" s="57">
        <f t="shared" ca="1" si="57"/>
        <v>0</v>
      </c>
      <c r="M168"/>
      <c r="N168" s="50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</row>
    <row r="169" spans="1:44" s="9" customFormat="1" hidden="1" outlineLevel="1" x14ac:dyDescent="0.55000000000000004">
      <c r="A169" s="9">
        <f t="shared" si="67"/>
        <v>15</v>
      </c>
      <c r="B169"/>
      <c r="C169">
        <f>$F164</f>
        <v>0</v>
      </c>
      <c r="D169" s="3" t="str">
        <f t="shared" si="59"/>
        <v>T_BAD_DEBT - Tenant Bad Debt Expense</v>
      </c>
      <c r="E169"/>
      <c r="F169" s="13" t="str">
        <f>_xll.EVDES(D169)</f>
        <v>Tenant Bad Debt Expense</v>
      </c>
      <c r="G169" s="10">
        <f ca="1">SUMIFS(OFFSET('BPC Data'!$F:$F,0,Summary!G$2),'BPC Data'!$E:$E,Summary!$D169,'BPC Data'!$B:$B,Summary!$C169)</f>
        <v>0</v>
      </c>
      <c r="H169" s="243">
        <f ca="1">SUMIFS(OFFSET('BPC Data'!$F:$F,0,Summary!H$2),'BPC Data'!$E:$E,Summary!$D169,'BPC Data'!$B:$B,Summary!$C169)</f>
        <v>0</v>
      </c>
      <c r="I169" s="10">
        <f ca="1">SUMIFS(OFFSET('BPC Data'!$F:$F,0,Summary!I$2),'BPC Data'!$E:$E,Summary!$D169,'BPC Data'!$B:$B,Summary!$C169)</f>
        <v>0</v>
      </c>
      <c r="J169" s="243">
        <f ca="1">SUMIFS(OFFSET('BPC Data'!$F:$F,0,Summary!J$2),'BPC Data'!$E:$E,Summary!$D169,'BPC Data'!$B:$B,Summary!$C169)</f>
        <v>0</v>
      </c>
      <c r="K169" s="10">
        <f ca="1">SUMIFS(OFFSET('BPC Data'!$F:$F,0,Summary!K$2),'BPC Data'!$E:$E,Summary!$D169,'BPC Data'!$B:$B,Summary!$C169)</f>
        <v>0</v>
      </c>
      <c r="L169" s="57">
        <f t="shared" ca="1" si="57"/>
        <v>0</v>
      </c>
      <c r="M169"/>
      <c r="N169" s="50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</row>
    <row r="170" spans="1:44" s="9" customFormat="1" hidden="1" outlineLevel="1" x14ac:dyDescent="0.55000000000000004">
      <c r="A170" s="9">
        <f t="shared" si="67"/>
        <v>15</v>
      </c>
      <c r="B170"/>
      <c r="C170">
        <f>$F164</f>
        <v>0</v>
      </c>
      <c r="D170" s="2" t="str">
        <f t="shared" si="59"/>
        <v>T_EBITDARM - EBITDARM</v>
      </c>
      <c r="E170"/>
      <c r="F170" s="13" t="str">
        <f>_xll.EVDES(D170)</f>
        <v>EBITDARM</v>
      </c>
      <c r="G170" s="10">
        <f ca="1">SUMIFS(OFFSET('BPC Data'!$F:$F,0,Summary!G$2),'BPC Data'!$E:$E,Summary!$D170,'BPC Data'!$B:$B,Summary!$C170)</f>
        <v>0</v>
      </c>
      <c r="H170" s="243">
        <f ca="1">SUMIFS(OFFSET('BPC Data'!$F:$F,0,Summary!H$2),'BPC Data'!$E:$E,Summary!$D170,'BPC Data'!$B:$B,Summary!$C170)</f>
        <v>0</v>
      </c>
      <c r="I170" s="10">
        <f ca="1">SUMIFS(OFFSET('BPC Data'!$F:$F,0,Summary!I$2),'BPC Data'!$E:$E,Summary!$D170,'BPC Data'!$B:$B,Summary!$C170)</f>
        <v>0</v>
      </c>
      <c r="J170" s="243">
        <f ca="1">SUMIFS(OFFSET('BPC Data'!$F:$F,0,Summary!J$2),'BPC Data'!$E:$E,Summary!$D170,'BPC Data'!$B:$B,Summary!$C170)</f>
        <v>0</v>
      </c>
      <c r="K170" s="10">
        <f ca="1">SUMIFS(OFFSET('BPC Data'!$F:$F,0,Summary!K$2),'BPC Data'!$E:$E,Summary!$D170,'BPC Data'!$B:$B,Summary!$C170)</f>
        <v>0</v>
      </c>
      <c r="L170" s="57">
        <f t="shared" ca="1" si="57"/>
        <v>0</v>
      </c>
      <c r="M170"/>
      <c r="N170" s="5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</row>
    <row r="171" spans="1:44" s="9" customFormat="1" hidden="1" outlineLevel="1" x14ac:dyDescent="0.55000000000000004">
      <c r="A171" s="9">
        <f t="shared" si="67"/>
        <v>15</v>
      </c>
      <c r="B171"/>
      <c r="C171">
        <f>$F164</f>
        <v>0</v>
      </c>
      <c r="D171" s="2" t="str">
        <f t="shared" si="59"/>
        <v>T_MGMT_FEE - Tenant Management Fee - Actual</v>
      </c>
      <c r="E171"/>
      <c r="F171" s="13" t="str">
        <f>_xll.EVDES(D171)</f>
        <v>Tenant Management Fee - Actual</v>
      </c>
      <c r="G171" s="10">
        <f ca="1">SUMIFS(OFFSET('BPC Data'!$F:$F,0,Summary!G$2),'BPC Data'!$E:$E,Summary!$D171,'BPC Data'!$B:$B,Summary!$C171)</f>
        <v>0</v>
      </c>
      <c r="H171" s="243">
        <f ca="1">SUMIFS(OFFSET('BPC Data'!$F:$F,0,Summary!H$2),'BPC Data'!$E:$E,Summary!$D171,'BPC Data'!$B:$B,Summary!$C171)</f>
        <v>0</v>
      </c>
      <c r="I171" s="10">
        <f ca="1">SUMIFS(OFFSET('BPC Data'!$F:$F,0,Summary!I$2),'BPC Data'!$E:$E,Summary!$D171,'BPC Data'!$B:$B,Summary!$C171)</f>
        <v>0</v>
      </c>
      <c r="J171" s="243">
        <f ca="1">SUMIFS(OFFSET('BPC Data'!$F:$F,0,Summary!J$2),'BPC Data'!$E:$E,Summary!$D171,'BPC Data'!$B:$B,Summary!$C171)</f>
        <v>0</v>
      </c>
      <c r="K171" s="10">
        <f ca="1">SUMIFS(OFFSET('BPC Data'!$F:$F,0,Summary!K$2),'BPC Data'!$E:$E,Summary!$D171,'BPC Data'!$B:$B,Summary!$C171)</f>
        <v>0</v>
      </c>
      <c r="L171" s="57">
        <f t="shared" ca="1" si="57"/>
        <v>0</v>
      </c>
      <c r="M171"/>
      <c r="N171" s="50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</row>
    <row r="172" spans="1:44" s="9" customFormat="1" hidden="1" outlineLevel="1" x14ac:dyDescent="0.55000000000000004">
      <c r="A172" s="9">
        <f t="shared" si="67"/>
        <v>15</v>
      </c>
      <c r="B172"/>
      <c r="C172">
        <f>$F164</f>
        <v>0</v>
      </c>
      <c r="D172" s="1" t="str">
        <f t="shared" si="59"/>
        <v>T_EBITDAR - EBITDAR</v>
      </c>
      <c r="E172"/>
      <c r="F172" s="13" t="str">
        <f>_xll.EVDES(D172)</f>
        <v>EBITDAR</v>
      </c>
      <c r="G172" s="10">
        <f ca="1">SUMIFS(OFFSET('BPC Data'!$F:$F,0,Summary!G$2),'BPC Data'!$E:$E,Summary!$D172,'BPC Data'!$B:$B,Summary!$C172)</f>
        <v>0</v>
      </c>
      <c r="H172" s="243">
        <f ca="1">SUMIFS(OFFSET('BPC Data'!$F:$F,0,Summary!H$2),'BPC Data'!$E:$E,Summary!$D172,'BPC Data'!$B:$B,Summary!$C172)</f>
        <v>0</v>
      </c>
      <c r="I172" s="10">
        <f ca="1">SUMIFS(OFFSET('BPC Data'!$F:$F,0,Summary!I$2),'BPC Data'!$E:$E,Summary!$D172,'BPC Data'!$B:$B,Summary!$C172)</f>
        <v>0</v>
      </c>
      <c r="J172" s="243">
        <f ca="1">SUMIFS(OFFSET('BPC Data'!$F:$F,0,Summary!J$2),'BPC Data'!$E:$E,Summary!$D172,'BPC Data'!$B:$B,Summary!$C172)</f>
        <v>0</v>
      </c>
      <c r="K172" s="10">
        <f ca="1">SUMIFS(OFFSET('BPC Data'!$F:$F,0,Summary!K$2),'BPC Data'!$E:$E,Summary!$D172,'BPC Data'!$B:$B,Summary!$C172)</f>
        <v>0</v>
      </c>
      <c r="L172" s="57">
        <f t="shared" ca="1" si="57"/>
        <v>0</v>
      </c>
      <c r="M172"/>
      <c r="N172" s="50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</row>
    <row r="173" spans="1:44" s="9" customFormat="1" hidden="1" outlineLevel="1" x14ac:dyDescent="0.55000000000000004">
      <c r="A173" s="9">
        <f t="shared" si="67"/>
        <v>15</v>
      </c>
      <c r="B173"/>
      <c r="C173">
        <f>$F164</f>
        <v>0</v>
      </c>
      <c r="D173" s="1" t="str">
        <f t="shared" si="59"/>
        <v>T_RENT_EXP - Tenant Rent Expense</v>
      </c>
      <c r="E173"/>
      <c r="F173" s="13" t="str">
        <f>_xll.EVDES(D173)</f>
        <v>Tenant Rent Expense</v>
      </c>
      <c r="G173" s="10">
        <f ca="1">SUMIFS(OFFSET('BPC Data'!$F:$F,0,Summary!G$2),'BPC Data'!$E:$E,Summary!$D173,'BPC Data'!$B:$B,Summary!$C173)</f>
        <v>0</v>
      </c>
      <c r="H173" s="243">
        <f ca="1">SUMIFS(OFFSET('BPC Data'!$F:$F,0,Summary!H$2),'BPC Data'!$E:$E,Summary!$D173,'BPC Data'!$B:$B,Summary!$C173)</f>
        <v>0</v>
      </c>
      <c r="I173" s="10">
        <f ca="1">SUMIFS(OFFSET('BPC Data'!$F:$F,0,Summary!I$2),'BPC Data'!$E:$E,Summary!$D173,'BPC Data'!$B:$B,Summary!$C173)</f>
        <v>0</v>
      </c>
      <c r="J173" s="243">
        <f ca="1">SUMIFS(OFFSET('BPC Data'!$F:$F,0,Summary!J$2),'BPC Data'!$E:$E,Summary!$D173,'BPC Data'!$B:$B,Summary!$C173)</f>
        <v>0</v>
      </c>
      <c r="K173" s="10">
        <f ca="1">SUMIFS(OFFSET('BPC Data'!$F:$F,0,Summary!K$2),'BPC Data'!$E:$E,Summary!$D173,'BPC Data'!$B:$B,Summary!$C173)</f>
        <v>0</v>
      </c>
      <c r="L173" s="57">
        <f t="shared" ca="1" si="57"/>
        <v>0</v>
      </c>
      <c r="M173"/>
      <c r="N173" s="50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</row>
    <row r="174" spans="1:44" s="9" customFormat="1" hidden="1" outlineLevel="1" x14ac:dyDescent="0.55000000000000004">
      <c r="A174" s="9">
        <f t="shared" si="67"/>
        <v>15</v>
      </c>
      <c r="B174"/>
      <c r="C174"/>
      <c r="D174" s="1" t="str">
        <f t="shared" si="59"/>
        <v>x</v>
      </c>
      <c r="E174"/>
      <c r="F174" s="13" t="s">
        <v>0</v>
      </c>
      <c r="G174" s="10" t="e">
        <f t="shared" ref="G174:H174" ca="1" si="68">G172/G173</f>
        <v>#DIV/0!</v>
      </c>
      <c r="H174" s="243" t="e">
        <f t="shared" ca="1" si="68"/>
        <v>#DIV/0!</v>
      </c>
      <c r="I174" s="10" t="e">
        <f t="shared" ref="I174:J174" ca="1" si="69">I172/I173</f>
        <v>#DIV/0!</v>
      </c>
      <c r="J174" s="243" t="e">
        <f t="shared" ca="1" si="69"/>
        <v>#DIV/0!</v>
      </c>
      <c r="K174" s="10" t="e">
        <f t="shared" ref="K174" ca="1" si="70">K172/K173</f>
        <v>#DIV/0!</v>
      </c>
      <c r="L174" s="57" t="e">
        <f t="shared" ca="1" si="57"/>
        <v>#DIV/0!</v>
      </c>
      <c r="M174"/>
      <c r="N174" s="50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</row>
    <row r="175" spans="1:44" s="9" customFormat="1" hidden="1" outlineLevel="1" x14ac:dyDescent="0.55000000000000004">
      <c r="A175" s="9">
        <f>IF(AND(D175&lt;&gt;"",C175=""),A174+1,A174)</f>
        <v>16</v>
      </c>
      <c r="B175" s="4"/>
      <c r="C175" s="4"/>
      <c r="D175" s="4" t="str">
        <f t="shared" si="59"/>
        <v>x</v>
      </c>
      <c r="E175" s="4"/>
      <c r="F175" s="12">
        <f>INDEX(PropertyList!$D:$D,MATCH(Summary!$A175,PropertyList!$C:$C,0))</f>
        <v>0</v>
      </c>
      <c r="G175" s="87"/>
      <c r="H175" s="242"/>
      <c r="I175" s="87"/>
      <c r="J175" s="242"/>
      <c r="K175" s="87"/>
      <c r="L175" s="57">
        <f t="shared" si="57"/>
        <v>0</v>
      </c>
      <c r="M175"/>
      <c r="N175" s="50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</row>
    <row r="176" spans="1:44" s="9" customFormat="1" hidden="1" outlineLevel="1" x14ac:dyDescent="0.55000000000000004">
      <c r="A176" s="9">
        <f t="shared" ref="A176:A185" si="71">IF(AND(F176&lt;&gt;"",D176=""),A175+1,A175)</f>
        <v>16</v>
      </c>
      <c r="C176">
        <f>$F175</f>
        <v>0</v>
      </c>
      <c r="D176" s="3" t="str">
        <f t="shared" si="59"/>
        <v>PAY_PAT_DAYS - Total Payor Patient Days</v>
      </c>
      <c r="F176" s="13" t="str">
        <f>_xll.EVDES(D176)</f>
        <v>Total Payor Patient Days</v>
      </c>
      <c r="G176" s="10">
        <f ca="1">SUMIFS(OFFSET('BPC Data'!$F:$F,0,Summary!G$2),'BPC Data'!$E:$E,Summary!$D176,'BPC Data'!$B:$B,Summary!$C176)</f>
        <v>0</v>
      </c>
      <c r="H176" s="243">
        <f ca="1">SUMIFS(OFFSET('BPC Data'!$F:$F,0,Summary!H$2),'BPC Data'!$E:$E,Summary!$D176,'BPC Data'!$B:$B,Summary!$C176)</f>
        <v>0</v>
      </c>
      <c r="I176" s="10">
        <f ca="1">SUMIFS(OFFSET('BPC Data'!$F:$F,0,Summary!I$2),'BPC Data'!$E:$E,Summary!$D176,'BPC Data'!$B:$B,Summary!$C176)</f>
        <v>0</v>
      </c>
      <c r="J176" s="243">
        <f ca="1">SUMIFS(OFFSET('BPC Data'!$F:$F,0,Summary!J$2),'BPC Data'!$E:$E,Summary!$D176,'BPC Data'!$B:$B,Summary!$C176)</f>
        <v>0</v>
      </c>
      <c r="K176" s="10">
        <f ca="1">SUMIFS(OFFSET('BPC Data'!$F:$F,0,Summary!K$2),'BPC Data'!$E:$E,Summary!$D176,'BPC Data'!$B:$B,Summary!$C176)</f>
        <v>0</v>
      </c>
      <c r="L176" s="57">
        <f t="shared" ca="1" si="57"/>
        <v>0</v>
      </c>
      <c r="M176"/>
      <c r="N176" s="50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</row>
    <row r="177" spans="1:44" s="9" customFormat="1" hidden="1" outlineLevel="1" x14ac:dyDescent="0.55000000000000004">
      <c r="A177" s="9">
        <f t="shared" si="71"/>
        <v>16</v>
      </c>
      <c r="C177">
        <f>$F175</f>
        <v>0</v>
      </c>
      <c r="D177" s="3" t="str">
        <f t="shared" si="59"/>
        <v>A_BEDS_TOTAL - Total Available Beds</v>
      </c>
      <c r="F177" s="13" t="str">
        <f>_xll.EVDES(D177)</f>
        <v>Total Available Beds</v>
      </c>
      <c r="G177" s="10">
        <f ca="1">SUMIFS(OFFSET('BPC Data'!$F:$F,0,Summary!G$2),'BPC Data'!$E:$E,Summary!$D177,'BPC Data'!$B:$B,Summary!$C177)</f>
        <v>0</v>
      </c>
      <c r="H177" s="243">
        <f ca="1">SUMIFS(OFFSET('BPC Data'!$F:$F,0,Summary!H$2),'BPC Data'!$E:$E,Summary!$D177,'BPC Data'!$B:$B,Summary!$C177)</f>
        <v>0</v>
      </c>
      <c r="I177" s="10">
        <f ca="1">SUMIFS(OFFSET('BPC Data'!$F:$F,0,Summary!I$2),'BPC Data'!$E:$E,Summary!$D177,'BPC Data'!$B:$B,Summary!$C177)</f>
        <v>0</v>
      </c>
      <c r="J177" s="243">
        <f ca="1">SUMIFS(OFFSET('BPC Data'!$F:$F,0,Summary!J$2),'BPC Data'!$E:$E,Summary!$D177,'BPC Data'!$B:$B,Summary!$C177)</f>
        <v>0</v>
      </c>
      <c r="K177" s="10">
        <f ca="1">SUMIFS(OFFSET('BPC Data'!$F:$F,0,Summary!K$2),'BPC Data'!$E:$E,Summary!$D177,'BPC Data'!$B:$B,Summary!$C177)</f>
        <v>0</v>
      </c>
      <c r="L177" s="57">
        <f t="shared" ca="1" si="57"/>
        <v>0</v>
      </c>
      <c r="M177"/>
      <c r="N177" s="50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</row>
    <row r="178" spans="1:44" s="9" customFormat="1" hidden="1" outlineLevel="1" x14ac:dyDescent="0.55000000000000004">
      <c r="A178" s="9">
        <f t="shared" si="71"/>
        <v>16</v>
      </c>
      <c r="B178"/>
      <c r="C178">
        <f>$F175</f>
        <v>0</v>
      </c>
      <c r="D178" s="3" t="str">
        <f t="shared" si="59"/>
        <v>T_REVENUES - Total Tenant Revenues</v>
      </c>
      <c r="E178"/>
      <c r="F178" s="13" t="str">
        <f>_xll.EVDES(D178)</f>
        <v>Total Tenant Revenues</v>
      </c>
      <c r="G178" s="10">
        <f ca="1">SUMIFS(OFFSET('BPC Data'!$F:$F,0,Summary!G$2),'BPC Data'!$E:$E,Summary!$D178,'BPC Data'!$B:$B,Summary!$C178)</f>
        <v>0</v>
      </c>
      <c r="H178" s="243">
        <f ca="1">SUMIFS(OFFSET('BPC Data'!$F:$F,0,Summary!H$2),'BPC Data'!$E:$E,Summary!$D178,'BPC Data'!$B:$B,Summary!$C178)</f>
        <v>0</v>
      </c>
      <c r="I178" s="10">
        <f ca="1">SUMIFS(OFFSET('BPC Data'!$F:$F,0,Summary!I$2),'BPC Data'!$E:$E,Summary!$D178,'BPC Data'!$B:$B,Summary!$C178)</f>
        <v>0</v>
      </c>
      <c r="J178" s="243">
        <f ca="1">SUMIFS(OFFSET('BPC Data'!$F:$F,0,Summary!J$2),'BPC Data'!$E:$E,Summary!$D178,'BPC Data'!$B:$B,Summary!$C178)</f>
        <v>0</v>
      </c>
      <c r="K178" s="10">
        <f ca="1">SUMIFS(OFFSET('BPC Data'!$F:$F,0,Summary!K$2),'BPC Data'!$E:$E,Summary!$D178,'BPC Data'!$B:$B,Summary!$C178)</f>
        <v>0</v>
      </c>
      <c r="L178" s="57">
        <f t="shared" ca="1" si="57"/>
        <v>0</v>
      </c>
      <c r="M178"/>
      <c r="N178" s="50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</row>
    <row r="179" spans="1:44" s="9" customFormat="1" hidden="1" outlineLevel="1" x14ac:dyDescent="0.55000000000000004">
      <c r="A179" s="9">
        <f t="shared" si="71"/>
        <v>16</v>
      </c>
      <c r="B179"/>
      <c r="C179">
        <f>$F175</f>
        <v>0</v>
      </c>
      <c r="D179" s="3" t="str">
        <f t="shared" si="59"/>
        <v>T_OPEX - Tenant Operating Expenses</v>
      </c>
      <c r="E179"/>
      <c r="F179" s="13" t="str">
        <f>_xll.EVDES(D179)</f>
        <v>Tenant Operating Expenses</v>
      </c>
      <c r="G179" s="10">
        <f ca="1">SUMIFS(OFFSET('BPC Data'!$F:$F,0,Summary!G$2),'BPC Data'!$E:$E,Summary!$D179,'BPC Data'!$B:$B,Summary!$C179)</f>
        <v>0</v>
      </c>
      <c r="H179" s="243">
        <f ca="1">SUMIFS(OFFSET('BPC Data'!$F:$F,0,Summary!H$2),'BPC Data'!$E:$E,Summary!$D179,'BPC Data'!$B:$B,Summary!$C179)</f>
        <v>0</v>
      </c>
      <c r="I179" s="10">
        <f ca="1">SUMIFS(OFFSET('BPC Data'!$F:$F,0,Summary!I$2),'BPC Data'!$E:$E,Summary!$D179,'BPC Data'!$B:$B,Summary!$C179)</f>
        <v>0</v>
      </c>
      <c r="J179" s="243">
        <f ca="1">SUMIFS(OFFSET('BPC Data'!$F:$F,0,Summary!J$2),'BPC Data'!$E:$E,Summary!$D179,'BPC Data'!$B:$B,Summary!$C179)</f>
        <v>0</v>
      </c>
      <c r="K179" s="10">
        <f ca="1">SUMIFS(OFFSET('BPC Data'!$F:$F,0,Summary!K$2),'BPC Data'!$E:$E,Summary!$D179,'BPC Data'!$B:$B,Summary!$C179)</f>
        <v>0</v>
      </c>
      <c r="L179" s="57">
        <f t="shared" ca="1" si="57"/>
        <v>0</v>
      </c>
      <c r="M179"/>
      <c r="N179" s="50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</row>
    <row r="180" spans="1:44" s="9" customFormat="1" hidden="1" outlineLevel="1" x14ac:dyDescent="0.55000000000000004">
      <c r="A180" s="9">
        <f t="shared" si="71"/>
        <v>16</v>
      </c>
      <c r="B180"/>
      <c r="C180">
        <f>$F175</f>
        <v>0</v>
      </c>
      <c r="D180" s="3" t="str">
        <f t="shared" si="59"/>
        <v>T_BAD_DEBT - Tenant Bad Debt Expense</v>
      </c>
      <c r="E180"/>
      <c r="F180" s="13" t="str">
        <f>_xll.EVDES(D180)</f>
        <v>Tenant Bad Debt Expense</v>
      </c>
      <c r="G180" s="10">
        <f ca="1">SUMIFS(OFFSET('BPC Data'!$F:$F,0,Summary!G$2),'BPC Data'!$E:$E,Summary!$D180,'BPC Data'!$B:$B,Summary!$C180)</f>
        <v>0</v>
      </c>
      <c r="H180" s="243">
        <f ca="1">SUMIFS(OFFSET('BPC Data'!$F:$F,0,Summary!H$2),'BPC Data'!$E:$E,Summary!$D180,'BPC Data'!$B:$B,Summary!$C180)</f>
        <v>0</v>
      </c>
      <c r="I180" s="10">
        <f ca="1">SUMIFS(OFFSET('BPC Data'!$F:$F,0,Summary!I$2),'BPC Data'!$E:$E,Summary!$D180,'BPC Data'!$B:$B,Summary!$C180)</f>
        <v>0</v>
      </c>
      <c r="J180" s="243">
        <f ca="1">SUMIFS(OFFSET('BPC Data'!$F:$F,0,Summary!J$2),'BPC Data'!$E:$E,Summary!$D180,'BPC Data'!$B:$B,Summary!$C180)</f>
        <v>0</v>
      </c>
      <c r="K180" s="10">
        <f ca="1">SUMIFS(OFFSET('BPC Data'!$F:$F,0,Summary!K$2),'BPC Data'!$E:$E,Summary!$D180,'BPC Data'!$B:$B,Summary!$C180)</f>
        <v>0</v>
      </c>
      <c r="L180" s="57">
        <f t="shared" ca="1" si="57"/>
        <v>0</v>
      </c>
      <c r="M180"/>
      <c r="N180" s="5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</row>
    <row r="181" spans="1:44" s="9" customFormat="1" hidden="1" outlineLevel="1" x14ac:dyDescent="0.55000000000000004">
      <c r="A181" s="9">
        <f t="shared" si="71"/>
        <v>16</v>
      </c>
      <c r="B181"/>
      <c r="C181">
        <f>$F175</f>
        <v>0</v>
      </c>
      <c r="D181" s="2" t="str">
        <f t="shared" si="59"/>
        <v>T_EBITDARM - EBITDARM</v>
      </c>
      <c r="E181"/>
      <c r="F181" s="13" t="str">
        <f>_xll.EVDES(D181)</f>
        <v>EBITDARM</v>
      </c>
      <c r="G181" s="10">
        <f ca="1">SUMIFS(OFFSET('BPC Data'!$F:$F,0,Summary!G$2),'BPC Data'!$E:$E,Summary!$D181,'BPC Data'!$B:$B,Summary!$C181)</f>
        <v>0</v>
      </c>
      <c r="H181" s="243">
        <f ca="1">SUMIFS(OFFSET('BPC Data'!$F:$F,0,Summary!H$2),'BPC Data'!$E:$E,Summary!$D181,'BPC Data'!$B:$B,Summary!$C181)</f>
        <v>0</v>
      </c>
      <c r="I181" s="10">
        <f ca="1">SUMIFS(OFFSET('BPC Data'!$F:$F,0,Summary!I$2),'BPC Data'!$E:$E,Summary!$D181,'BPC Data'!$B:$B,Summary!$C181)</f>
        <v>0</v>
      </c>
      <c r="J181" s="243">
        <f ca="1">SUMIFS(OFFSET('BPC Data'!$F:$F,0,Summary!J$2),'BPC Data'!$E:$E,Summary!$D181,'BPC Data'!$B:$B,Summary!$C181)</f>
        <v>0</v>
      </c>
      <c r="K181" s="10">
        <f ca="1">SUMIFS(OFFSET('BPC Data'!$F:$F,0,Summary!K$2),'BPC Data'!$E:$E,Summary!$D181,'BPC Data'!$B:$B,Summary!$C181)</f>
        <v>0</v>
      </c>
      <c r="L181" s="57">
        <f t="shared" ca="1" si="57"/>
        <v>0</v>
      </c>
      <c r="M181"/>
      <c r="N181" s="50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</row>
    <row r="182" spans="1:44" s="9" customFormat="1" hidden="1" outlineLevel="1" x14ac:dyDescent="0.55000000000000004">
      <c r="A182" s="9">
        <f t="shared" si="71"/>
        <v>16</v>
      </c>
      <c r="B182"/>
      <c r="C182">
        <f>$F175</f>
        <v>0</v>
      </c>
      <c r="D182" s="2" t="str">
        <f t="shared" si="59"/>
        <v>T_MGMT_FEE - Tenant Management Fee - Actual</v>
      </c>
      <c r="E182"/>
      <c r="F182" s="13" t="str">
        <f>_xll.EVDES(D182)</f>
        <v>Tenant Management Fee - Actual</v>
      </c>
      <c r="G182" s="10">
        <f ca="1">SUMIFS(OFFSET('BPC Data'!$F:$F,0,Summary!G$2),'BPC Data'!$E:$E,Summary!$D182,'BPC Data'!$B:$B,Summary!$C182)</f>
        <v>0</v>
      </c>
      <c r="H182" s="243">
        <f ca="1">SUMIFS(OFFSET('BPC Data'!$F:$F,0,Summary!H$2),'BPC Data'!$E:$E,Summary!$D182,'BPC Data'!$B:$B,Summary!$C182)</f>
        <v>0</v>
      </c>
      <c r="I182" s="10">
        <f ca="1">SUMIFS(OFFSET('BPC Data'!$F:$F,0,Summary!I$2),'BPC Data'!$E:$E,Summary!$D182,'BPC Data'!$B:$B,Summary!$C182)</f>
        <v>0</v>
      </c>
      <c r="J182" s="243">
        <f ca="1">SUMIFS(OFFSET('BPC Data'!$F:$F,0,Summary!J$2),'BPC Data'!$E:$E,Summary!$D182,'BPC Data'!$B:$B,Summary!$C182)</f>
        <v>0</v>
      </c>
      <c r="K182" s="10">
        <f ca="1">SUMIFS(OFFSET('BPC Data'!$F:$F,0,Summary!K$2),'BPC Data'!$E:$E,Summary!$D182,'BPC Data'!$B:$B,Summary!$C182)</f>
        <v>0</v>
      </c>
      <c r="L182" s="57">
        <f t="shared" ca="1" si="57"/>
        <v>0</v>
      </c>
      <c r="M182"/>
      <c r="N182" s="50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</row>
    <row r="183" spans="1:44" s="9" customFormat="1" hidden="1" outlineLevel="1" x14ac:dyDescent="0.55000000000000004">
      <c r="A183" s="9">
        <f t="shared" si="71"/>
        <v>16</v>
      </c>
      <c r="B183"/>
      <c r="C183">
        <f>$F175</f>
        <v>0</v>
      </c>
      <c r="D183" s="1" t="str">
        <f t="shared" si="59"/>
        <v>T_EBITDAR - EBITDAR</v>
      </c>
      <c r="E183"/>
      <c r="F183" s="13" t="str">
        <f>_xll.EVDES(D183)</f>
        <v>EBITDAR</v>
      </c>
      <c r="G183" s="10">
        <f ca="1">SUMIFS(OFFSET('BPC Data'!$F:$F,0,Summary!G$2),'BPC Data'!$E:$E,Summary!$D183,'BPC Data'!$B:$B,Summary!$C183)</f>
        <v>0</v>
      </c>
      <c r="H183" s="243">
        <f ca="1">SUMIFS(OFFSET('BPC Data'!$F:$F,0,Summary!H$2),'BPC Data'!$E:$E,Summary!$D183,'BPC Data'!$B:$B,Summary!$C183)</f>
        <v>0</v>
      </c>
      <c r="I183" s="10">
        <f ca="1">SUMIFS(OFFSET('BPC Data'!$F:$F,0,Summary!I$2),'BPC Data'!$E:$E,Summary!$D183,'BPC Data'!$B:$B,Summary!$C183)</f>
        <v>0</v>
      </c>
      <c r="J183" s="243">
        <f ca="1">SUMIFS(OFFSET('BPC Data'!$F:$F,0,Summary!J$2),'BPC Data'!$E:$E,Summary!$D183,'BPC Data'!$B:$B,Summary!$C183)</f>
        <v>0</v>
      </c>
      <c r="K183" s="10">
        <f ca="1">SUMIFS(OFFSET('BPC Data'!$F:$F,0,Summary!K$2),'BPC Data'!$E:$E,Summary!$D183,'BPC Data'!$B:$B,Summary!$C183)</f>
        <v>0</v>
      </c>
      <c r="L183" s="57">
        <f t="shared" ca="1" si="57"/>
        <v>0</v>
      </c>
      <c r="M183"/>
      <c r="N183" s="50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</row>
    <row r="184" spans="1:44" s="9" customFormat="1" hidden="1" outlineLevel="1" x14ac:dyDescent="0.55000000000000004">
      <c r="A184" s="9">
        <f t="shared" si="71"/>
        <v>16</v>
      </c>
      <c r="B184"/>
      <c r="C184">
        <f>$F175</f>
        <v>0</v>
      </c>
      <c r="D184" s="1" t="str">
        <f t="shared" si="59"/>
        <v>T_RENT_EXP - Tenant Rent Expense</v>
      </c>
      <c r="E184"/>
      <c r="F184" s="13" t="str">
        <f>_xll.EVDES(D184)</f>
        <v>Tenant Rent Expense</v>
      </c>
      <c r="G184" s="10">
        <f ca="1">SUMIFS(OFFSET('BPC Data'!$F:$F,0,Summary!G$2),'BPC Data'!$E:$E,Summary!$D184,'BPC Data'!$B:$B,Summary!$C184)</f>
        <v>0</v>
      </c>
      <c r="H184" s="243">
        <f ca="1">SUMIFS(OFFSET('BPC Data'!$F:$F,0,Summary!H$2),'BPC Data'!$E:$E,Summary!$D184,'BPC Data'!$B:$B,Summary!$C184)</f>
        <v>0</v>
      </c>
      <c r="I184" s="10">
        <f ca="1">SUMIFS(OFFSET('BPC Data'!$F:$F,0,Summary!I$2),'BPC Data'!$E:$E,Summary!$D184,'BPC Data'!$B:$B,Summary!$C184)</f>
        <v>0</v>
      </c>
      <c r="J184" s="243">
        <f ca="1">SUMIFS(OFFSET('BPC Data'!$F:$F,0,Summary!J$2),'BPC Data'!$E:$E,Summary!$D184,'BPC Data'!$B:$B,Summary!$C184)</f>
        <v>0</v>
      </c>
      <c r="K184" s="10">
        <f ca="1">SUMIFS(OFFSET('BPC Data'!$F:$F,0,Summary!K$2),'BPC Data'!$E:$E,Summary!$D184,'BPC Data'!$B:$B,Summary!$C184)</f>
        <v>0</v>
      </c>
      <c r="L184" s="57">
        <f t="shared" ca="1" si="57"/>
        <v>0</v>
      </c>
      <c r="M184"/>
      <c r="N184" s="50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</row>
    <row r="185" spans="1:44" s="9" customFormat="1" hidden="1" outlineLevel="1" x14ac:dyDescent="0.55000000000000004">
      <c r="A185" s="9">
        <f t="shared" si="71"/>
        <v>16</v>
      </c>
      <c r="B185"/>
      <c r="C185"/>
      <c r="D185" s="1" t="str">
        <f t="shared" si="59"/>
        <v>x</v>
      </c>
      <c r="E185"/>
      <c r="F185" s="13" t="s">
        <v>0</v>
      </c>
      <c r="G185" s="10" t="e">
        <f t="shared" ref="G185:H185" ca="1" si="72">G183/G184</f>
        <v>#DIV/0!</v>
      </c>
      <c r="H185" s="243" t="e">
        <f t="shared" ca="1" si="72"/>
        <v>#DIV/0!</v>
      </c>
      <c r="I185" s="10" t="e">
        <f t="shared" ref="I185:J185" ca="1" si="73">I183/I184</f>
        <v>#DIV/0!</v>
      </c>
      <c r="J185" s="243" t="e">
        <f t="shared" ca="1" si="73"/>
        <v>#DIV/0!</v>
      </c>
      <c r="K185" s="10" t="e">
        <f t="shared" ref="K185" ca="1" si="74">K183/K184</f>
        <v>#DIV/0!</v>
      </c>
      <c r="L185" s="57" t="e">
        <f t="shared" ca="1" si="57"/>
        <v>#DIV/0!</v>
      </c>
      <c r="M185"/>
      <c r="N185" s="50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</row>
    <row r="186" spans="1:44" s="9" customFormat="1" hidden="1" outlineLevel="1" x14ac:dyDescent="0.55000000000000004">
      <c r="A186" s="9">
        <f>IF(AND(D186&lt;&gt;"",C186=""),A185+1,A185)</f>
        <v>17</v>
      </c>
      <c r="B186" s="4"/>
      <c r="C186" s="4"/>
      <c r="D186" s="4" t="str">
        <f t="shared" si="59"/>
        <v>x</v>
      </c>
      <c r="E186" s="4"/>
      <c r="F186" s="12">
        <f>INDEX(PropertyList!$D:$D,MATCH(Summary!$A186,PropertyList!$C:$C,0))</f>
        <v>0</v>
      </c>
      <c r="G186" s="87"/>
      <c r="H186" s="242"/>
      <c r="I186" s="87"/>
      <c r="J186" s="242"/>
      <c r="K186" s="87"/>
      <c r="L186" s="57">
        <f t="shared" si="57"/>
        <v>0</v>
      </c>
      <c r="M186"/>
      <c r="N186" s="50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</row>
    <row r="187" spans="1:44" s="9" customFormat="1" hidden="1" outlineLevel="1" x14ac:dyDescent="0.55000000000000004">
      <c r="A187" s="9">
        <f t="shared" ref="A187:A196" si="75">IF(AND(F187&lt;&gt;"",D187=""),A186+1,A186)</f>
        <v>17</v>
      </c>
      <c r="C187">
        <f>$F186</f>
        <v>0</v>
      </c>
      <c r="D187" s="3" t="str">
        <f t="shared" si="59"/>
        <v>PAY_PAT_DAYS - Total Payor Patient Days</v>
      </c>
      <c r="F187" s="13" t="str">
        <f>_xll.EVDES(D187)</f>
        <v>Total Payor Patient Days</v>
      </c>
      <c r="G187" s="10">
        <f ca="1">SUMIFS(OFFSET('BPC Data'!$F:$F,0,Summary!G$2),'BPC Data'!$E:$E,Summary!$D187,'BPC Data'!$B:$B,Summary!$C187)</f>
        <v>0</v>
      </c>
      <c r="H187" s="243">
        <f ca="1">SUMIFS(OFFSET('BPC Data'!$F:$F,0,Summary!H$2),'BPC Data'!$E:$E,Summary!$D187,'BPC Data'!$B:$B,Summary!$C187)</f>
        <v>0</v>
      </c>
      <c r="I187" s="10">
        <f ca="1">SUMIFS(OFFSET('BPC Data'!$F:$F,0,Summary!I$2),'BPC Data'!$E:$E,Summary!$D187,'BPC Data'!$B:$B,Summary!$C187)</f>
        <v>0</v>
      </c>
      <c r="J187" s="243">
        <f ca="1">SUMIFS(OFFSET('BPC Data'!$F:$F,0,Summary!J$2),'BPC Data'!$E:$E,Summary!$D187,'BPC Data'!$B:$B,Summary!$C187)</f>
        <v>0</v>
      </c>
      <c r="K187" s="10">
        <f ca="1">SUMIFS(OFFSET('BPC Data'!$F:$F,0,Summary!K$2),'BPC Data'!$E:$E,Summary!$D187,'BPC Data'!$B:$B,Summary!$C187)</f>
        <v>0</v>
      </c>
      <c r="L187" s="57">
        <f t="shared" ca="1" si="57"/>
        <v>0</v>
      </c>
      <c r="M187"/>
      <c r="N187" s="50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</row>
    <row r="188" spans="1:44" s="9" customFormat="1" hidden="1" outlineLevel="1" x14ac:dyDescent="0.55000000000000004">
      <c r="A188" s="9">
        <f t="shared" si="75"/>
        <v>17</v>
      </c>
      <c r="C188">
        <f>$F186</f>
        <v>0</v>
      </c>
      <c r="D188" s="3" t="str">
        <f t="shared" si="59"/>
        <v>A_BEDS_TOTAL - Total Available Beds</v>
      </c>
      <c r="F188" s="13" t="str">
        <f>_xll.EVDES(D188)</f>
        <v>Total Available Beds</v>
      </c>
      <c r="G188" s="10">
        <f ca="1">SUMIFS(OFFSET('BPC Data'!$F:$F,0,Summary!G$2),'BPC Data'!$E:$E,Summary!$D188,'BPC Data'!$B:$B,Summary!$C188)</f>
        <v>0</v>
      </c>
      <c r="H188" s="243">
        <f ca="1">SUMIFS(OFFSET('BPC Data'!$F:$F,0,Summary!H$2),'BPC Data'!$E:$E,Summary!$D188,'BPC Data'!$B:$B,Summary!$C188)</f>
        <v>0</v>
      </c>
      <c r="I188" s="10">
        <f ca="1">SUMIFS(OFFSET('BPC Data'!$F:$F,0,Summary!I$2),'BPC Data'!$E:$E,Summary!$D188,'BPC Data'!$B:$B,Summary!$C188)</f>
        <v>0</v>
      </c>
      <c r="J188" s="243">
        <f ca="1">SUMIFS(OFFSET('BPC Data'!$F:$F,0,Summary!J$2),'BPC Data'!$E:$E,Summary!$D188,'BPC Data'!$B:$B,Summary!$C188)</f>
        <v>0</v>
      </c>
      <c r="K188" s="10">
        <f ca="1">SUMIFS(OFFSET('BPC Data'!$F:$F,0,Summary!K$2),'BPC Data'!$E:$E,Summary!$D188,'BPC Data'!$B:$B,Summary!$C188)</f>
        <v>0</v>
      </c>
      <c r="L188" s="57">
        <f t="shared" ca="1" si="57"/>
        <v>0</v>
      </c>
      <c r="M188"/>
      <c r="N188" s="50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</row>
    <row r="189" spans="1:44" s="9" customFormat="1" hidden="1" outlineLevel="1" x14ac:dyDescent="0.55000000000000004">
      <c r="A189" s="9">
        <f t="shared" si="75"/>
        <v>17</v>
      </c>
      <c r="B189"/>
      <c r="C189">
        <f>$F186</f>
        <v>0</v>
      </c>
      <c r="D189" s="3" t="str">
        <f t="shared" si="59"/>
        <v>T_REVENUES - Total Tenant Revenues</v>
      </c>
      <c r="E189"/>
      <c r="F189" s="13" t="str">
        <f>_xll.EVDES(D189)</f>
        <v>Total Tenant Revenues</v>
      </c>
      <c r="G189" s="10">
        <f ca="1">SUMIFS(OFFSET('BPC Data'!$F:$F,0,Summary!G$2),'BPC Data'!$E:$E,Summary!$D189,'BPC Data'!$B:$B,Summary!$C189)</f>
        <v>0</v>
      </c>
      <c r="H189" s="243">
        <f ca="1">SUMIFS(OFFSET('BPC Data'!$F:$F,0,Summary!H$2),'BPC Data'!$E:$E,Summary!$D189,'BPC Data'!$B:$B,Summary!$C189)</f>
        <v>0</v>
      </c>
      <c r="I189" s="10">
        <f ca="1">SUMIFS(OFFSET('BPC Data'!$F:$F,0,Summary!I$2),'BPC Data'!$E:$E,Summary!$D189,'BPC Data'!$B:$B,Summary!$C189)</f>
        <v>0</v>
      </c>
      <c r="J189" s="243">
        <f ca="1">SUMIFS(OFFSET('BPC Data'!$F:$F,0,Summary!J$2),'BPC Data'!$E:$E,Summary!$D189,'BPC Data'!$B:$B,Summary!$C189)</f>
        <v>0</v>
      </c>
      <c r="K189" s="10">
        <f ca="1">SUMIFS(OFFSET('BPC Data'!$F:$F,0,Summary!K$2),'BPC Data'!$E:$E,Summary!$D189,'BPC Data'!$B:$B,Summary!$C189)</f>
        <v>0</v>
      </c>
      <c r="L189" s="57">
        <f t="shared" ca="1" si="57"/>
        <v>0</v>
      </c>
      <c r="M189"/>
      <c r="N189" s="50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</row>
    <row r="190" spans="1:44" s="9" customFormat="1" hidden="1" outlineLevel="1" x14ac:dyDescent="0.55000000000000004">
      <c r="A190" s="9">
        <f t="shared" si="75"/>
        <v>17</v>
      </c>
      <c r="B190"/>
      <c r="C190">
        <f>$F186</f>
        <v>0</v>
      </c>
      <c r="D190" s="3" t="str">
        <f t="shared" si="59"/>
        <v>T_OPEX - Tenant Operating Expenses</v>
      </c>
      <c r="E190"/>
      <c r="F190" s="13" t="str">
        <f>_xll.EVDES(D190)</f>
        <v>Tenant Operating Expenses</v>
      </c>
      <c r="G190" s="10">
        <f ca="1">SUMIFS(OFFSET('BPC Data'!$F:$F,0,Summary!G$2),'BPC Data'!$E:$E,Summary!$D190,'BPC Data'!$B:$B,Summary!$C190)</f>
        <v>0</v>
      </c>
      <c r="H190" s="243">
        <f ca="1">SUMIFS(OFFSET('BPC Data'!$F:$F,0,Summary!H$2),'BPC Data'!$E:$E,Summary!$D190,'BPC Data'!$B:$B,Summary!$C190)</f>
        <v>0</v>
      </c>
      <c r="I190" s="10">
        <f ca="1">SUMIFS(OFFSET('BPC Data'!$F:$F,0,Summary!I$2),'BPC Data'!$E:$E,Summary!$D190,'BPC Data'!$B:$B,Summary!$C190)</f>
        <v>0</v>
      </c>
      <c r="J190" s="243">
        <f ca="1">SUMIFS(OFFSET('BPC Data'!$F:$F,0,Summary!J$2),'BPC Data'!$E:$E,Summary!$D190,'BPC Data'!$B:$B,Summary!$C190)</f>
        <v>0</v>
      </c>
      <c r="K190" s="10">
        <f ca="1">SUMIFS(OFFSET('BPC Data'!$F:$F,0,Summary!K$2),'BPC Data'!$E:$E,Summary!$D190,'BPC Data'!$B:$B,Summary!$C190)</f>
        <v>0</v>
      </c>
      <c r="L190" s="57">
        <f t="shared" ca="1" si="57"/>
        <v>0</v>
      </c>
      <c r="M190"/>
      <c r="N190" s="5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</row>
    <row r="191" spans="1:44" s="9" customFormat="1" hidden="1" outlineLevel="1" x14ac:dyDescent="0.55000000000000004">
      <c r="A191" s="9">
        <f t="shared" si="75"/>
        <v>17</v>
      </c>
      <c r="B191"/>
      <c r="C191">
        <f>$F186</f>
        <v>0</v>
      </c>
      <c r="D191" s="3" t="str">
        <f t="shared" si="59"/>
        <v>T_BAD_DEBT - Tenant Bad Debt Expense</v>
      </c>
      <c r="E191"/>
      <c r="F191" s="13" t="str">
        <f>_xll.EVDES(D191)</f>
        <v>Tenant Bad Debt Expense</v>
      </c>
      <c r="G191" s="10">
        <f ca="1">SUMIFS(OFFSET('BPC Data'!$F:$F,0,Summary!G$2),'BPC Data'!$E:$E,Summary!$D191,'BPC Data'!$B:$B,Summary!$C191)</f>
        <v>0</v>
      </c>
      <c r="H191" s="243">
        <f ca="1">SUMIFS(OFFSET('BPC Data'!$F:$F,0,Summary!H$2),'BPC Data'!$E:$E,Summary!$D191,'BPC Data'!$B:$B,Summary!$C191)</f>
        <v>0</v>
      </c>
      <c r="I191" s="10">
        <f ca="1">SUMIFS(OFFSET('BPC Data'!$F:$F,0,Summary!I$2),'BPC Data'!$E:$E,Summary!$D191,'BPC Data'!$B:$B,Summary!$C191)</f>
        <v>0</v>
      </c>
      <c r="J191" s="243">
        <f ca="1">SUMIFS(OFFSET('BPC Data'!$F:$F,0,Summary!J$2),'BPC Data'!$E:$E,Summary!$D191,'BPC Data'!$B:$B,Summary!$C191)</f>
        <v>0</v>
      </c>
      <c r="K191" s="10">
        <f ca="1">SUMIFS(OFFSET('BPC Data'!$F:$F,0,Summary!K$2),'BPC Data'!$E:$E,Summary!$D191,'BPC Data'!$B:$B,Summary!$C191)</f>
        <v>0</v>
      </c>
      <c r="L191" s="57">
        <f t="shared" ca="1" si="57"/>
        <v>0</v>
      </c>
      <c r="M191"/>
      <c r="N191" s="50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</row>
    <row r="192" spans="1:44" s="9" customFormat="1" hidden="1" outlineLevel="1" x14ac:dyDescent="0.55000000000000004">
      <c r="A192" s="9">
        <f t="shared" si="75"/>
        <v>17</v>
      </c>
      <c r="B192"/>
      <c r="C192">
        <f>$F186</f>
        <v>0</v>
      </c>
      <c r="D192" s="2" t="str">
        <f t="shared" si="59"/>
        <v>T_EBITDARM - EBITDARM</v>
      </c>
      <c r="E192"/>
      <c r="F192" s="13" t="str">
        <f>_xll.EVDES(D192)</f>
        <v>EBITDARM</v>
      </c>
      <c r="G192" s="10">
        <f ca="1">SUMIFS(OFFSET('BPC Data'!$F:$F,0,Summary!G$2),'BPC Data'!$E:$E,Summary!$D192,'BPC Data'!$B:$B,Summary!$C192)</f>
        <v>0</v>
      </c>
      <c r="H192" s="243">
        <f ca="1">SUMIFS(OFFSET('BPC Data'!$F:$F,0,Summary!H$2),'BPC Data'!$E:$E,Summary!$D192,'BPC Data'!$B:$B,Summary!$C192)</f>
        <v>0</v>
      </c>
      <c r="I192" s="10">
        <f ca="1">SUMIFS(OFFSET('BPC Data'!$F:$F,0,Summary!I$2),'BPC Data'!$E:$E,Summary!$D192,'BPC Data'!$B:$B,Summary!$C192)</f>
        <v>0</v>
      </c>
      <c r="J192" s="243">
        <f ca="1">SUMIFS(OFFSET('BPC Data'!$F:$F,0,Summary!J$2),'BPC Data'!$E:$E,Summary!$D192,'BPC Data'!$B:$B,Summary!$C192)</f>
        <v>0</v>
      </c>
      <c r="K192" s="10">
        <f ca="1">SUMIFS(OFFSET('BPC Data'!$F:$F,0,Summary!K$2),'BPC Data'!$E:$E,Summary!$D192,'BPC Data'!$B:$B,Summary!$C192)</f>
        <v>0</v>
      </c>
      <c r="L192" s="57">
        <f t="shared" ca="1" si="57"/>
        <v>0</v>
      </c>
      <c r="M192"/>
      <c r="N192" s="50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</row>
    <row r="193" spans="1:44" s="9" customFormat="1" hidden="1" outlineLevel="1" x14ac:dyDescent="0.55000000000000004">
      <c r="A193" s="9">
        <f t="shared" si="75"/>
        <v>17</v>
      </c>
      <c r="B193"/>
      <c r="C193">
        <f>$F186</f>
        <v>0</v>
      </c>
      <c r="D193" s="2" t="str">
        <f t="shared" si="59"/>
        <v>T_MGMT_FEE - Tenant Management Fee - Actual</v>
      </c>
      <c r="E193"/>
      <c r="F193" s="13" t="str">
        <f>_xll.EVDES(D193)</f>
        <v>Tenant Management Fee - Actual</v>
      </c>
      <c r="G193" s="10">
        <f ca="1">SUMIFS(OFFSET('BPC Data'!$F:$F,0,Summary!G$2),'BPC Data'!$E:$E,Summary!$D193,'BPC Data'!$B:$B,Summary!$C193)</f>
        <v>0</v>
      </c>
      <c r="H193" s="243">
        <f ca="1">SUMIFS(OFFSET('BPC Data'!$F:$F,0,Summary!H$2),'BPC Data'!$E:$E,Summary!$D193,'BPC Data'!$B:$B,Summary!$C193)</f>
        <v>0</v>
      </c>
      <c r="I193" s="10">
        <f ca="1">SUMIFS(OFFSET('BPC Data'!$F:$F,0,Summary!I$2),'BPC Data'!$E:$E,Summary!$D193,'BPC Data'!$B:$B,Summary!$C193)</f>
        <v>0</v>
      </c>
      <c r="J193" s="243">
        <f ca="1">SUMIFS(OFFSET('BPC Data'!$F:$F,0,Summary!J$2),'BPC Data'!$E:$E,Summary!$D193,'BPC Data'!$B:$B,Summary!$C193)</f>
        <v>0</v>
      </c>
      <c r="K193" s="10">
        <f ca="1">SUMIFS(OFFSET('BPC Data'!$F:$F,0,Summary!K$2),'BPC Data'!$E:$E,Summary!$D193,'BPC Data'!$B:$B,Summary!$C193)</f>
        <v>0</v>
      </c>
      <c r="L193" s="57">
        <f t="shared" ca="1" si="57"/>
        <v>0</v>
      </c>
      <c r="M193"/>
      <c r="N193" s="50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</row>
    <row r="194" spans="1:44" s="9" customFormat="1" hidden="1" outlineLevel="1" x14ac:dyDescent="0.55000000000000004">
      <c r="A194" s="9">
        <f t="shared" si="75"/>
        <v>17</v>
      </c>
      <c r="B194"/>
      <c r="C194">
        <f>$F186</f>
        <v>0</v>
      </c>
      <c r="D194" s="1" t="str">
        <f t="shared" si="59"/>
        <v>T_EBITDAR - EBITDAR</v>
      </c>
      <c r="E194"/>
      <c r="F194" s="13" t="str">
        <f>_xll.EVDES(D194)</f>
        <v>EBITDAR</v>
      </c>
      <c r="G194" s="10">
        <f ca="1">SUMIFS(OFFSET('BPC Data'!$F:$F,0,Summary!G$2),'BPC Data'!$E:$E,Summary!$D194,'BPC Data'!$B:$B,Summary!$C194)</f>
        <v>0</v>
      </c>
      <c r="H194" s="243">
        <f ca="1">SUMIFS(OFFSET('BPC Data'!$F:$F,0,Summary!H$2),'BPC Data'!$E:$E,Summary!$D194,'BPC Data'!$B:$B,Summary!$C194)</f>
        <v>0</v>
      </c>
      <c r="I194" s="10">
        <f ca="1">SUMIFS(OFFSET('BPC Data'!$F:$F,0,Summary!I$2),'BPC Data'!$E:$E,Summary!$D194,'BPC Data'!$B:$B,Summary!$C194)</f>
        <v>0</v>
      </c>
      <c r="J194" s="243">
        <f ca="1">SUMIFS(OFFSET('BPC Data'!$F:$F,0,Summary!J$2),'BPC Data'!$E:$E,Summary!$D194,'BPC Data'!$B:$B,Summary!$C194)</f>
        <v>0</v>
      </c>
      <c r="K194" s="10">
        <f ca="1">SUMIFS(OFFSET('BPC Data'!$F:$F,0,Summary!K$2),'BPC Data'!$E:$E,Summary!$D194,'BPC Data'!$B:$B,Summary!$C194)</f>
        <v>0</v>
      </c>
      <c r="L194" s="57">
        <f t="shared" ca="1" si="57"/>
        <v>0</v>
      </c>
      <c r="M194"/>
      <c r="N194" s="50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</row>
    <row r="195" spans="1:44" s="9" customFormat="1" hidden="1" outlineLevel="1" x14ac:dyDescent="0.55000000000000004">
      <c r="A195" s="9">
        <f t="shared" si="75"/>
        <v>17</v>
      </c>
      <c r="B195"/>
      <c r="C195">
        <f>$F186</f>
        <v>0</v>
      </c>
      <c r="D195" s="1" t="str">
        <f t="shared" si="59"/>
        <v>T_RENT_EXP - Tenant Rent Expense</v>
      </c>
      <c r="E195"/>
      <c r="F195" s="13" t="str">
        <f>_xll.EVDES(D195)</f>
        <v>Tenant Rent Expense</v>
      </c>
      <c r="G195" s="10">
        <f ca="1">SUMIFS(OFFSET('BPC Data'!$F:$F,0,Summary!G$2),'BPC Data'!$E:$E,Summary!$D195,'BPC Data'!$B:$B,Summary!$C195)</f>
        <v>0</v>
      </c>
      <c r="H195" s="243">
        <f ca="1">SUMIFS(OFFSET('BPC Data'!$F:$F,0,Summary!H$2),'BPC Data'!$E:$E,Summary!$D195,'BPC Data'!$B:$B,Summary!$C195)</f>
        <v>0</v>
      </c>
      <c r="I195" s="10">
        <f ca="1">SUMIFS(OFFSET('BPC Data'!$F:$F,0,Summary!I$2),'BPC Data'!$E:$E,Summary!$D195,'BPC Data'!$B:$B,Summary!$C195)</f>
        <v>0</v>
      </c>
      <c r="J195" s="243">
        <f ca="1">SUMIFS(OFFSET('BPC Data'!$F:$F,0,Summary!J$2),'BPC Data'!$E:$E,Summary!$D195,'BPC Data'!$B:$B,Summary!$C195)</f>
        <v>0</v>
      </c>
      <c r="K195" s="10">
        <f ca="1">SUMIFS(OFFSET('BPC Data'!$F:$F,0,Summary!K$2),'BPC Data'!$E:$E,Summary!$D195,'BPC Data'!$B:$B,Summary!$C195)</f>
        <v>0</v>
      </c>
      <c r="L195" s="57">
        <f t="shared" ca="1" si="57"/>
        <v>0</v>
      </c>
      <c r="M195"/>
      <c r="N195" s="50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</row>
    <row r="196" spans="1:44" s="9" customFormat="1" hidden="1" outlineLevel="1" x14ac:dyDescent="0.55000000000000004">
      <c r="A196" s="9">
        <f t="shared" si="75"/>
        <v>17</v>
      </c>
      <c r="B196"/>
      <c r="C196"/>
      <c r="D196" s="1" t="str">
        <f t="shared" si="59"/>
        <v>x</v>
      </c>
      <c r="E196"/>
      <c r="F196" s="13" t="s">
        <v>0</v>
      </c>
      <c r="G196" s="10" t="e">
        <f t="shared" ref="G196:H196" ca="1" si="76">G194/G195</f>
        <v>#DIV/0!</v>
      </c>
      <c r="H196" s="243" t="e">
        <f t="shared" ca="1" si="76"/>
        <v>#DIV/0!</v>
      </c>
      <c r="I196" s="10" t="e">
        <f t="shared" ref="I196:J196" ca="1" si="77">I194/I195</f>
        <v>#DIV/0!</v>
      </c>
      <c r="J196" s="243" t="e">
        <f t="shared" ca="1" si="77"/>
        <v>#DIV/0!</v>
      </c>
      <c r="K196" s="10" t="e">
        <f t="shared" ref="K196" ca="1" si="78">K194/K195</f>
        <v>#DIV/0!</v>
      </c>
      <c r="L196" s="57" t="e">
        <f t="shared" ca="1" si="57"/>
        <v>#DIV/0!</v>
      </c>
      <c r="M196"/>
      <c r="N196" s="50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</row>
    <row r="197" spans="1:44" s="9" customFormat="1" hidden="1" outlineLevel="1" x14ac:dyDescent="0.55000000000000004">
      <c r="A197" s="9">
        <f>IF(AND(D197&lt;&gt;"",C197=""),A196+1,A196)</f>
        <v>18</v>
      </c>
      <c r="B197" s="4"/>
      <c r="C197" s="4"/>
      <c r="D197" s="4" t="str">
        <f t="shared" si="59"/>
        <v>x</v>
      </c>
      <c r="E197" s="4"/>
      <c r="F197" s="12">
        <f>INDEX(PropertyList!$D:$D,MATCH(Summary!$A197,PropertyList!$C:$C,0))</f>
        <v>0</v>
      </c>
      <c r="G197" s="87"/>
      <c r="H197" s="242"/>
      <c r="I197" s="87"/>
      <c r="J197" s="242"/>
      <c r="K197" s="87"/>
      <c r="L197" s="57">
        <f t="shared" si="57"/>
        <v>0</v>
      </c>
      <c r="M197"/>
      <c r="N197" s="50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</row>
    <row r="198" spans="1:44" s="9" customFormat="1" hidden="1" outlineLevel="1" x14ac:dyDescent="0.55000000000000004">
      <c r="A198" s="9">
        <f t="shared" ref="A198:A207" si="79">IF(AND(F198&lt;&gt;"",D198=""),A197+1,A197)</f>
        <v>18</v>
      </c>
      <c r="C198">
        <f>$F197</f>
        <v>0</v>
      </c>
      <c r="D198" s="3" t="str">
        <f t="shared" si="59"/>
        <v>PAY_PAT_DAYS - Total Payor Patient Days</v>
      </c>
      <c r="F198" s="13" t="str">
        <f>_xll.EVDES(D198)</f>
        <v>Total Payor Patient Days</v>
      </c>
      <c r="G198" s="10">
        <f ca="1">SUMIFS(OFFSET('BPC Data'!$F:$F,0,Summary!G$2),'BPC Data'!$E:$E,Summary!$D198,'BPC Data'!$B:$B,Summary!$C198)</f>
        <v>0</v>
      </c>
      <c r="H198" s="243">
        <f ca="1">SUMIFS(OFFSET('BPC Data'!$F:$F,0,Summary!H$2),'BPC Data'!$E:$E,Summary!$D198,'BPC Data'!$B:$B,Summary!$C198)</f>
        <v>0</v>
      </c>
      <c r="I198" s="10">
        <f ca="1">SUMIFS(OFFSET('BPC Data'!$F:$F,0,Summary!I$2),'BPC Data'!$E:$E,Summary!$D198,'BPC Data'!$B:$B,Summary!$C198)</f>
        <v>0</v>
      </c>
      <c r="J198" s="243">
        <f ca="1">SUMIFS(OFFSET('BPC Data'!$F:$F,0,Summary!J$2),'BPC Data'!$E:$E,Summary!$D198,'BPC Data'!$B:$B,Summary!$C198)</f>
        <v>0</v>
      </c>
      <c r="K198" s="10">
        <f ca="1">SUMIFS(OFFSET('BPC Data'!$F:$F,0,Summary!K$2),'BPC Data'!$E:$E,Summary!$D198,'BPC Data'!$B:$B,Summary!$C198)</f>
        <v>0</v>
      </c>
      <c r="L198" s="57">
        <f t="shared" ca="1" si="57"/>
        <v>0</v>
      </c>
      <c r="M198"/>
      <c r="N198" s="50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</row>
    <row r="199" spans="1:44" s="9" customFormat="1" hidden="1" outlineLevel="1" x14ac:dyDescent="0.55000000000000004">
      <c r="A199" s="9">
        <f t="shared" si="79"/>
        <v>18</v>
      </c>
      <c r="C199">
        <f>$F197</f>
        <v>0</v>
      </c>
      <c r="D199" s="3" t="str">
        <f t="shared" si="59"/>
        <v>A_BEDS_TOTAL - Total Available Beds</v>
      </c>
      <c r="F199" s="13" t="str">
        <f>_xll.EVDES(D199)</f>
        <v>Total Available Beds</v>
      </c>
      <c r="G199" s="10">
        <f ca="1">SUMIFS(OFFSET('BPC Data'!$F:$F,0,Summary!G$2),'BPC Data'!$E:$E,Summary!$D199,'BPC Data'!$B:$B,Summary!$C199)</f>
        <v>0</v>
      </c>
      <c r="H199" s="243">
        <f ca="1">SUMIFS(OFFSET('BPC Data'!$F:$F,0,Summary!H$2),'BPC Data'!$E:$E,Summary!$D199,'BPC Data'!$B:$B,Summary!$C199)</f>
        <v>0</v>
      </c>
      <c r="I199" s="10">
        <f ca="1">SUMIFS(OFFSET('BPC Data'!$F:$F,0,Summary!I$2),'BPC Data'!$E:$E,Summary!$D199,'BPC Data'!$B:$B,Summary!$C199)</f>
        <v>0</v>
      </c>
      <c r="J199" s="243">
        <f ca="1">SUMIFS(OFFSET('BPC Data'!$F:$F,0,Summary!J$2),'BPC Data'!$E:$E,Summary!$D199,'BPC Data'!$B:$B,Summary!$C199)</f>
        <v>0</v>
      </c>
      <c r="K199" s="10">
        <f ca="1">SUMIFS(OFFSET('BPC Data'!$F:$F,0,Summary!K$2),'BPC Data'!$E:$E,Summary!$D199,'BPC Data'!$B:$B,Summary!$C199)</f>
        <v>0</v>
      </c>
      <c r="L199" s="57">
        <f t="shared" ca="1" si="57"/>
        <v>0</v>
      </c>
      <c r="M199"/>
      <c r="N199" s="50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</row>
    <row r="200" spans="1:44" s="9" customFormat="1" hidden="1" outlineLevel="1" x14ac:dyDescent="0.55000000000000004">
      <c r="A200" s="9">
        <f t="shared" si="79"/>
        <v>18</v>
      </c>
      <c r="B200"/>
      <c r="C200">
        <f>$F197</f>
        <v>0</v>
      </c>
      <c r="D200" s="3" t="str">
        <f t="shared" si="59"/>
        <v>T_REVENUES - Total Tenant Revenues</v>
      </c>
      <c r="E200"/>
      <c r="F200" s="13" t="str">
        <f>_xll.EVDES(D200)</f>
        <v>Total Tenant Revenues</v>
      </c>
      <c r="G200" s="10">
        <f ca="1">SUMIFS(OFFSET('BPC Data'!$F:$F,0,Summary!G$2),'BPC Data'!$E:$E,Summary!$D200,'BPC Data'!$B:$B,Summary!$C200)</f>
        <v>0</v>
      </c>
      <c r="H200" s="243">
        <f ca="1">SUMIFS(OFFSET('BPC Data'!$F:$F,0,Summary!H$2),'BPC Data'!$E:$E,Summary!$D200,'BPC Data'!$B:$B,Summary!$C200)</f>
        <v>0</v>
      </c>
      <c r="I200" s="10">
        <f ca="1">SUMIFS(OFFSET('BPC Data'!$F:$F,0,Summary!I$2),'BPC Data'!$E:$E,Summary!$D200,'BPC Data'!$B:$B,Summary!$C200)</f>
        <v>0</v>
      </c>
      <c r="J200" s="243">
        <f ca="1">SUMIFS(OFFSET('BPC Data'!$F:$F,0,Summary!J$2),'BPC Data'!$E:$E,Summary!$D200,'BPC Data'!$B:$B,Summary!$C200)</f>
        <v>0</v>
      </c>
      <c r="K200" s="10">
        <f ca="1">SUMIFS(OFFSET('BPC Data'!$F:$F,0,Summary!K$2),'BPC Data'!$E:$E,Summary!$D200,'BPC Data'!$B:$B,Summary!$C200)</f>
        <v>0</v>
      </c>
      <c r="L200" s="57">
        <f t="shared" ca="1" si="57"/>
        <v>0</v>
      </c>
      <c r="M200"/>
      <c r="N200" s="5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</row>
    <row r="201" spans="1:44" s="9" customFormat="1" hidden="1" outlineLevel="1" x14ac:dyDescent="0.55000000000000004">
      <c r="A201" s="9">
        <f t="shared" si="79"/>
        <v>18</v>
      </c>
      <c r="B201"/>
      <c r="C201">
        <f>$F197</f>
        <v>0</v>
      </c>
      <c r="D201" s="3" t="str">
        <f t="shared" si="59"/>
        <v>T_OPEX - Tenant Operating Expenses</v>
      </c>
      <c r="E201"/>
      <c r="F201" s="13" t="str">
        <f>_xll.EVDES(D201)</f>
        <v>Tenant Operating Expenses</v>
      </c>
      <c r="G201" s="10">
        <f ca="1">SUMIFS(OFFSET('BPC Data'!$F:$F,0,Summary!G$2),'BPC Data'!$E:$E,Summary!$D201,'BPC Data'!$B:$B,Summary!$C201)</f>
        <v>0</v>
      </c>
      <c r="H201" s="243">
        <f ca="1">SUMIFS(OFFSET('BPC Data'!$F:$F,0,Summary!H$2),'BPC Data'!$E:$E,Summary!$D201,'BPC Data'!$B:$B,Summary!$C201)</f>
        <v>0</v>
      </c>
      <c r="I201" s="10">
        <f ca="1">SUMIFS(OFFSET('BPC Data'!$F:$F,0,Summary!I$2),'BPC Data'!$E:$E,Summary!$D201,'BPC Data'!$B:$B,Summary!$C201)</f>
        <v>0</v>
      </c>
      <c r="J201" s="243">
        <f ca="1">SUMIFS(OFFSET('BPC Data'!$F:$F,0,Summary!J$2),'BPC Data'!$E:$E,Summary!$D201,'BPC Data'!$B:$B,Summary!$C201)</f>
        <v>0</v>
      </c>
      <c r="K201" s="10">
        <f ca="1">SUMIFS(OFFSET('BPC Data'!$F:$F,0,Summary!K$2),'BPC Data'!$E:$E,Summary!$D201,'BPC Data'!$B:$B,Summary!$C201)</f>
        <v>0</v>
      </c>
      <c r="L201" s="57">
        <f t="shared" ca="1" si="57"/>
        <v>0</v>
      </c>
      <c r="M201"/>
      <c r="N201" s="50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</row>
    <row r="202" spans="1:44" s="9" customFormat="1" hidden="1" outlineLevel="1" x14ac:dyDescent="0.55000000000000004">
      <c r="A202" s="9">
        <f t="shared" si="79"/>
        <v>18</v>
      </c>
      <c r="B202"/>
      <c r="C202">
        <f>$F197</f>
        <v>0</v>
      </c>
      <c r="D202" s="3" t="str">
        <f t="shared" si="59"/>
        <v>T_BAD_DEBT - Tenant Bad Debt Expense</v>
      </c>
      <c r="E202"/>
      <c r="F202" s="13" t="str">
        <f>_xll.EVDES(D202)</f>
        <v>Tenant Bad Debt Expense</v>
      </c>
      <c r="G202" s="10">
        <f ca="1">SUMIFS(OFFSET('BPC Data'!$F:$F,0,Summary!G$2),'BPC Data'!$E:$E,Summary!$D202,'BPC Data'!$B:$B,Summary!$C202)</f>
        <v>0</v>
      </c>
      <c r="H202" s="243">
        <f ca="1">SUMIFS(OFFSET('BPC Data'!$F:$F,0,Summary!H$2),'BPC Data'!$E:$E,Summary!$D202,'BPC Data'!$B:$B,Summary!$C202)</f>
        <v>0</v>
      </c>
      <c r="I202" s="10">
        <f ca="1">SUMIFS(OFFSET('BPC Data'!$F:$F,0,Summary!I$2),'BPC Data'!$E:$E,Summary!$D202,'BPC Data'!$B:$B,Summary!$C202)</f>
        <v>0</v>
      </c>
      <c r="J202" s="243">
        <f ca="1">SUMIFS(OFFSET('BPC Data'!$F:$F,0,Summary!J$2),'BPC Data'!$E:$E,Summary!$D202,'BPC Data'!$B:$B,Summary!$C202)</f>
        <v>0</v>
      </c>
      <c r="K202" s="10">
        <f ca="1">SUMIFS(OFFSET('BPC Data'!$F:$F,0,Summary!K$2),'BPC Data'!$E:$E,Summary!$D202,'BPC Data'!$B:$B,Summary!$C202)</f>
        <v>0</v>
      </c>
      <c r="L202" s="57">
        <f t="shared" ca="1" si="57"/>
        <v>0</v>
      </c>
      <c r="M202"/>
      <c r="N202" s="50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</row>
    <row r="203" spans="1:44" s="9" customFormat="1" hidden="1" outlineLevel="1" x14ac:dyDescent="0.55000000000000004">
      <c r="A203" s="9">
        <f t="shared" si="79"/>
        <v>18</v>
      </c>
      <c r="B203"/>
      <c r="C203">
        <f>$F197</f>
        <v>0</v>
      </c>
      <c r="D203" s="2" t="str">
        <f t="shared" si="59"/>
        <v>T_EBITDARM - EBITDARM</v>
      </c>
      <c r="E203"/>
      <c r="F203" s="13" t="str">
        <f>_xll.EVDES(D203)</f>
        <v>EBITDARM</v>
      </c>
      <c r="G203" s="10">
        <f ca="1">SUMIFS(OFFSET('BPC Data'!$F:$F,0,Summary!G$2),'BPC Data'!$E:$E,Summary!$D203,'BPC Data'!$B:$B,Summary!$C203)</f>
        <v>0</v>
      </c>
      <c r="H203" s="243">
        <f ca="1">SUMIFS(OFFSET('BPC Data'!$F:$F,0,Summary!H$2),'BPC Data'!$E:$E,Summary!$D203,'BPC Data'!$B:$B,Summary!$C203)</f>
        <v>0</v>
      </c>
      <c r="I203" s="10">
        <f ca="1">SUMIFS(OFFSET('BPC Data'!$F:$F,0,Summary!I$2),'BPC Data'!$E:$E,Summary!$D203,'BPC Data'!$B:$B,Summary!$C203)</f>
        <v>0</v>
      </c>
      <c r="J203" s="243">
        <f ca="1">SUMIFS(OFFSET('BPC Data'!$F:$F,0,Summary!J$2),'BPC Data'!$E:$E,Summary!$D203,'BPC Data'!$B:$B,Summary!$C203)</f>
        <v>0</v>
      </c>
      <c r="K203" s="10">
        <f ca="1">SUMIFS(OFFSET('BPC Data'!$F:$F,0,Summary!K$2),'BPC Data'!$E:$E,Summary!$D203,'BPC Data'!$B:$B,Summary!$C203)</f>
        <v>0</v>
      </c>
      <c r="L203" s="57">
        <f t="shared" ca="1" si="57"/>
        <v>0</v>
      </c>
      <c r="M203"/>
      <c r="N203" s="50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</row>
    <row r="204" spans="1:44" s="9" customFormat="1" hidden="1" outlineLevel="1" x14ac:dyDescent="0.55000000000000004">
      <c r="A204" s="9">
        <f t="shared" si="79"/>
        <v>18</v>
      </c>
      <c r="B204"/>
      <c r="C204">
        <f>$F197</f>
        <v>0</v>
      </c>
      <c r="D204" s="2" t="str">
        <f t="shared" si="59"/>
        <v>T_MGMT_FEE - Tenant Management Fee - Actual</v>
      </c>
      <c r="E204"/>
      <c r="F204" s="13" t="str">
        <f>_xll.EVDES(D204)</f>
        <v>Tenant Management Fee - Actual</v>
      </c>
      <c r="G204" s="10">
        <f ca="1">SUMIFS(OFFSET('BPC Data'!$F:$F,0,Summary!G$2),'BPC Data'!$E:$E,Summary!$D204,'BPC Data'!$B:$B,Summary!$C204)</f>
        <v>0</v>
      </c>
      <c r="H204" s="243">
        <f ca="1">SUMIFS(OFFSET('BPC Data'!$F:$F,0,Summary!H$2),'BPC Data'!$E:$E,Summary!$D204,'BPC Data'!$B:$B,Summary!$C204)</f>
        <v>0</v>
      </c>
      <c r="I204" s="10">
        <f ca="1">SUMIFS(OFFSET('BPC Data'!$F:$F,0,Summary!I$2),'BPC Data'!$E:$E,Summary!$D204,'BPC Data'!$B:$B,Summary!$C204)</f>
        <v>0</v>
      </c>
      <c r="J204" s="243">
        <f ca="1">SUMIFS(OFFSET('BPC Data'!$F:$F,0,Summary!J$2),'BPC Data'!$E:$E,Summary!$D204,'BPC Data'!$B:$B,Summary!$C204)</f>
        <v>0</v>
      </c>
      <c r="K204" s="10">
        <f ca="1">SUMIFS(OFFSET('BPC Data'!$F:$F,0,Summary!K$2),'BPC Data'!$E:$E,Summary!$D204,'BPC Data'!$B:$B,Summary!$C204)</f>
        <v>0</v>
      </c>
      <c r="L204" s="57">
        <f t="shared" ca="1" si="57"/>
        <v>0</v>
      </c>
      <c r="M204"/>
      <c r="N204" s="50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</row>
    <row r="205" spans="1:44" s="9" customFormat="1" hidden="1" outlineLevel="1" x14ac:dyDescent="0.55000000000000004">
      <c r="A205" s="9">
        <f t="shared" si="79"/>
        <v>18</v>
      </c>
      <c r="B205"/>
      <c r="C205">
        <f>$F197</f>
        <v>0</v>
      </c>
      <c r="D205" s="1" t="str">
        <f t="shared" si="59"/>
        <v>T_EBITDAR - EBITDAR</v>
      </c>
      <c r="E205"/>
      <c r="F205" s="13" t="str">
        <f>_xll.EVDES(D205)</f>
        <v>EBITDAR</v>
      </c>
      <c r="G205" s="10">
        <f ca="1">SUMIFS(OFFSET('BPC Data'!$F:$F,0,Summary!G$2),'BPC Data'!$E:$E,Summary!$D205,'BPC Data'!$B:$B,Summary!$C205)</f>
        <v>0</v>
      </c>
      <c r="H205" s="243">
        <f ca="1">SUMIFS(OFFSET('BPC Data'!$F:$F,0,Summary!H$2),'BPC Data'!$E:$E,Summary!$D205,'BPC Data'!$B:$B,Summary!$C205)</f>
        <v>0</v>
      </c>
      <c r="I205" s="10">
        <f ca="1">SUMIFS(OFFSET('BPC Data'!$F:$F,0,Summary!I$2),'BPC Data'!$E:$E,Summary!$D205,'BPC Data'!$B:$B,Summary!$C205)</f>
        <v>0</v>
      </c>
      <c r="J205" s="243">
        <f ca="1">SUMIFS(OFFSET('BPC Data'!$F:$F,0,Summary!J$2),'BPC Data'!$E:$E,Summary!$D205,'BPC Data'!$B:$B,Summary!$C205)</f>
        <v>0</v>
      </c>
      <c r="K205" s="10">
        <f ca="1">SUMIFS(OFFSET('BPC Data'!$F:$F,0,Summary!K$2),'BPC Data'!$E:$E,Summary!$D205,'BPC Data'!$B:$B,Summary!$C205)</f>
        <v>0</v>
      </c>
      <c r="L205" s="57">
        <f t="shared" ref="L205:L268" ca="1" si="80">SUM(G205:G205)</f>
        <v>0</v>
      </c>
      <c r="M205"/>
      <c r="N205" s="50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</row>
    <row r="206" spans="1:44" s="9" customFormat="1" hidden="1" outlineLevel="1" x14ac:dyDescent="0.55000000000000004">
      <c r="A206" s="9">
        <f t="shared" si="79"/>
        <v>18</v>
      </c>
      <c r="B206"/>
      <c r="C206">
        <f>$F197</f>
        <v>0</v>
      </c>
      <c r="D206" s="1" t="str">
        <f t="shared" si="59"/>
        <v>T_RENT_EXP - Tenant Rent Expense</v>
      </c>
      <c r="E206"/>
      <c r="F206" s="13" t="str">
        <f>_xll.EVDES(D206)</f>
        <v>Tenant Rent Expense</v>
      </c>
      <c r="G206" s="10">
        <f ca="1">SUMIFS(OFFSET('BPC Data'!$F:$F,0,Summary!G$2),'BPC Data'!$E:$E,Summary!$D206,'BPC Data'!$B:$B,Summary!$C206)</f>
        <v>0</v>
      </c>
      <c r="H206" s="243">
        <f ca="1">SUMIFS(OFFSET('BPC Data'!$F:$F,0,Summary!H$2),'BPC Data'!$E:$E,Summary!$D206,'BPC Data'!$B:$B,Summary!$C206)</f>
        <v>0</v>
      </c>
      <c r="I206" s="10">
        <f ca="1">SUMIFS(OFFSET('BPC Data'!$F:$F,0,Summary!I$2),'BPC Data'!$E:$E,Summary!$D206,'BPC Data'!$B:$B,Summary!$C206)</f>
        <v>0</v>
      </c>
      <c r="J206" s="243">
        <f ca="1">SUMIFS(OFFSET('BPC Data'!$F:$F,0,Summary!J$2),'BPC Data'!$E:$E,Summary!$D206,'BPC Data'!$B:$B,Summary!$C206)</f>
        <v>0</v>
      </c>
      <c r="K206" s="10">
        <f ca="1">SUMIFS(OFFSET('BPC Data'!$F:$F,0,Summary!K$2),'BPC Data'!$E:$E,Summary!$D206,'BPC Data'!$B:$B,Summary!$C206)</f>
        <v>0</v>
      </c>
      <c r="L206" s="57">
        <f t="shared" ca="1" si="80"/>
        <v>0</v>
      </c>
      <c r="M206"/>
      <c r="N206" s="50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</row>
    <row r="207" spans="1:44" s="9" customFormat="1" hidden="1" outlineLevel="1" x14ac:dyDescent="0.55000000000000004">
      <c r="A207" s="9">
        <f t="shared" si="79"/>
        <v>18</v>
      </c>
      <c r="B207"/>
      <c r="C207"/>
      <c r="D207" s="1" t="str">
        <f t="shared" si="59"/>
        <v>x</v>
      </c>
      <c r="E207"/>
      <c r="F207" s="13" t="s">
        <v>0</v>
      </c>
      <c r="G207" s="10" t="e">
        <f t="shared" ref="G207:H207" ca="1" si="81">G205/G206</f>
        <v>#DIV/0!</v>
      </c>
      <c r="H207" s="243" t="e">
        <f t="shared" ca="1" si="81"/>
        <v>#DIV/0!</v>
      </c>
      <c r="I207" s="10" t="e">
        <f t="shared" ref="I207:J207" ca="1" si="82">I205/I206</f>
        <v>#DIV/0!</v>
      </c>
      <c r="J207" s="243" t="e">
        <f t="shared" ca="1" si="82"/>
        <v>#DIV/0!</v>
      </c>
      <c r="K207" s="10" t="e">
        <f t="shared" ref="K207" ca="1" si="83">K205/K206</f>
        <v>#DIV/0!</v>
      </c>
      <c r="L207" s="57" t="e">
        <f t="shared" ca="1" si="80"/>
        <v>#DIV/0!</v>
      </c>
      <c r="M207"/>
      <c r="N207" s="50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</row>
    <row r="208" spans="1:44" s="9" customFormat="1" hidden="1" outlineLevel="1" x14ac:dyDescent="0.55000000000000004">
      <c r="A208" s="9">
        <f>IF(AND(D208&lt;&gt;"",C208=""),A207+1,A207)</f>
        <v>19</v>
      </c>
      <c r="B208" s="4"/>
      <c r="C208" s="4"/>
      <c r="D208" s="4" t="str">
        <f t="shared" si="59"/>
        <v>x</v>
      </c>
      <c r="E208" s="4"/>
      <c r="F208" s="12">
        <f>INDEX(PropertyList!$D:$D,MATCH(Summary!$A208,PropertyList!$C:$C,0))</f>
        <v>0</v>
      </c>
      <c r="G208" s="87"/>
      <c r="H208" s="242"/>
      <c r="I208" s="87"/>
      <c r="J208" s="242"/>
      <c r="K208" s="87"/>
      <c r="L208" s="57">
        <f t="shared" si="80"/>
        <v>0</v>
      </c>
      <c r="M208"/>
      <c r="N208" s="50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</row>
    <row r="209" spans="1:44" s="9" customFormat="1" hidden="1" outlineLevel="1" x14ac:dyDescent="0.55000000000000004">
      <c r="A209" s="9">
        <f t="shared" ref="A209:A218" si="84">IF(AND(F209&lt;&gt;"",D209=""),A208+1,A208)</f>
        <v>19</v>
      </c>
      <c r="C209">
        <f>$F208</f>
        <v>0</v>
      </c>
      <c r="D209" s="3" t="str">
        <f t="shared" si="59"/>
        <v>PAY_PAT_DAYS - Total Payor Patient Days</v>
      </c>
      <c r="F209" s="13" t="str">
        <f>_xll.EVDES(D209)</f>
        <v>Total Payor Patient Days</v>
      </c>
      <c r="G209" s="10">
        <f ca="1">SUMIFS(OFFSET('BPC Data'!$F:$F,0,Summary!G$2),'BPC Data'!$E:$E,Summary!$D209,'BPC Data'!$B:$B,Summary!$C209)</f>
        <v>0</v>
      </c>
      <c r="H209" s="243">
        <f ca="1">SUMIFS(OFFSET('BPC Data'!$F:$F,0,Summary!H$2),'BPC Data'!$E:$E,Summary!$D209,'BPC Data'!$B:$B,Summary!$C209)</f>
        <v>0</v>
      </c>
      <c r="I209" s="10">
        <f ca="1">SUMIFS(OFFSET('BPC Data'!$F:$F,0,Summary!I$2),'BPC Data'!$E:$E,Summary!$D209,'BPC Data'!$B:$B,Summary!$C209)</f>
        <v>0</v>
      </c>
      <c r="J209" s="243">
        <f ca="1">SUMIFS(OFFSET('BPC Data'!$F:$F,0,Summary!J$2),'BPC Data'!$E:$E,Summary!$D209,'BPC Data'!$B:$B,Summary!$C209)</f>
        <v>0</v>
      </c>
      <c r="K209" s="10">
        <f ca="1">SUMIFS(OFFSET('BPC Data'!$F:$F,0,Summary!K$2),'BPC Data'!$E:$E,Summary!$D209,'BPC Data'!$B:$B,Summary!$C209)</f>
        <v>0</v>
      </c>
      <c r="L209" s="57">
        <f t="shared" ca="1" si="80"/>
        <v>0</v>
      </c>
      <c r="M209"/>
      <c r="N209" s="50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</row>
    <row r="210" spans="1:44" s="9" customFormat="1" hidden="1" outlineLevel="1" x14ac:dyDescent="0.55000000000000004">
      <c r="A210" s="9">
        <f t="shared" si="84"/>
        <v>19</v>
      </c>
      <c r="C210">
        <f>$F208</f>
        <v>0</v>
      </c>
      <c r="D210" s="3" t="str">
        <f t="shared" si="59"/>
        <v>A_BEDS_TOTAL - Total Available Beds</v>
      </c>
      <c r="F210" s="13" t="str">
        <f>_xll.EVDES(D210)</f>
        <v>Total Available Beds</v>
      </c>
      <c r="G210" s="10">
        <f ca="1">SUMIFS(OFFSET('BPC Data'!$F:$F,0,Summary!G$2),'BPC Data'!$E:$E,Summary!$D210,'BPC Data'!$B:$B,Summary!$C210)</f>
        <v>0</v>
      </c>
      <c r="H210" s="243">
        <f ca="1">SUMIFS(OFFSET('BPC Data'!$F:$F,0,Summary!H$2),'BPC Data'!$E:$E,Summary!$D210,'BPC Data'!$B:$B,Summary!$C210)</f>
        <v>0</v>
      </c>
      <c r="I210" s="10">
        <f ca="1">SUMIFS(OFFSET('BPC Data'!$F:$F,0,Summary!I$2),'BPC Data'!$E:$E,Summary!$D210,'BPC Data'!$B:$B,Summary!$C210)</f>
        <v>0</v>
      </c>
      <c r="J210" s="243">
        <f ca="1">SUMIFS(OFFSET('BPC Data'!$F:$F,0,Summary!J$2),'BPC Data'!$E:$E,Summary!$D210,'BPC Data'!$B:$B,Summary!$C210)</f>
        <v>0</v>
      </c>
      <c r="K210" s="10">
        <f ca="1">SUMIFS(OFFSET('BPC Data'!$F:$F,0,Summary!K$2),'BPC Data'!$E:$E,Summary!$D210,'BPC Data'!$B:$B,Summary!$C210)</f>
        <v>0</v>
      </c>
      <c r="L210" s="57">
        <f t="shared" ca="1" si="80"/>
        <v>0</v>
      </c>
      <c r="M210"/>
      <c r="N210" s="5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</row>
    <row r="211" spans="1:44" s="9" customFormat="1" hidden="1" outlineLevel="1" x14ac:dyDescent="0.55000000000000004">
      <c r="A211" s="9">
        <f t="shared" si="84"/>
        <v>19</v>
      </c>
      <c r="B211"/>
      <c r="C211">
        <f>$F208</f>
        <v>0</v>
      </c>
      <c r="D211" s="3" t="str">
        <f t="shared" si="59"/>
        <v>T_REVENUES - Total Tenant Revenues</v>
      </c>
      <c r="E211"/>
      <c r="F211" s="13" t="str">
        <f>_xll.EVDES(D211)</f>
        <v>Total Tenant Revenues</v>
      </c>
      <c r="G211" s="10">
        <f ca="1">SUMIFS(OFFSET('BPC Data'!$F:$F,0,Summary!G$2),'BPC Data'!$E:$E,Summary!$D211,'BPC Data'!$B:$B,Summary!$C211)</f>
        <v>0</v>
      </c>
      <c r="H211" s="243">
        <f ca="1">SUMIFS(OFFSET('BPC Data'!$F:$F,0,Summary!H$2),'BPC Data'!$E:$E,Summary!$D211,'BPC Data'!$B:$B,Summary!$C211)</f>
        <v>0</v>
      </c>
      <c r="I211" s="10">
        <f ca="1">SUMIFS(OFFSET('BPC Data'!$F:$F,0,Summary!I$2),'BPC Data'!$E:$E,Summary!$D211,'BPC Data'!$B:$B,Summary!$C211)</f>
        <v>0</v>
      </c>
      <c r="J211" s="243">
        <f ca="1">SUMIFS(OFFSET('BPC Data'!$F:$F,0,Summary!J$2),'BPC Data'!$E:$E,Summary!$D211,'BPC Data'!$B:$B,Summary!$C211)</f>
        <v>0</v>
      </c>
      <c r="K211" s="10">
        <f ca="1">SUMIFS(OFFSET('BPC Data'!$F:$F,0,Summary!K$2),'BPC Data'!$E:$E,Summary!$D211,'BPC Data'!$B:$B,Summary!$C211)</f>
        <v>0</v>
      </c>
      <c r="L211" s="57">
        <f t="shared" ca="1" si="80"/>
        <v>0</v>
      </c>
      <c r="M211"/>
      <c r="N211" s="50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</row>
    <row r="212" spans="1:44" s="9" customFormat="1" hidden="1" outlineLevel="1" x14ac:dyDescent="0.55000000000000004">
      <c r="A212" s="9">
        <f t="shared" si="84"/>
        <v>19</v>
      </c>
      <c r="B212"/>
      <c r="C212">
        <f>$F208</f>
        <v>0</v>
      </c>
      <c r="D212" s="3" t="str">
        <f t="shared" si="59"/>
        <v>T_OPEX - Tenant Operating Expenses</v>
      </c>
      <c r="E212"/>
      <c r="F212" s="13" t="str">
        <f>_xll.EVDES(D212)</f>
        <v>Tenant Operating Expenses</v>
      </c>
      <c r="G212" s="10">
        <f ca="1">SUMIFS(OFFSET('BPC Data'!$F:$F,0,Summary!G$2),'BPC Data'!$E:$E,Summary!$D212,'BPC Data'!$B:$B,Summary!$C212)</f>
        <v>0</v>
      </c>
      <c r="H212" s="243">
        <f ca="1">SUMIFS(OFFSET('BPC Data'!$F:$F,0,Summary!H$2),'BPC Data'!$E:$E,Summary!$D212,'BPC Data'!$B:$B,Summary!$C212)</f>
        <v>0</v>
      </c>
      <c r="I212" s="10">
        <f ca="1">SUMIFS(OFFSET('BPC Data'!$F:$F,0,Summary!I$2),'BPC Data'!$E:$E,Summary!$D212,'BPC Data'!$B:$B,Summary!$C212)</f>
        <v>0</v>
      </c>
      <c r="J212" s="243">
        <f ca="1">SUMIFS(OFFSET('BPC Data'!$F:$F,0,Summary!J$2),'BPC Data'!$E:$E,Summary!$D212,'BPC Data'!$B:$B,Summary!$C212)</f>
        <v>0</v>
      </c>
      <c r="K212" s="10">
        <f ca="1">SUMIFS(OFFSET('BPC Data'!$F:$F,0,Summary!K$2),'BPC Data'!$E:$E,Summary!$D212,'BPC Data'!$B:$B,Summary!$C212)</f>
        <v>0</v>
      </c>
      <c r="L212" s="57">
        <f t="shared" ca="1" si="80"/>
        <v>0</v>
      </c>
      <c r="M212"/>
      <c r="N212" s="50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</row>
    <row r="213" spans="1:44" s="9" customFormat="1" hidden="1" outlineLevel="1" x14ac:dyDescent="0.55000000000000004">
      <c r="A213" s="9">
        <f t="shared" si="84"/>
        <v>19</v>
      </c>
      <c r="B213"/>
      <c r="C213">
        <f>$F208</f>
        <v>0</v>
      </c>
      <c r="D213" s="3" t="str">
        <f t="shared" si="59"/>
        <v>T_BAD_DEBT - Tenant Bad Debt Expense</v>
      </c>
      <c r="E213"/>
      <c r="F213" s="13" t="str">
        <f>_xll.EVDES(D213)</f>
        <v>Tenant Bad Debt Expense</v>
      </c>
      <c r="G213" s="10">
        <f ca="1">SUMIFS(OFFSET('BPC Data'!$F:$F,0,Summary!G$2),'BPC Data'!$E:$E,Summary!$D213,'BPC Data'!$B:$B,Summary!$C213)</f>
        <v>0</v>
      </c>
      <c r="H213" s="243">
        <f ca="1">SUMIFS(OFFSET('BPC Data'!$F:$F,0,Summary!H$2),'BPC Data'!$E:$E,Summary!$D213,'BPC Data'!$B:$B,Summary!$C213)</f>
        <v>0</v>
      </c>
      <c r="I213" s="10">
        <f ca="1">SUMIFS(OFFSET('BPC Data'!$F:$F,0,Summary!I$2),'BPC Data'!$E:$E,Summary!$D213,'BPC Data'!$B:$B,Summary!$C213)</f>
        <v>0</v>
      </c>
      <c r="J213" s="243">
        <f ca="1">SUMIFS(OFFSET('BPC Data'!$F:$F,0,Summary!J$2),'BPC Data'!$E:$E,Summary!$D213,'BPC Data'!$B:$B,Summary!$C213)</f>
        <v>0</v>
      </c>
      <c r="K213" s="10">
        <f ca="1">SUMIFS(OFFSET('BPC Data'!$F:$F,0,Summary!K$2),'BPC Data'!$E:$E,Summary!$D213,'BPC Data'!$B:$B,Summary!$C213)</f>
        <v>0</v>
      </c>
      <c r="L213" s="57">
        <f t="shared" ca="1" si="80"/>
        <v>0</v>
      </c>
      <c r="M213"/>
      <c r="N213" s="50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</row>
    <row r="214" spans="1:44" s="9" customFormat="1" hidden="1" outlineLevel="1" x14ac:dyDescent="0.55000000000000004">
      <c r="A214" s="9">
        <f t="shared" si="84"/>
        <v>19</v>
      </c>
      <c r="B214"/>
      <c r="C214">
        <f>$F208</f>
        <v>0</v>
      </c>
      <c r="D214" s="2" t="str">
        <f t="shared" si="59"/>
        <v>T_EBITDARM - EBITDARM</v>
      </c>
      <c r="E214"/>
      <c r="F214" s="13" t="str">
        <f>_xll.EVDES(D214)</f>
        <v>EBITDARM</v>
      </c>
      <c r="G214" s="10">
        <f ca="1">SUMIFS(OFFSET('BPC Data'!$F:$F,0,Summary!G$2),'BPC Data'!$E:$E,Summary!$D214,'BPC Data'!$B:$B,Summary!$C214)</f>
        <v>0</v>
      </c>
      <c r="H214" s="243">
        <f ca="1">SUMIFS(OFFSET('BPC Data'!$F:$F,0,Summary!H$2),'BPC Data'!$E:$E,Summary!$D214,'BPC Data'!$B:$B,Summary!$C214)</f>
        <v>0</v>
      </c>
      <c r="I214" s="10">
        <f ca="1">SUMIFS(OFFSET('BPC Data'!$F:$F,0,Summary!I$2),'BPC Data'!$E:$E,Summary!$D214,'BPC Data'!$B:$B,Summary!$C214)</f>
        <v>0</v>
      </c>
      <c r="J214" s="243">
        <f ca="1">SUMIFS(OFFSET('BPC Data'!$F:$F,0,Summary!J$2),'BPC Data'!$E:$E,Summary!$D214,'BPC Data'!$B:$B,Summary!$C214)</f>
        <v>0</v>
      </c>
      <c r="K214" s="10">
        <f ca="1">SUMIFS(OFFSET('BPC Data'!$F:$F,0,Summary!K$2),'BPC Data'!$E:$E,Summary!$D214,'BPC Data'!$B:$B,Summary!$C214)</f>
        <v>0</v>
      </c>
      <c r="L214" s="57">
        <f t="shared" ca="1" si="80"/>
        <v>0</v>
      </c>
      <c r="M214"/>
      <c r="N214" s="50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</row>
    <row r="215" spans="1:44" s="9" customFormat="1" hidden="1" outlineLevel="1" x14ac:dyDescent="0.55000000000000004">
      <c r="A215" s="9">
        <f t="shared" si="84"/>
        <v>19</v>
      </c>
      <c r="B215"/>
      <c r="C215">
        <f>$F208</f>
        <v>0</v>
      </c>
      <c r="D215" s="2" t="str">
        <f t="shared" ref="D215:D278" si="85">$D204</f>
        <v>T_MGMT_FEE - Tenant Management Fee - Actual</v>
      </c>
      <c r="E215"/>
      <c r="F215" s="13" t="str">
        <f>_xll.EVDES(D215)</f>
        <v>Tenant Management Fee - Actual</v>
      </c>
      <c r="G215" s="10">
        <f ca="1">SUMIFS(OFFSET('BPC Data'!$F:$F,0,Summary!G$2),'BPC Data'!$E:$E,Summary!$D215,'BPC Data'!$B:$B,Summary!$C215)</f>
        <v>0</v>
      </c>
      <c r="H215" s="243">
        <f ca="1">SUMIFS(OFFSET('BPC Data'!$F:$F,0,Summary!H$2),'BPC Data'!$E:$E,Summary!$D215,'BPC Data'!$B:$B,Summary!$C215)</f>
        <v>0</v>
      </c>
      <c r="I215" s="10">
        <f ca="1">SUMIFS(OFFSET('BPC Data'!$F:$F,0,Summary!I$2),'BPC Data'!$E:$E,Summary!$D215,'BPC Data'!$B:$B,Summary!$C215)</f>
        <v>0</v>
      </c>
      <c r="J215" s="243">
        <f ca="1">SUMIFS(OFFSET('BPC Data'!$F:$F,0,Summary!J$2),'BPC Data'!$E:$E,Summary!$D215,'BPC Data'!$B:$B,Summary!$C215)</f>
        <v>0</v>
      </c>
      <c r="K215" s="10">
        <f ca="1">SUMIFS(OFFSET('BPC Data'!$F:$F,0,Summary!K$2),'BPC Data'!$E:$E,Summary!$D215,'BPC Data'!$B:$B,Summary!$C215)</f>
        <v>0</v>
      </c>
      <c r="L215" s="57">
        <f t="shared" ca="1" si="80"/>
        <v>0</v>
      </c>
      <c r="M215"/>
      <c r="N215" s="50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</row>
    <row r="216" spans="1:44" s="9" customFormat="1" hidden="1" outlineLevel="1" x14ac:dyDescent="0.55000000000000004">
      <c r="A216" s="9">
        <f t="shared" si="84"/>
        <v>19</v>
      </c>
      <c r="B216"/>
      <c r="C216">
        <f>$F208</f>
        <v>0</v>
      </c>
      <c r="D216" s="1" t="str">
        <f t="shared" si="85"/>
        <v>T_EBITDAR - EBITDAR</v>
      </c>
      <c r="E216"/>
      <c r="F216" s="13" t="str">
        <f>_xll.EVDES(D216)</f>
        <v>EBITDAR</v>
      </c>
      <c r="G216" s="10">
        <f ca="1">SUMIFS(OFFSET('BPC Data'!$F:$F,0,Summary!G$2),'BPC Data'!$E:$E,Summary!$D216,'BPC Data'!$B:$B,Summary!$C216)</f>
        <v>0</v>
      </c>
      <c r="H216" s="243">
        <f ca="1">SUMIFS(OFFSET('BPC Data'!$F:$F,0,Summary!H$2),'BPC Data'!$E:$E,Summary!$D216,'BPC Data'!$B:$B,Summary!$C216)</f>
        <v>0</v>
      </c>
      <c r="I216" s="10">
        <f ca="1">SUMIFS(OFFSET('BPC Data'!$F:$F,0,Summary!I$2),'BPC Data'!$E:$E,Summary!$D216,'BPC Data'!$B:$B,Summary!$C216)</f>
        <v>0</v>
      </c>
      <c r="J216" s="243">
        <f ca="1">SUMIFS(OFFSET('BPC Data'!$F:$F,0,Summary!J$2),'BPC Data'!$E:$E,Summary!$D216,'BPC Data'!$B:$B,Summary!$C216)</f>
        <v>0</v>
      </c>
      <c r="K216" s="10">
        <f ca="1">SUMIFS(OFFSET('BPC Data'!$F:$F,0,Summary!K$2),'BPC Data'!$E:$E,Summary!$D216,'BPC Data'!$B:$B,Summary!$C216)</f>
        <v>0</v>
      </c>
      <c r="L216" s="57">
        <f t="shared" ca="1" si="80"/>
        <v>0</v>
      </c>
      <c r="M216"/>
      <c r="N216" s="50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</row>
    <row r="217" spans="1:44" s="9" customFormat="1" hidden="1" outlineLevel="1" x14ac:dyDescent="0.55000000000000004">
      <c r="A217" s="9">
        <f t="shared" si="84"/>
        <v>19</v>
      </c>
      <c r="B217"/>
      <c r="C217">
        <f>$F208</f>
        <v>0</v>
      </c>
      <c r="D217" s="1" t="str">
        <f t="shared" si="85"/>
        <v>T_RENT_EXP - Tenant Rent Expense</v>
      </c>
      <c r="E217"/>
      <c r="F217" s="13" t="str">
        <f>_xll.EVDES(D217)</f>
        <v>Tenant Rent Expense</v>
      </c>
      <c r="G217" s="10">
        <f ca="1">SUMIFS(OFFSET('BPC Data'!$F:$F,0,Summary!G$2),'BPC Data'!$E:$E,Summary!$D217,'BPC Data'!$B:$B,Summary!$C217)</f>
        <v>0</v>
      </c>
      <c r="H217" s="243">
        <f ca="1">SUMIFS(OFFSET('BPC Data'!$F:$F,0,Summary!H$2),'BPC Data'!$E:$E,Summary!$D217,'BPC Data'!$B:$B,Summary!$C217)</f>
        <v>0</v>
      </c>
      <c r="I217" s="10">
        <f ca="1">SUMIFS(OFFSET('BPC Data'!$F:$F,0,Summary!I$2),'BPC Data'!$E:$E,Summary!$D217,'BPC Data'!$B:$B,Summary!$C217)</f>
        <v>0</v>
      </c>
      <c r="J217" s="243">
        <f ca="1">SUMIFS(OFFSET('BPC Data'!$F:$F,0,Summary!J$2),'BPC Data'!$E:$E,Summary!$D217,'BPC Data'!$B:$B,Summary!$C217)</f>
        <v>0</v>
      </c>
      <c r="K217" s="10">
        <f ca="1">SUMIFS(OFFSET('BPC Data'!$F:$F,0,Summary!K$2),'BPC Data'!$E:$E,Summary!$D217,'BPC Data'!$B:$B,Summary!$C217)</f>
        <v>0</v>
      </c>
      <c r="L217" s="57">
        <f t="shared" ca="1" si="80"/>
        <v>0</v>
      </c>
      <c r="M217"/>
      <c r="N217" s="50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</row>
    <row r="218" spans="1:44" s="9" customFormat="1" hidden="1" outlineLevel="1" x14ac:dyDescent="0.55000000000000004">
      <c r="A218" s="9">
        <f t="shared" si="84"/>
        <v>19</v>
      </c>
      <c r="B218"/>
      <c r="C218"/>
      <c r="D218" s="1" t="str">
        <f t="shared" si="85"/>
        <v>x</v>
      </c>
      <c r="E218"/>
      <c r="F218" s="13" t="s">
        <v>0</v>
      </c>
      <c r="G218" s="10" t="e">
        <f t="shared" ref="G218:H218" ca="1" si="86">G216/G217</f>
        <v>#DIV/0!</v>
      </c>
      <c r="H218" s="243" t="e">
        <f t="shared" ca="1" si="86"/>
        <v>#DIV/0!</v>
      </c>
      <c r="I218" s="10" t="e">
        <f t="shared" ref="I218:J218" ca="1" si="87">I216/I217</f>
        <v>#DIV/0!</v>
      </c>
      <c r="J218" s="243" t="e">
        <f t="shared" ca="1" si="87"/>
        <v>#DIV/0!</v>
      </c>
      <c r="K218" s="10" t="e">
        <f t="shared" ref="K218" ca="1" si="88">K216/K217</f>
        <v>#DIV/0!</v>
      </c>
      <c r="L218" s="57" t="e">
        <f t="shared" ca="1" si="80"/>
        <v>#DIV/0!</v>
      </c>
      <c r="M218"/>
      <c r="N218" s="50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</row>
    <row r="219" spans="1:44" s="9" customFormat="1" hidden="1" outlineLevel="1" x14ac:dyDescent="0.55000000000000004">
      <c r="A219" s="9">
        <f>IF(AND(D219&lt;&gt;"",C219=""),A218+1,A218)</f>
        <v>20</v>
      </c>
      <c r="B219" s="4"/>
      <c r="C219" s="4"/>
      <c r="D219" s="4" t="str">
        <f t="shared" si="85"/>
        <v>x</v>
      </c>
      <c r="E219" s="4"/>
      <c r="F219" s="12">
        <f>INDEX(PropertyList!$D:$D,MATCH(Summary!$A219,PropertyList!$C:$C,0))</f>
        <v>0</v>
      </c>
      <c r="G219" s="87"/>
      <c r="H219" s="242"/>
      <c r="I219" s="87"/>
      <c r="J219" s="242"/>
      <c r="K219" s="87"/>
      <c r="L219" s="57">
        <f t="shared" si="80"/>
        <v>0</v>
      </c>
      <c r="M219"/>
      <c r="N219" s="50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</row>
    <row r="220" spans="1:44" s="9" customFormat="1" hidden="1" outlineLevel="1" x14ac:dyDescent="0.55000000000000004">
      <c r="A220" s="9">
        <f t="shared" ref="A220:A229" si="89">IF(AND(F220&lt;&gt;"",D220=""),A219+1,A219)</f>
        <v>20</v>
      </c>
      <c r="C220">
        <f>$F219</f>
        <v>0</v>
      </c>
      <c r="D220" s="3" t="str">
        <f t="shared" si="85"/>
        <v>PAY_PAT_DAYS - Total Payor Patient Days</v>
      </c>
      <c r="F220" s="13" t="str">
        <f>_xll.EVDES(D220)</f>
        <v>Total Payor Patient Days</v>
      </c>
      <c r="G220" s="10">
        <f ca="1">SUMIFS(OFFSET('BPC Data'!$F:$F,0,Summary!G$2),'BPC Data'!$E:$E,Summary!$D220,'BPC Data'!$B:$B,Summary!$C220)</f>
        <v>0</v>
      </c>
      <c r="H220" s="243">
        <f ca="1">SUMIFS(OFFSET('BPC Data'!$F:$F,0,Summary!H$2),'BPC Data'!$E:$E,Summary!$D220,'BPC Data'!$B:$B,Summary!$C220)</f>
        <v>0</v>
      </c>
      <c r="I220" s="10">
        <f ca="1">SUMIFS(OFFSET('BPC Data'!$F:$F,0,Summary!I$2),'BPC Data'!$E:$E,Summary!$D220,'BPC Data'!$B:$B,Summary!$C220)</f>
        <v>0</v>
      </c>
      <c r="J220" s="243">
        <f ca="1">SUMIFS(OFFSET('BPC Data'!$F:$F,0,Summary!J$2),'BPC Data'!$E:$E,Summary!$D220,'BPC Data'!$B:$B,Summary!$C220)</f>
        <v>0</v>
      </c>
      <c r="K220" s="10">
        <f ca="1">SUMIFS(OFFSET('BPC Data'!$F:$F,0,Summary!K$2),'BPC Data'!$E:$E,Summary!$D220,'BPC Data'!$B:$B,Summary!$C220)</f>
        <v>0</v>
      </c>
      <c r="L220" s="57">
        <f t="shared" ca="1" si="80"/>
        <v>0</v>
      </c>
      <c r="M220"/>
      <c r="N220" s="5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</row>
    <row r="221" spans="1:44" s="9" customFormat="1" hidden="1" outlineLevel="1" x14ac:dyDescent="0.55000000000000004">
      <c r="A221" s="9">
        <f t="shared" si="89"/>
        <v>20</v>
      </c>
      <c r="C221">
        <f>$F219</f>
        <v>0</v>
      </c>
      <c r="D221" s="3" t="str">
        <f t="shared" si="85"/>
        <v>A_BEDS_TOTAL - Total Available Beds</v>
      </c>
      <c r="F221" s="13" t="str">
        <f>_xll.EVDES(D221)</f>
        <v>Total Available Beds</v>
      </c>
      <c r="G221" s="10">
        <f ca="1">SUMIFS(OFFSET('BPC Data'!$F:$F,0,Summary!G$2),'BPC Data'!$E:$E,Summary!$D221,'BPC Data'!$B:$B,Summary!$C221)</f>
        <v>0</v>
      </c>
      <c r="H221" s="243">
        <f ca="1">SUMIFS(OFFSET('BPC Data'!$F:$F,0,Summary!H$2),'BPC Data'!$E:$E,Summary!$D221,'BPC Data'!$B:$B,Summary!$C221)</f>
        <v>0</v>
      </c>
      <c r="I221" s="10">
        <f ca="1">SUMIFS(OFFSET('BPC Data'!$F:$F,0,Summary!I$2),'BPC Data'!$E:$E,Summary!$D221,'BPC Data'!$B:$B,Summary!$C221)</f>
        <v>0</v>
      </c>
      <c r="J221" s="243">
        <f ca="1">SUMIFS(OFFSET('BPC Data'!$F:$F,0,Summary!J$2),'BPC Data'!$E:$E,Summary!$D221,'BPC Data'!$B:$B,Summary!$C221)</f>
        <v>0</v>
      </c>
      <c r="K221" s="10">
        <f ca="1">SUMIFS(OFFSET('BPC Data'!$F:$F,0,Summary!K$2),'BPC Data'!$E:$E,Summary!$D221,'BPC Data'!$B:$B,Summary!$C221)</f>
        <v>0</v>
      </c>
      <c r="L221" s="57">
        <f t="shared" ca="1" si="80"/>
        <v>0</v>
      </c>
      <c r="M221"/>
      <c r="N221" s="50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</row>
    <row r="222" spans="1:44" s="9" customFormat="1" hidden="1" outlineLevel="1" x14ac:dyDescent="0.55000000000000004">
      <c r="A222" s="9">
        <f t="shared" si="89"/>
        <v>20</v>
      </c>
      <c r="B222"/>
      <c r="C222">
        <f>$F219</f>
        <v>0</v>
      </c>
      <c r="D222" s="3" t="str">
        <f t="shared" si="85"/>
        <v>T_REVENUES - Total Tenant Revenues</v>
      </c>
      <c r="E222"/>
      <c r="F222" s="13" t="str">
        <f>_xll.EVDES(D222)</f>
        <v>Total Tenant Revenues</v>
      </c>
      <c r="G222" s="10">
        <f ca="1">SUMIFS(OFFSET('BPC Data'!$F:$F,0,Summary!G$2),'BPC Data'!$E:$E,Summary!$D222,'BPC Data'!$B:$B,Summary!$C222)</f>
        <v>0</v>
      </c>
      <c r="H222" s="243">
        <f ca="1">SUMIFS(OFFSET('BPC Data'!$F:$F,0,Summary!H$2),'BPC Data'!$E:$E,Summary!$D222,'BPC Data'!$B:$B,Summary!$C222)</f>
        <v>0</v>
      </c>
      <c r="I222" s="10">
        <f ca="1">SUMIFS(OFFSET('BPC Data'!$F:$F,0,Summary!I$2),'BPC Data'!$E:$E,Summary!$D222,'BPC Data'!$B:$B,Summary!$C222)</f>
        <v>0</v>
      </c>
      <c r="J222" s="243">
        <f ca="1">SUMIFS(OFFSET('BPC Data'!$F:$F,0,Summary!J$2),'BPC Data'!$E:$E,Summary!$D222,'BPC Data'!$B:$B,Summary!$C222)</f>
        <v>0</v>
      </c>
      <c r="K222" s="10">
        <f ca="1">SUMIFS(OFFSET('BPC Data'!$F:$F,0,Summary!K$2),'BPC Data'!$E:$E,Summary!$D222,'BPC Data'!$B:$B,Summary!$C222)</f>
        <v>0</v>
      </c>
      <c r="L222" s="57">
        <f t="shared" ca="1" si="80"/>
        <v>0</v>
      </c>
      <c r="M222"/>
      <c r="N222" s="50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</row>
    <row r="223" spans="1:44" s="9" customFormat="1" hidden="1" outlineLevel="1" x14ac:dyDescent="0.55000000000000004">
      <c r="A223" s="9">
        <f t="shared" si="89"/>
        <v>20</v>
      </c>
      <c r="B223"/>
      <c r="C223">
        <f>$F219</f>
        <v>0</v>
      </c>
      <c r="D223" s="3" t="str">
        <f t="shared" si="85"/>
        <v>T_OPEX - Tenant Operating Expenses</v>
      </c>
      <c r="E223"/>
      <c r="F223" s="13" t="str">
        <f>_xll.EVDES(D223)</f>
        <v>Tenant Operating Expenses</v>
      </c>
      <c r="G223" s="10">
        <f ca="1">SUMIFS(OFFSET('BPC Data'!$F:$F,0,Summary!G$2),'BPC Data'!$E:$E,Summary!$D223,'BPC Data'!$B:$B,Summary!$C223)</f>
        <v>0</v>
      </c>
      <c r="H223" s="243">
        <f ca="1">SUMIFS(OFFSET('BPC Data'!$F:$F,0,Summary!H$2),'BPC Data'!$E:$E,Summary!$D223,'BPC Data'!$B:$B,Summary!$C223)</f>
        <v>0</v>
      </c>
      <c r="I223" s="10">
        <f ca="1">SUMIFS(OFFSET('BPC Data'!$F:$F,0,Summary!I$2),'BPC Data'!$E:$E,Summary!$D223,'BPC Data'!$B:$B,Summary!$C223)</f>
        <v>0</v>
      </c>
      <c r="J223" s="243">
        <f ca="1">SUMIFS(OFFSET('BPC Data'!$F:$F,0,Summary!J$2),'BPC Data'!$E:$E,Summary!$D223,'BPC Data'!$B:$B,Summary!$C223)</f>
        <v>0</v>
      </c>
      <c r="K223" s="10">
        <f ca="1">SUMIFS(OFFSET('BPC Data'!$F:$F,0,Summary!K$2),'BPC Data'!$E:$E,Summary!$D223,'BPC Data'!$B:$B,Summary!$C223)</f>
        <v>0</v>
      </c>
      <c r="L223" s="57">
        <f t="shared" ca="1" si="80"/>
        <v>0</v>
      </c>
      <c r="M223"/>
      <c r="N223" s="50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</row>
    <row r="224" spans="1:44" s="9" customFormat="1" hidden="1" outlineLevel="1" x14ac:dyDescent="0.55000000000000004">
      <c r="A224" s="9">
        <f t="shared" si="89"/>
        <v>20</v>
      </c>
      <c r="B224"/>
      <c r="C224">
        <f>$F219</f>
        <v>0</v>
      </c>
      <c r="D224" s="3" t="str">
        <f t="shared" si="85"/>
        <v>T_BAD_DEBT - Tenant Bad Debt Expense</v>
      </c>
      <c r="E224"/>
      <c r="F224" s="13" t="str">
        <f>_xll.EVDES(D224)</f>
        <v>Tenant Bad Debt Expense</v>
      </c>
      <c r="G224" s="10">
        <f ca="1">SUMIFS(OFFSET('BPC Data'!$F:$F,0,Summary!G$2),'BPC Data'!$E:$E,Summary!$D224,'BPC Data'!$B:$B,Summary!$C224)</f>
        <v>0</v>
      </c>
      <c r="H224" s="243">
        <f ca="1">SUMIFS(OFFSET('BPC Data'!$F:$F,0,Summary!H$2),'BPC Data'!$E:$E,Summary!$D224,'BPC Data'!$B:$B,Summary!$C224)</f>
        <v>0</v>
      </c>
      <c r="I224" s="10">
        <f ca="1">SUMIFS(OFFSET('BPC Data'!$F:$F,0,Summary!I$2),'BPC Data'!$E:$E,Summary!$D224,'BPC Data'!$B:$B,Summary!$C224)</f>
        <v>0</v>
      </c>
      <c r="J224" s="243">
        <f ca="1">SUMIFS(OFFSET('BPC Data'!$F:$F,0,Summary!J$2),'BPC Data'!$E:$E,Summary!$D224,'BPC Data'!$B:$B,Summary!$C224)</f>
        <v>0</v>
      </c>
      <c r="K224" s="10">
        <f ca="1">SUMIFS(OFFSET('BPC Data'!$F:$F,0,Summary!K$2),'BPC Data'!$E:$E,Summary!$D224,'BPC Data'!$B:$B,Summary!$C224)</f>
        <v>0</v>
      </c>
      <c r="L224" s="57">
        <f t="shared" ca="1" si="80"/>
        <v>0</v>
      </c>
      <c r="M224"/>
      <c r="N224" s="50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</row>
    <row r="225" spans="1:44" s="9" customFormat="1" hidden="1" outlineLevel="1" x14ac:dyDescent="0.55000000000000004">
      <c r="A225" s="9">
        <f t="shared" si="89"/>
        <v>20</v>
      </c>
      <c r="B225"/>
      <c r="C225">
        <f>$F219</f>
        <v>0</v>
      </c>
      <c r="D225" s="2" t="str">
        <f t="shared" si="85"/>
        <v>T_EBITDARM - EBITDARM</v>
      </c>
      <c r="E225"/>
      <c r="F225" s="13" t="str">
        <f>_xll.EVDES(D225)</f>
        <v>EBITDARM</v>
      </c>
      <c r="G225" s="10">
        <f ca="1">SUMIFS(OFFSET('BPC Data'!$F:$F,0,Summary!G$2),'BPC Data'!$E:$E,Summary!$D225,'BPC Data'!$B:$B,Summary!$C225)</f>
        <v>0</v>
      </c>
      <c r="H225" s="243">
        <f ca="1">SUMIFS(OFFSET('BPC Data'!$F:$F,0,Summary!H$2),'BPC Data'!$E:$E,Summary!$D225,'BPC Data'!$B:$B,Summary!$C225)</f>
        <v>0</v>
      </c>
      <c r="I225" s="10">
        <f ca="1">SUMIFS(OFFSET('BPC Data'!$F:$F,0,Summary!I$2),'BPC Data'!$E:$E,Summary!$D225,'BPC Data'!$B:$B,Summary!$C225)</f>
        <v>0</v>
      </c>
      <c r="J225" s="243">
        <f ca="1">SUMIFS(OFFSET('BPC Data'!$F:$F,0,Summary!J$2),'BPC Data'!$E:$E,Summary!$D225,'BPC Data'!$B:$B,Summary!$C225)</f>
        <v>0</v>
      </c>
      <c r="K225" s="10">
        <f ca="1">SUMIFS(OFFSET('BPC Data'!$F:$F,0,Summary!K$2),'BPC Data'!$E:$E,Summary!$D225,'BPC Data'!$B:$B,Summary!$C225)</f>
        <v>0</v>
      </c>
      <c r="L225" s="57">
        <f t="shared" ca="1" si="80"/>
        <v>0</v>
      </c>
      <c r="M225"/>
      <c r="N225" s="50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</row>
    <row r="226" spans="1:44" s="9" customFormat="1" hidden="1" outlineLevel="1" x14ac:dyDescent="0.55000000000000004">
      <c r="A226" s="9">
        <f t="shared" si="89"/>
        <v>20</v>
      </c>
      <c r="B226"/>
      <c r="C226">
        <f>$F219</f>
        <v>0</v>
      </c>
      <c r="D226" s="2" t="str">
        <f t="shared" si="85"/>
        <v>T_MGMT_FEE - Tenant Management Fee - Actual</v>
      </c>
      <c r="E226"/>
      <c r="F226" s="13" t="str">
        <f>_xll.EVDES(D226)</f>
        <v>Tenant Management Fee - Actual</v>
      </c>
      <c r="G226" s="10">
        <f ca="1">SUMIFS(OFFSET('BPC Data'!$F:$F,0,Summary!G$2),'BPC Data'!$E:$E,Summary!$D226,'BPC Data'!$B:$B,Summary!$C226)</f>
        <v>0</v>
      </c>
      <c r="H226" s="243">
        <f ca="1">SUMIFS(OFFSET('BPC Data'!$F:$F,0,Summary!H$2),'BPC Data'!$E:$E,Summary!$D226,'BPC Data'!$B:$B,Summary!$C226)</f>
        <v>0</v>
      </c>
      <c r="I226" s="10">
        <f ca="1">SUMIFS(OFFSET('BPC Data'!$F:$F,0,Summary!I$2),'BPC Data'!$E:$E,Summary!$D226,'BPC Data'!$B:$B,Summary!$C226)</f>
        <v>0</v>
      </c>
      <c r="J226" s="243">
        <f ca="1">SUMIFS(OFFSET('BPC Data'!$F:$F,0,Summary!J$2),'BPC Data'!$E:$E,Summary!$D226,'BPC Data'!$B:$B,Summary!$C226)</f>
        <v>0</v>
      </c>
      <c r="K226" s="10">
        <f ca="1">SUMIFS(OFFSET('BPC Data'!$F:$F,0,Summary!K$2),'BPC Data'!$E:$E,Summary!$D226,'BPC Data'!$B:$B,Summary!$C226)</f>
        <v>0</v>
      </c>
      <c r="L226" s="57">
        <f t="shared" ca="1" si="80"/>
        <v>0</v>
      </c>
      <c r="M226"/>
      <c r="N226" s="50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</row>
    <row r="227" spans="1:44" s="9" customFormat="1" hidden="1" outlineLevel="1" x14ac:dyDescent="0.55000000000000004">
      <c r="A227" s="9">
        <f t="shared" si="89"/>
        <v>20</v>
      </c>
      <c r="B227"/>
      <c r="C227">
        <f>$F219</f>
        <v>0</v>
      </c>
      <c r="D227" s="1" t="str">
        <f t="shared" si="85"/>
        <v>T_EBITDAR - EBITDAR</v>
      </c>
      <c r="E227"/>
      <c r="F227" s="13" t="str">
        <f>_xll.EVDES(D227)</f>
        <v>EBITDAR</v>
      </c>
      <c r="G227" s="10">
        <f ca="1">SUMIFS(OFFSET('BPC Data'!$F:$F,0,Summary!G$2),'BPC Data'!$E:$E,Summary!$D227,'BPC Data'!$B:$B,Summary!$C227)</f>
        <v>0</v>
      </c>
      <c r="H227" s="243">
        <f ca="1">SUMIFS(OFFSET('BPC Data'!$F:$F,0,Summary!H$2),'BPC Data'!$E:$E,Summary!$D227,'BPC Data'!$B:$B,Summary!$C227)</f>
        <v>0</v>
      </c>
      <c r="I227" s="10">
        <f ca="1">SUMIFS(OFFSET('BPC Data'!$F:$F,0,Summary!I$2),'BPC Data'!$E:$E,Summary!$D227,'BPC Data'!$B:$B,Summary!$C227)</f>
        <v>0</v>
      </c>
      <c r="J227" s="243">
        <f ca="1">SUMIFS(OFFSET('BPC Data'!$F:$F,0,Summary!J$2),'BPC Data'!$E:$E,Summary!$D227,'BPC Data'!$B:$B,Summary!$C227)</f>
        <v>0</v>
      </c>
      <c r="K227" s="10">
        <f ca="1">SUMIFS(OFFSET('BPC Data'!$F:$F,0,Summary!K$2),'BPC Data'!$E:$E,Summary!$D227,'BPC Data'!$B:$B,Summary!$C227)</f>
        <v>0</v>
      </c>
      <c r="L227" s="57">
        <f t="shared" ca="1" si="80"/>
        <v>0</v>
      </c>
      <c r="M227"/>
      <c r="N227" s="50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</row>
    <row r="228" spans="1:44" s="9" customFormat="1" hidden="1" outlineLevel="1" x14ac:dyDescent="0.55000000000000004">
      <c r="A228" s="9">
        <f t="shared" si="89"/>
        <v>20</v>
      </c>
      <c r="B228"/>
      <c r="C228">
        <f>$F219</f>
        <v>0</v>
      </c>
      <c r="D228" s="1" t="str">
        <f t="shared" si="85"/>
        <v>T_RENT_EXP - Tenant Rent Expense</v>
      </c>
      <c r="E228"/>
      <c r="F228" s="13" t="str">
        <f>_xll.EVDES(D228)</f>
        <v>Tenant Rent Expense</v>
      </c>
      <c r="G228" s="10">
        <f ca="1">SUMIFS(OFFSET('BPC Data'!$F:$F,0,Summary!G$2),'BPC Data'!$E:$E,Summary!$D228,'BPC Data'!$B:$B,Summary!$C228)</f>
        <v>0</v>
      </c>
      <c r="H228" s="243">
        <f ca="1">SUMIFS(OFFSET('BPC Data'!$F:$F,0,Summary!H$2),'BPC Data'!$E:$E,Summary!$D228,'BPC Data'!$B:$B,Summary!$C228)</f>
        <v>0</v>
      </c>
      <c r="I228" s="10">
        <f ca="1">SUMIFS(OFFSET('BPC Data'!$F:$F,0,Summary!I$2),'BPC Data'!$E:$E,Summary!$D228,'BPC Data'!$B:$B,Summary!$C228)</f>
        <v>0</v>
      </c>
      <c r="J228" s="243">
        <f ca="1">SUMIFS(OFFSET('BPC Data'!$F:$F,0,Summary!J$2),'BPC Data'!$E:$E,Summary!$D228,'BPC Data'!$B:$B,Summary!$C228)</f>
        <v>0</v>
      </c>
      <c r="K228" s="10">
        <f ca="1">SUMIFS(OFFSET('BPC Data'!$F:$F,0,Summary!K$2),'BPC Data'!$E:$E,Summary!$D228,'BPC Data'!$B:$B,Summary!$C228)</f>
        <v>0</v>
      </c>
      <c r="L228" s="57">
        <f t="shared" ca="1" si="80"/>
        <v>0</v>
      </c>
      <c r="M228"/>
      <c r="N228" s="50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</row>
    <row r="229" spans="1:44" s="9" customFormat="1" hidden="1" outlineLevel="1" x14ac:dyDescent="0.55000000000000004">
      <c r="A229" s="9">
        <f t="shared" si="89"/>
        <v>20</v>
      </c>
      <c r="B229"/>
      <c r="C229"/>
      <c r="D229" s="1" t="str">
        <f t="shared" si="85"/>
        <v>x</v>
      </c>
      <c r="E229"/>
      <c r="F229" s="13" t="s">
        <v>0</v>
      </c>
      <c r="G229" s="10" t="e">
        <f t="shared" ref="G229:H229" ca="1" si="90">G227/G228</f>
        <v>#DIV/0!</v>
      </c>
      <c r="H229" s="243" t="e">
        <f t="shared" ca="1" si="90"/>
        <v>#DIV/0!</v>
      </c>
      <c r="I229" s="10" t="e">
        <f t="shared" ref="I229:J229" ca="1" si="91">I227/I228</f>
        <v>#DIV/0!</v>
      </c>
      <c r="J229" s="243" t="e">
        <f t="shared" ca="1" si="91"/>
        <v>#DIV/0!</v>
      </c>
      <c r="K229" s="10" t="e">
        <f t="shared" ref="K229" ca="1" si="92">K227/K228</f>
        <v>#DIV/0!</v>
      </c>
      <c r="L229" s="57" t="e">
        <f t="shared" ca="1" si="80"/>
        <v>#DIV/0!</v>
      </c>
      <c r="M229"/>
      <c r="N229" s="50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</row>
    <row r="230" spans="1:44" s="9" customFormat="1" hidden="1" outlineLevel="1" x14ac:dyDescent="0.55000000000000004">
      <c r="A230" s="9">
        <f>IF(AND(D230&lt;&gt;"",C230=""),A229+1,A229)</f>
        <v>21</v>
      </c>
      <c r="B230" s="4"/>
      <c r="C230" s="4"/>
      <c r="D230" s="4" t="str">
        <f t="shared" si="85"/>
        <v>x</v>
      </c>
      <c r="E230" s="4"/>
      <c r="F230" s="12">
        <f>INDEX(PropertyList!$D:$D,MATCH(Summary!$A230,PropertyList!$C:$C,0))</f>
        <v>0</v>
      </c>
      <c r="G230" s="87"/>
      <c r="H230" s="242"/>
      <c r="I230" s="87"/>
      <c r="J230" s="242"/>
      <c r="K230" s="87"/>
      <c r="L230" s="57">
        <f t="shared" si="80"/>
        <v>0</v>
      </c>
      <c r="M230"/>
      <c r="N230" s="5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R230"/>
    </row>
    <row r="231" spans="1:44" s="9" customFormat="1" hidden="1" outlineLevel="1" x14ac:dyDescent="0.55000000000000004">
      <c r="A231" s="9">
        <f t="shared" ref="A231:A240" si="93">IF(AND(F231&lt;&gt;"",D231=""),A230+1,A230)</f>
        <v>21</v>
      </c>
      <c r="C231">
        <f>$F230</f>
        <v>0</v>
      </c>
      <c r="D231" s="3" t="str">
        <f t="shared" si="85"/>
        <v>PAY_PAT_DAYS - Total Payor Patient Days</v>
      </c>
      <c r="F231" s="13" t="str">
        <f>_xll.EVDES(D231)</f>
        <v>Total Payor Patient Days</v>
      </c>
      <c r="G231" s="10">
        <f ca="1">SUMIFS(OFFSET('BPC Data'!$F:$F,0,Summary!G$2),'BPC Data'!$E:$E,Summary!$D231,'BPC Data'!$B:$B,Summary!$C231)</f>
        <v>0</v>
      </c>
      <c r="H231" s="243">
        <f ca="1">SUMIFS(OFFSET('BPC Data'!$F:$F,0,Summary!H$2),'BPC Data'!$E:$E,Summary!$D231,'BPC Data'!$B:$B,Summary!$C231)</f>
        <v>0</v>
      </c>
      <c r="I231" s="10">
        <f ca="1">SUMIFS(OFFSET('BPC Data'!$F:$F,0,Summary!I$2),'BPC Data'!$E:$E,Summary!$D231,'BPC Data'!$B:$B,Summary!$C231)</f>
        <v>0</v>
      </c>
      <c r="J231" s="243">
        <f ca="1">SUMIFS(OFFSET('BPC Data'!$F:$F,0,Summary!J$2),'BPC Data'!$E:$E,Summary!$D231,'BPC Data'!$B:$B,Summary!$C231)</f>
        <v>0</v>
      </c>
      <c r="K231" s="10">
        <f ca="1">SUMIFS(OFFSET('BPC Data'!$F:$F,0,Summary!K$2),'BPC Data'!$E:$E,Summary!$D231,'BPC Data'!$B:$B,Summary!$C231)</f>
        <v>0</v>
      </c>
      <c r="L231" s="57">
        <f t="shared" ca="1" si="80"/>
        <v>0</v>
      </c>
      <c r="M231"/>
      <c r="N231" s="50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P231"/>
      <c r="AQ231"/>
      <c r="AR231"/>
    </row>
    <row r="232" spans="1:44" s="9" customFormat="1" hidden="1" outlineLevel="1" x14ac:dyDescent="0.55000000000000004">
      <c r="A232" s="9">
        <f t="shared" si="93"/>
        <v>21</v>
      </c>
      <c r="C232">
        <f>$F230</f>
        <v>0</v>
      </c>
      <c r="D232" s="3" t="str">
        <f t="shared" si="85"/>
        <v>A_BEDS_TOTAL - Total Available Beds</v>
      </c>
      <c r="F232" s="13" t="str">
        <f>_xll.EVDES(D232)</f>
        <v>Total Available Beds</v>
      </c>
      <c r="G232" s="10">
        <f ca="1">SUMIFS(OFFSET('BPC Data'!$F:$F,0,Summary!G$2),'BPC Data'!$E:$E,Summary!$D232,'BPC Data'!$B:$B,Summary!$C232)</f>
        <v>0</v>
      </c>
      <c r="H232" s="243">
        <f ca="1">SUMIFS(OFFSET('BPC Data'!$F:$F,0,Summary!H$2),'BPC Data'!$E:$E,Summary!$D232,'BPC Data'!$B:$B,Summary!$C232)</f>
        <v>0</v>
      </c>
      <c r="I232" s="10">
        <f ca="1">SUMIFS(OFFSET('BPC Data'!$F:$F,0,Summary!I$2),'BPC Data'!$E:$E,Summary!$D232,'BPC Data'!$B:$B,Summary!$C232)</f>
        <v>0</v>
      </c>
      <c r="J232" s="243">
        <f ca="1">SUMIFS(OFFSET('BPC Data'!$F:$F,0,Summary!J$2),'BPC Data'!$E:$E,Summary!$D232,'BPC Data'!$B:$B,Summary!$C232)</f>
        <v>0</v>
      </c>
      <c r="K232" s="10">
        <f ca="1">SUMIFS(OFFSET('BPC Data'!$F:$F,0,Summary!K$2),'BPC Data'!$E:$E,Summary!$D232,'BPC Data'!$B:$B,Summary!$C232)</f>
        <v>0</v>
      </c>
      <c r="L232" s="57">
        <f t="shared" ca="1" si="80"/>
        <v>0</v>
      </c>
      <c r="M232"/>
      <c r="N232" s="50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/>
      <c r="AR232"/>
    </row>
    <row r="233" spans="1:44" s="9" customFormat="1" hidden="1" outlineLevel="1" x14ac:dyDescent="0.55000000000000004">
      <c r="A233" s="9">
        <f t="shared" si="93"/>
        <v>21</v>
      </c>
      <c r="B233"/>
      <c r="C233">
        <f>$F230</f>
        <v>0</v>
      </c>
      <c r="D233" s="3" t="str">
        <f t="shared" si="85"/>
        <v>T_REVENUES - Total Tenant Revenues</v>
      </c>
      <c r="E233"/>
      <c r="F233" s="13" t="str">
        <f>_xll.EVDES(D233)</f>
        <v>Total Tenant Revenues</v>
      </c>
      <c r="G233" s="10">
        <f ca="1">SUMIFS(OFFSET('BPC Data'!$F:$F,0,Summary!G$2),'BPC Data'!$E:$E,Summary!$D233,'BPC Data'!$B:$B,Summary!$C233)</f>
        <v>0</v>
      </c>
      <c r="H233" s="243">
        <f ca="1">SUMIFS(OFFSET('BPC Data'!$F:$F,0,Summary!H$2),'BPC Data'!$E:$E,Summary!$D233,'BPC Data'!$B:$B,Summary!$C233)</f>
        <v>0</v>
      </c>
      <c r="I233" s="10">
        <f ca="1">SUMIFS(OFFSET('BPC Data'!$F:$F,0,Summary!I$2),'BPC Data'!$E:$E,Summary!$D233,'BPC Data'!$B:$B,Summary!$C233)</f>
        <v>0</v>
      </c>
      <c r="J233" s="243">
        <f ca="1">SUMIFS(OFFSET('BPC Data'!$F:$F,0,Summary!J$2),'BPC Data'!$E:$E,Summary!$D233,'BPC Data'!$B:$B,Summary!$C233)</f>
        <v>0</v>
      </c>
      <c r="K233" s="10">
        <f ca="1">SUMIFS(OFFSET('BPC Data'!$F:$F,0,Summary!K$2),'BPC Data'!$E:$E,Summary!$D233,'BPC Data'!$B:$B,Summary!$C233)</f>
        <v>0</v>
      </c>
      <c r="L233" s="57">
        <f t="shared" ca="1" si="80"/>
        <v>0</v>
      </c>
      <c r="M233"/>
      <c r="N233" s="50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  <c r="AP233"/>
      <c r="AQ233"/>
      <c r="AR233"/>
    </row>
    <row r="234" spans="1:44" s="9" customFormat="1" hidden="1" outlineLevel="1" x14ac:dyDescent="0.55000000000000004">
      <c r="A234" s="9">
        <f t="shared" si="93"/>
        <v>21</v>
      </c>
      <c r="B234"/>
      <c r="C234">
        <f>$F230</f>
        <v>0</v>
      </c>
      <c r="D234" s="3" t="str">
        <f t="shared" si="85"/>
        <v>T_OPEX - Tenant Operating Expenses</v>
      </c>
      <c r="E234"/>
      <c r="F234" s="13" t="str">
        <f>_xll.EVDES(D234)</f>
        <v>Tenant Operating Expenses</v>
      </c>
      <c r="G234" s="10">
        <f ca="1">SUMIFS(OFFSET('BPC Data'!$F:$F,0,Summary!G$2),'BPC Data'!$E:$E,Summary!$D234,'BPC Data'!$B:$B,Summary!$C234)</f>
        <v>0</v>
      </c>
      <c r="H234" s="243">
        <f ca="1">SUMIFS(OFFSET('BPC Data'!$F:$F,0,Summary!H$2),'BPC Data'!$E:$E,Summary!$D234,'BPC Data'!$B:$B,Summary!$C234)</f>
        <v>0</v>
      </c>
      <c r="I234" s="10">
        <f ca="1">SUMIFS(OFFSET('BPC Data'!$F:$F,0,Summary!I$2),'BPC Data'!$E:$E,Summary!$D234,'BPC Data'!$B:$B,Summary!$C234)</f>
        <v>0</v>
      </c>
      <c r="J234" s="243">
        <f ca="1">SUMIFS(OFFSET('BPC Data'!$F:$F,0,Summary!J$2),'BPC Data'!$E:$E,Summary!$D234,'BPC Data'!$B:$B,Summary!$C234)</f>
        <v>0</v>
      </c>
      <c r="K234" s="10">
        <f ca="1">SUMIFS(OFFSET('BPC Data'!$F:$F,0,Summary!K$2),'BPC Data'!$E:$E,Summary!$D234,'BPC Data'!$B:$B,Summary!$C234)</f>
        <v>0</v>
      </c>
      <c r="L234" s="57">
        <f t="shared" ca="1" si="80"/>
        <v>0</v>
      </c>
      <c r="M234"/>
      <c r="N234" s="50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  <c r="AP234"/>
      <c r="AQ234"/>
      <c r="AR234"/>
    </row>
    <row r="235" spans="1:44" s="9" customFormat="1" hidden="1" outlineLevel="1" x14ac:dyDescent="0.55000000000000004">
      <c r="A235" s="9">
        <f t="shared" si="93"/>
        <v>21</v>
      </c>
      <c r="B235"/>
      <c r="C235">
        <f>$F230</f>
        <v>0</v>
      </c>
      <c r="D235" s="3" t="str">
        <f t="shared" si="85"/>
        <v>T_BAD_DEBT - Tenant Bad Debt Expense</v>
      </c>
      <c r="E235"/>
      <c r="F235" s="13" t="str">
        <f>_xll.EVDES(D235)</f>
        <v>Tenant Bad Debt Expense</v>
      </c>
      <c r="G235" s="10">
        <f ca="1">SUMIFS(OFFSET('BPC Data'!$F:$F,0,Summary!G$2),'BPC Data'!$E:$E,Summary!$D235,'BPC Data'!$B:$B,Summary!$C235)</f>
        <v>0</v>
      </c>
      <c r="H235" s="243">
        <f ca="1">SUMIFS(OFFSET('BPC Data'!$F:$F,0,Summary!H$2),'BPC Data'!$E:$E,Summary!$D235,'BPC Data'!$B:$B,Summary!$C235)</f>
        <v>0</v>
      </c>
      <c r="I235" s="10">
        <f ca="1">SUMIFS(OFFSET('BPC Data'!$F:$F,0,Summary!I$2),'BPC Data'!$E:$E,Summary!$D235,'BPC Data'!$B:$B,Summary!$C235)</f>
        <v>0</v>
      </c>
      <c r="J235" s="243">
        <f ca="1">SUMIFS(OFFSET('BPC Data'!$F:$F,0,Summary!J$2),'BPC Data'!$E:$E,Summary!$D235,'BPC Data'!$B:$B,Summary!$C235)</f>
        <v>0</v>
      </c>
      <c r="K235" s="10">
        <f ca="1">SUMIFS(OFFSET('BPC Data'!$F:$F,0,Summary!K$2),'BPC Data'!$E:$E,Summary!$D235,'BPC Data'!$B:$B,Summary!$C235)</f>
        <v>0</v>
      </c>
      <c r="L235" s="57">
        <f t="shared" ca="1" si="80"/>
        <v>0</v>
      </c>
      <c r="M235"/>
      <c r="N235" s="50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  <c r="AP235"/>
      <c r="AQ235"/>
      <c r="AR235"/>
    </row>
    <row r="236" spans="1:44" s="9" customFormat="1" hidden="1" outlineLevel="1" x14ac:dyDescent="0.55000000000000004">
      <c r="A236" s="9">
        <f t="shared" si="93"/>
        <v>21</v>
      </c>
      <c r="B236"/>
      <c r="C236">
        <f>$F230</f>
        <v>0</v>
      </c>
      <c r="D236" s="2" t="str">
        <f t="shared" si="85"/>
        <v>T_EBITDARM - EBITDARM</v>
      </c>
      <c r="E236"/>
      <c r="F236" s="13" t="str">
        <f>_xll.EVDES(D236)</f>
        <v>EBITDARM</v>
      </c>
      <c r="G236" s="10">
        <f ca="1">SUMIFS(OFFSET('BPC Data'!$F:$F,0,Summary!G$2),'BPC Data'!$E:$E,Summary!$D236,'BPC Data'!$B:$B,Summary!$C236)</f>
        <v>0</v>
      </c>
      <c r="H236" s="243">
        <f ca="1">SUMIFS(OFFSET('BPC Data'!$F:$F,0,Summary!H$2),'BPC Data'!$E:$E,Summary!$D236,'BPC Data'!$B:$B,Summary!$C236)</f>
        <v>0</v>
      </c>
      <c r="I236" s="10">
        <f ca="1">SUMIFS(OFFSET('BPC Data'!$F:$F,0,Summary!I$2),'BPC Data'!$E:$E,Summary!$D236,'BPC Data'!$B:$B,Summary!$C236)</f>
        <v>0</v>
      </c>
      <c r="J236" s="243">
        <f ca="1">SUMIFS(OFFSET('BPC Data'!$F:$F,0,Summary!J$2),'BPC Data'!$E:$E,Summary!$D236,'BPC Data'!$B:$B,Summary!$C236)</f>
        <v>0</v>
      </c>
      <c r="K236" s="10">
        <f ca="1">SUMIFS(OFFSET('BPC Data'!$F:$F,0,Summary!K$2),'BPC Data'!$E:$E,Summary!$D236,'BPC Data'!$B:$B,Summary!$C236)</f>
        <v>0</v>
      </c>
      <c r="L236" s="57">
        <f t="shared" ca="1" si="80"/>
        <v>0</v>
      </c>
      <c r="M236"/>
      <c r="N236" s="50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/>
      <c r="AM236"/>
      <c r="AN236"/>
      <c r="AO236"/>
      <c r="AP236"/>
      <c r="AQ236"/>
      <c r="AR236"/>
    </row>
    <row r="237" spans="1:44" s="9" customFormat="1" hidden="1" outlineLevel="1" x14ac:dyDescent="0.55000000000000004">
      <c r="A237" s="9">
        <f t="shared" si="93"/>
        <v>21</v>
      </c>
      <c r="B237"/>
      <c r="C237">
        <f>$F230</f>
        <v>0</v>
      </c>
      <c r="D237" s="2" t="str">
        <f t="shared" si="85"/>
        <v>T_MGMT_FEE - Tenant Management Fee - Actual</v>
      </c>
      <c r="E237"/>
      <c r="F237" s="13" t="str">
        <f>_xll.EVDES(D237)</f>
        <v>Tenant Management Fee - Actual</v>
      </c>
      <c r="G237" s="10">
        <f ca="1">SUMIFS(OFFSET('BPC Data'!$F:$F,0,Summary!G$2),'BPC Data'!$E:$E,Summary!$D237,'BPC Data'!$B:$B,Summary!$C237)</f>
        <v>0</v>
      </c>
      <c r="H237" s="243">
        <f ca="1">SUMIFS(OFFSET('BPC Data'!$F:$F,0,Summary!H$2),'BPC Data'!$E:$E,Summary!$D237,'BPC Data'!$B:$B,Summary!$C237)</f>
        <v>0</v>
      </c>
      <c r="I237" s="10">
        <f ca="1">SUMIFS(OFFSET('BPC Data'!$F:$F,0,Summary!I$2),'BPC Data'!$E:$E,Summary!$D237,'BPC Data'!$B:$B,Summary!$C237)</f>
        <v>0</v>
      </c>
      <c r="J237" s="243">
        <f ca="1">SUMIFS(OFFSET('BPC Data'!$F:$F,0,Summary!J$2),'BPC Data'!$E:$E,Summary!$D237,'BPC Data'!$B:$B,Summary!$C237)</f>
        <v>0</v>
      </c>
      <c r="K237" s="10">
        <f ca="1">SUMIFS(OFFSET('BPC Data'!$F:$F,0,Summary!K$2),'BPC Data'!$E:$E,Summary!$D237,'BPC Data'!$B:$B,Summary!$C237)</f>
        <v>0</v>
      </c>
      <c r="L237" s="57">
        <f t="shared" ca="1" si="80"/>
        <v>0</v>
      </c>
      <c r="M237"/>
      <c r="N237" s="50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  <c r="AM237"/>
      <c r="AN237"/>
      <c r="AO237"/>
      <c r="AP237"/>
      <c r="AQ237"/>
      <c r="AR237"/>
    </row>
    <row r="238" spans="1:44" s="9" customFormat="1" hidden="1" outlineLevel="1" x14ac:dyDescent="0.55000000000000004">
      <c r="A238" s="9">
        <f t="shared" si="93"/>
        <v>21</v>
      </c>
      <c r="B238"/>
      <c r="C238">
        <f>$F230</f>
        <v>0</v>
      </c>
      <c r="D238" s="1" t="str">
        <f t="shared" si="85"/>
        <v>T_EBITDAR - EBITDAR</v>
      </c>
      <c r="E238"/>
      <c r="F238" s="13" t="str">
        <f>_xll.EVDES(D238)</f>
        <v>EBITDAR</v>
      </c>
      <c r="G238" s="10">
        <f ca="1">SUMIFS(OFFSET('BPC Data'!$F:$F,0,Summary!G$2),'BPC Data'!$E:$E,Summary!$D238,'BPC Data'!$B:$B,Summary!$C238)</f>
        <v>0</v>
      </c>
      <c r="H238" s="243">
        <f ca="1">SUMIFS(OFFSET('BPC Data'!$F:$F,0,Summary!H$2),'BPC Data'!$E:$E,Summary!$D238,'BPC Data'!$B:$B,Summary!$C238)</f>
        <v>0</v>
      </c>
      <c r="I238" s="10">
        <f ca="1">SUMIFS(OFFSET('BPC Data'!$F:$F,0,Summary!I$2),'BPC Data'!$E:$E,Summary!$D238,'BPC Data'!$B:$B,Summary!$C238)</f>
        <v>0</v>
      </c>
      <c r="J238" s="243">
        <f ca="1">SUMIFS(OFFSET('BPC Data'!$F:$F,0,Summary!J$2),'BPC Data'!$E:$E,Summary!$D238,'BPC Data'!$B:$B,Summary!$C238)</f>
        <v>0</v>
      </c>
      <c r="K238" s="10">
        <f ca="1">SUMIFS(OFFSET('BPC Data'!$F:$F,0,Summary!K$2),'BPC Data'!$E:$E,Summary!$D238,'BPC Data'!$B:$B,Summary!$C238)</f>
        <v>0</v>
      </c>
      <c r="L238" s="57">
        <f t="shared" ca="1" si="80"/>
        <v>0</v>
      </c>
      <c r="M238"/>
      <c r="N238" s="50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  <c r="AM238"/>
      <c r="AN238"/>
      <c r="AO238"/>
      <c r="AP238"/>
      <c r="AQ238"/>
      <c r="AR238"/>
    </row>
    <row r="239" spans="1:44" s="9" customFormat="1" hidden="1" outlineLevel="1" x14ac:dyDescent="0.55000000000000004">
      <c r="A239" s="9">
        <f t="shared" si="93"/>
        <v>21</v>
      </c>
      <c r="B239"/>
      <c r="C239">
        <f>$F230</f>
        <v>0</v>
      </c>
      <c r="D239" s="1" t="str">
        <f t="shared" si="85"/>
        <v>T_RENT_EXP - Tenant Rent Expense</v>
      </c>
      <c r="E239"/>
      <c r="F239" s="13" t="str">
        <f>_xll.EVDES(D239)</f>
        <v>Tenant Rent Expense</v>
      </c>
      <c r="G239" s="10">
        <f ca="1">SUMIFS(OFFSET('BPC Data'!$F:$F,0,Summary!G$2),'BPC Data'!$E:$E,Summary!$D239,'BPC Data'!$B:$B,Summary!$C239)</f>
        <v>0</v>
      </c>
      <c r="H239" s="243">
        <f ca="1">SUMIFS(OFFSET('BPC Data'!$F:$F,0,Summary!H$2),'BPC Data'!$E:$E,Summary!$D239,'BPC Data'!$B:$B,Summary!$C239)</f>
        <v>0</v>
      </c>
      <c r="I239" s="10">
        <f ca="1">SUMIFS(OFFSET('BPC Data'!$F:$F,0,Summary!I$2),'BPC Data'!$E:$E,Summary!$D239,'BPC Data'!$B:$B,Summary!$C239)</f>
        <v>0</v>
      </c>
      <c r="J239" s="243">
        <f ca="1">SUMIFS(OFFSET('BPC Data'!$F:$F,0,Summary!J$2),'BPC Data'!$E:$E,Summary!$D239,'BPC Data'!$B:$B,Summary!$C239)</f>
        <v>0</v>
      </c>
      <c r="K239" s="10">
        <f ca="1">SUMIFS(OFFSET('BPC Data'!$F:$F,0,Summary!K$2),'BPC Data'!$E:$E,Summary!$D239,'BPC Data'!$B:$B,Summary!$C239)</f>
        <v>0</v>
      </c>
      <c r="L239" s="57">
        <f t="shared" ca="1" si="80"/>
        <v>0</v>
      </c>
      <c r="M239"/>
      <c r="N239" s="50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  <c r="AM239"/>
      <c r="AN239"/>
      <c r="AO239"/>
      <c r="AP239"/>
      <c r="AQ239"/>
      <c r="AR239"/>
    </row>
    <row r="240" spans="1:44" s="9" customFormat="1" hidden="1" outlineLevel="1" x14ac:dyDescent="0.55000000000000004">
      <c r="A240" s="9">
        <f t="shared" si="93"/>
        <v>21</v>
      </c>
      <c r="B240"/>
      <c r="C240"/>
      <c r="D240" s="1" t="str">
        <f t="shared" si="85"/>
        <v>x</v>
      </c>
      <c r="E240"/>
      <c r="F240" s="13" t="s">
        <v>0</v>
      </c>
      <c r="G240" s="10" t="e">
        <f t="shared" ref="G240:H240" ca="1" si="94">G238/G239</f>
        <v>#DIV/0!</v>
      </c>
      <c r="H240" s="243" t="e">
        <f t="shared" ca="1" si="94"/>
        <v>#DIV/0!</v>
      </c>
      <c r="I240" s="10" t="e">
        <f t="shared" ref="I240:J240" ca="1" si="95">I238/I239</f>
        <v>#DIV/0!</v>
      </c>
      <c r="J240" s="243" t="e">
        <f t="shared" ca="1" si="95"/>
        <v>#DIV/0!</v>
      </c>
      <c r="K240" s="10" t="e">
        <f t="shared" ref="K240" ca="1" si="96">K238/K239</f>
        <v>#DIV/0!</v>
      </c>
      <c r="L240" s="57" t="e">
        <f t="shared" ca="1" si="80"/>
        <v>#DIV/0!</v>
      </c>
      <c r="M240"/>
      <c r="N240" s="5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  <c r="AM240"/>
      <c r="AN240"/>
      <c r="AO240"/>
      <c r="AP240"/>
      <c r="AQ240"/>
      <c r="AR240"/>
    </row>
    <row r="241" spans="1:44" s="9" customFormat="1" hidden="1" outlineLevel="1" x14ac:dyDescent="0.55000000000000004">
      <c r="A241" s="9">
        <f>IF(AND(D241&lt;&gt;"",C241=""),A240+1,A240)</f>
        <v>22</v>
      </c>
      <c r="B241" s="4"/>
      <c r="C241" s="4"/>
      <c r="D241" s="4" t="str">
        <f t="shared" si="85"/>
        <v>x</v>
      </c>
      <c r="E241" s="4"/>
      <c r="F241" s="12">
        <f>INDEX(PropertyList!$D:$D,MATCH(Summary!$A241,PropertyList!$C:$C,0))</f>
        <v>0</v>
      </c>
      <c r="G241" s="87"/>
      <c r="H241" s="242"/>
      <c r="I241" s="87"/>
      <c r="J241" s="242"/>
      <c r="K241" s="87"/>
      <c r="L241" s="57">
        <f t="shared" si="80"/>
        <v>0</v>
      </c>
      <c r="M241"/>
      <c r="N241" s="50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  <c r="AM241"/>
      <c r="AN241"/>
      <c r="AO241"/>
      <c r="AP241"/>
      <c r="AQ241"/>
      <c r="AR241"/>
    </row>
    <row r="242" spans="1:44" s="9" customFormat="1" hidden="1" outlineLevel="1" x14ac:dyDescent="0.55000000000000004">
      <c r="A242" s="9">
        <f t="shared" ref="A242:A251" si="97">IF(AND(F242&lt;&gt;"",D242=""),A241+1,A241)</f>
        <v>22</v>
      </c>
      <c r="C242">
        <f>$F241</f>
        <v>0</v>
      </c>
      <c r="D242" s="3" t="str">
        <f t="shared" si="85"/>
        <v>PAY_PAT_DAYS - Total Payor Patient Days</v>
      </c>
      <c r="F242" s="13" t="str">
        <f>_xll.EVDES(D242)</f>
        <v>Total Payor Patient Days</v>
      </c>
      <c r="G242" s="10">
        <f ca="1">SUMIFS(OFFSET('BPC Data'!$F:$F,0,Summary!G$2),'BPC Data'!$E:$E,Summary!$D242,'BPC Data'!$B:$B,Summary!$C242)</f>
        <v>0</v>
      </c>
      <c r="H242" s="243">
        <f ca="1">SUMIFS(OFFSET('BPC Data'!$F:$F,0,Summary!H$2),'BPC Data'!$E:$E,Summary!$D242,'BPC Data'!$B:$B,Summary!$C242)</f>
        <v>0</v>
      </c>
      <c r="I242" s="10">
        <f ca="1">SUMIFS(OFFSET('BPC Data'!$F:$F,0,Summary!I$2),'BPC Data'!$E:$E,Summary!$D242,'BPC Data'!$B:$B,Summary!$C242)</f>
        <v>0</v>
      </c>
      <c r="J242" s="243">
        <f ca="1">SUMIFS(OFFSET('BPC Data'!$F:$F,0,Summary!J$2),'BPC Data'!$E:$E,Summary!$D242,'BPC Data'!$B:$B,Summary!$C242)</f>
        <v>0</v>
      </c>
      <c r="K242" s="10">
        <f ca="1">SUMIFS(OFFSET('BPC Data'!$F:$F,0,Summary!K$2),'BPC Data'!$E:$E,Summary!$D242,'BPC Data'!$B:$B,Summary!$C242)</f>
        <v>0</v>
      </c>
      <c r="L242" s="57">
        <f t="shared" ca="1" si="80"/>
        <v>0</v>
      </c>
      <c r="M242"/>
      <c r="N242" s="50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  <c r="AM242"/>
      <c r="AN242"/>
      <c r="AO242"/>
      <c r="AP242"/>
      <c r="AQ242"/>
      <c r="AR242"/>
    </row>
    <row r="243" spans="1:44" s="9" customFormat="1" hidden="1" outlineLevel="1" x14ac:dyDescent="0.55000000000000004">
      <c r="A243" s="9">
        <f t="shared" si="97"/>
        <v>22</v>
      </c>
      <c r="C243">
        <f>$F241</f>
        <v>0</v>
      </c>
      <c r="D243" s="3" t="str">
        <f t="shared" si="85"/>
        <v>A_BEDS_TOTAL - Total Available Beds</v>
      </c>
      <c r="F243" s="13" t="str">
        <f>_xll.EVDES(D243)</f>
        <v>Total Available Beds</v>
      </c>
      <c r="G243" s="10">
        <f ca="1">SUMIFS(OFFSET('BPC Data'!$F:$F,0,Summary!G$2),'BPC Data'!$E:$E,Summary!$D243,'BPC Data'!$B:$B,Summary!$C243)</f>
        <v>0</v>
      </c>
      <c r="H243" s="243">
        <f ca="1">SUMIFS(OFFSET('BPC Data'!$F:$F,0,Summary!H$2),'BPC Data'!$E:$E,Summary!$D243,'BPC Data'!$B:$B,Summary!$C243)</f>
        <v>0</v>
      </c>
      <c r="I243" s="10">
        <f ca="1">SUMIFS(OFFSET('BPC Data'!$F:$F,0,Summary!I$2),'BPC Data'!$E:$E,Summary!$D243,'BPC Data'!$B:$B,Summary!$C243)</f>
        <v>0</v>
      </c>
      <c r="J243" s="243">
        <f ca="1">SUMIFS(OFFSET('BPC Data'!$F:$F,0,Summary!J$2),'BPC Data'!$E:$E,Summary!$D243,'BPC Data'!$B:$B,Summary!$C243)</f>
        <v>0</v>
      </c>
      <c r="K243" s="10">
        <f ca="1">SUMIFS(OFFSET('BPC Data'!$F:$F,0,Summary!K$2),'BPC Data'!$E:$E,Summary!$D243,'BPC Data'!$B:$B,Summary!$C243)</f>
        <v>0</v>
      </c>
      <c r="L243" s="57">
        <f t="shared" ca="1" si="80"/>
        <v>0</v>
      </c>
      <c r="M243"/>
      <c r="N243" s="50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  <c r="AM243"/>
      <c r="AN243"/>
      <c r="AO243"/>
      <c r="AP243"/>
      <c r="AQ243"/>
      <c r="AR243"/>
    </row>
    <row r="244" spans="1:44" s="9" customFormat="1" hidden="1" outlineLevel="1" x14ac:dyDescent="0.55000000000000004">
      <c r="A244" s="9">
        <f t="shared" si="97"/>
        <v>22</v>
      </c>
      <c r="B244"/>
      <c r="C244">
        <f>$F241</f>
        <v>0</v>
      </c>
      <c r="D244" s="3" t="str">
        <f t="shared" si="85"/>
        <v>T_REVENUES - Total Tenant Revenues</v>
      </c>
      <c r="E244"/>
      <c r="F244" s="13" t="str">
        <f>_xll.EVDES(D244)</f>
        <v>Total Tenant Revenues</v>
      </c>
      <c r="G244" s="10">
        <f ca="1">SUMIFS(OFFSET('BPC Data'!$F:$F,0,Summary!G$2),'BPC Data'!$E:$E,Summary!$D244,'BPC Data'!$B:$B,Summary!$C244)</f>
        <v>0</v>
      </c>
      <c r="H244" s="243">
        <f ca="1">SUMIFS(OFFSET('BPC Data'!$F:$F,0,Summary!H$2),'BPC Data'!$E:$E,Summary!$D244,'BPC Data'!$B:$B,Summary!$C244)</f>
        <v>0</v>
      </c>
      <c r="I244" s="10">
        <f ca="1">SUMIFS(OFFSET('BPC Data'!$F:$F,0,Summary!I$2),'BPC Data'!$E:$E,Summary!$D244,'BPC Data'!$B:$B,Summary!$C244)</f>
        <v>0</v>
      </c>
      <c r="J244" s="243">
        <f ca="1">SUMIFS(OFFSET('BPC Data'!$F:$F,0,Summary!J$2),'BPC Data'!$E:$E,Summary!$D244,'BPC Data'!$B:$B,Summary!$C244)</f>
        <v>0</v>
      </c>
      <c r="K244" s="10">
        <f ca="1">SUMIFS(OFFSET('BPC Data'!$F:$F,0,Summary!K$2),'BPC Data'!$E:$E,Summary!$D244,'BPC Data'!$B:$B,Summary!$C244)</f>
        <v>0</v>
      </c>
      <c r="L244" s="57">
        <f t="shared" ca="1" si="80"/>
        <v>0</v>
      </c>
      <c r="M244"/>
      <c r="N244" s="50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  <c r="AM244"/>
      <c r="AN244"/>
      <c r="AO244"/>
      <c r="AP244"/>
      <c r="AQ244"/>
      <c r="AR244"/>
    </row>
    <row r="245" spans="1:44" s="9" customFormat="1" hidden="1" outlineLevel="1" x14ac:dyDescent="0.55000000000000004">
      <c r="A245" s="9">
        <f t="shared" si="97"/>
        <v>22</v>
      </c>
      <c r="B245"/>
      <c r="C245">
        <f>$F241</f>
        <v>0</v>
      </c>
      <c r="D245" s="3" t="str">
        <f t="shared" si="85"/>
        <v>T_OPEX - Tenant Operating Expenses</v>
      </c>
      <c r="E245"/>
      <c r="F245" s="13" t="str">
        <f>_xll.EVDES(D245)</f>
        <v>Tenant Operating Expenses</v>
      </c>
      <c r="G245" s="10">
        <f ca="1">SUMIFS(OFFSET('BPC Data'!$F:$F,0,Summary!G$2),'BPC Data'!$E:$E,Summary!$D245,'BPC Data'!$B:$B,Summary!$C245)</f>
        <v>0</v>
      </c>
      <c r="H245" s="243">
        <f ca="1">SUMIFS(OFFSET('BPC Data'!$F:$F,0,Summary!H$2),'BPC Data'!$E:$E,Summary!$D245,'BPC Data'!$B:$B,Summary!$C245)</f>
        <v>0</v>
      </c>
      <c r="I245" s="10">
        <f ca="1">SUMIFS(OFFSET('BPC Data'!$F:$F,0,Summary!I$2),'BPC Data'!$E:$E,Summary!$D245,'BPC Data'!$B:$B,Summary!$C245)</f>
        <v>0</v>
      </c>
      <c r="J245" s="243">
        <f ca="1">SUMIFS(OFFSET('BPC Data'!$F:$F,0,Summary!J$2),'BPC Data'!$E:$E,Summary!$D245,'BPC Data'!$B:$B,Summary!$C245)</f>
        <v>0</v>
      </c>
      <c r="K245" s="10">
        <f ca="1">SUMIFS(OFFSET('BPC Data'!$F:$F,0,Summary!K$2),'BPC Data'!$E:$E,Summary!$D245,'BPC Data'!$B:$B,Summary!$C245)</f>
        <v>0</v>
      </c>
      <c r="L245" s="57">
        <f t="shared" ca="1" si="80"/>
        <v>0</v>
      </c>
      <c r="M245"/>
      <c r="N245" s="50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  <c r="AL245"/>
      <c r="AM245"/>
      <c r="AN245"/>
      <c r="AO245"/>
      <c r="AP245"/>
      <c r="AQ245"/>
      <c r="AR245"/>
    </row>
    <row r="246" spans="1:44" s="9" customFormat="1" hidden="1" outlineLevel="1" x14ac:dyDescent="0.55000000000000004">
      <c r="A246" s="9">
        <f t="shared" si="97"/>
        <v>22</v>
      </c>
      <c r="B246"/>
      <c r="C246">
        <f>$F241</f>
        <v>0</v>
      </c>
      <c r="D246" s="3" t="str">
        <f t="shared" si="85"/>
        <v>T_BAD_DEBT - Tenant Bad Debt Expense</v>
      </c>
      <c r="E246"/>
      <c r="F246" s="13" t="str">
        <f>_xll.EVDES(D246)</f>
        <v>Tenant Bad Debt Expense</v>
      </c>
      <c r="G246" s="10">
        <f ca="1">SUMIFS(OFFSET('BPC Data'!$F:$F,0,Summary!G$2),'BPC Data'!$E:$E,Summary!$D246,'BPC Data'!$B:$B,Summary!$C246)</f>
        <v>0</v>
      </c>
      <c r="H246" s="243">
        <f ca="1">SUMIFS(OFFSET('BPC Data'!$F:$F,0,Summary!H$2),'BPC Data'!$E:$E,Summary!$D246,'BPC Data'!$B:$B,Summary!$C246)</f>
        <v>0</v>
      </c>
      <c r="I246" s="10">
        <f ca="1">SUMIFS(OFFSET('BPC Data'!$F:$F,0,Summary!I$2),'BPC Data'!$E:$E,Summary!$D246,'BPC Data'!$B:$B,Summary!$C246)</f>
        <v>0</v>
      </c>
      <c r="J246" s="243">
        <f ca="1">SUMIFS(OFFSET('BPC Data'!$F:$F,0,Summary!J$2),'BPC Data'!$E:$E,Summary!$D246,'BPC Data'!$B:$B,Summary!$C246)</f>
        <v>0</v>
      </c>
      <c r="K246" s="10">
        <f ca="1">SUMIFS(OFFSET('BPC Data'!$F:$F,0,Summary!K$2),'BPC Data'!$E:$E,Summary!$D246,'BPC Data'!$B:$B,Summary!$C246)</f>
        <v>0</v>
      </c>
      <c r="L246" s="57">
        <f t="shared" ca="1" si="80"/>
        <v>0</v>
      </c>
      <c r="M246"/>
      <c r="N246" s="50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  <c r="AM246"/>
      <c r="AN246"/>
      <c r="AO246"/>
      <c r="AP246"/>
      <c r="AQ246"/>
      <c r="AR246"/>
    </row>
    <row r="247" spans="1:44" s="9" customFormat="1" hidden="1" outlineLevel="1" x14ac:dyDescent="0.55000000000000004">
      <c r="A247" s="9">
        <f t="shared" si="97"/>
        <v>22</v>
      </c>
      <c r="B247"/>
      <c r="C247">
        <f>$F241</f>
        <v>0</v>
      </c>
      <c r="D247" s="2" t="str">
        <f t="shared" si="85"/>
        <v>T_EBITDARM - EBITDARM</v>
      </c>
      <c r="E247"/>
      <c r="F247" s="13" t="str">
        <f>_xll.EVDES(D247)</f>
        <v>EBITDARM</v>
      </c>
      <c r="G247" s="10">
        <f ca="1">SUMIFS(OFFSET('BPC Data'!$F:$F,0,Summary!G$2),'BPC Data'!$E:$E,Summary!$D247,'BPC Data'!$B:$B,Summary!$C247)</f>
        <v>0</v>
      </c>
      <c r="H247" s="243">
        <f ca="1">SUMIFS(OFFSET('BPC Data'!$F:$F,0,Summary!H$2),'BPC Data'!$E:$E,Summary!$D247,'BPC Data'!$B:$B,Summary!$C247)</f>
        <v>0</v>
      </c>
      <c r="I247" s="10">
        <f ca="1">SUMIFS(OFFSET('BPC Data'!$F:$F,0,Summary!I$2),'BPC Data'!$E:$E,Summary!$D247,'BPC Data'!$B:$B,Summary!$C247)</f>
        <v>0</v>
      </c>
      <c r="J247" s="243">
        <f ca="1">SUMIFS(OFFSET('BPC Data'!$F:$F,0,Summary!J$2),'BPC Data'!$E:$E,Summary!$D247,'BPC Data'!$B:$B,Summary!$C247)</f>
        <v>0</v>
      </c>
      <c r="K247" s="10">
        <f ca="1">SUMIFS(OFFSET('BPC Data'!$F:$F,0,Summary!K$2),'BPC Data'!$E:$E,Summary!$D247,'BPC Data'!$B:$B,Summary!$C247)</f>
        <v>0</v>
      </c>
      <c r="L247" s="57">
        <f t="shared" ca="1" si="80"/>
        <v>0</v>
      </c>
      <c r="M247"/>
      <c r="N247" s="50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  <c r="AM247"/>
      <c r="AN247"/>
      <c r="AO247"/>
      <c r="AP247"/>
      <c r="AQ247"/>
      <c r="AR247"/>
    </row>
    <row r="248" spans="1:44" s="9" customFormat="1" hidden="1" outlineLevel="1" x14ac:dyDescent="0.55000000000000004">
      <c r="A248" s="9">
        <f t="shared" si="97"/>
        <v>22</v>
      </c>
      <c r="B248"/>
      <c r="C248">
        <f>$F241</f>
        <v>0</v>
      </c>
      <c r="D248" s="2" t="str">
        <f t="shared" si="85"/>
        <v>T_MGMT_FEE - Tenant Management Fee - Actual</v>
      </c>
      <c r="E248"/>
      <c r="F248" s="13" t="str">
        <f>_xll.EVDES(D248)</f>
        <v>Tenant Management Fee - Actual</v>
      </c>
      <c r="G248" s="10">
        <f ca="1">SUMIFS(OFFSET('BPC Data'!$F:$F,0,Summary!G$2),'BPC Data'!$E:$E,Summary!$D248,'BPC Data'!$B:$B,Summary!$C248)</f>
        <v>0</v>
      </c>
      <c r="H248" s="243">
        <f ca="1">SUMIFS(OFFSET('BPC Data'!$F:$F,0,Summary!H$2),'BPC Data'!$E:$E,Summary!$D248,'BPC Data'!$B:$B,Summary!$C248)</f>
        <v>0</v>
      </c>
      <c r="I248" s="10">
        <f ca="1">SUMIFS(OFFSET('BPC Data'!$F:$F,0,Summary!I$2),'BPC Data'!$E:$E,Summary!$D248,'BPC Data'!$B:$B,Summary!$C248)</f>
        <v>0</v>
      </c>
      <c r="J248" s="243">
        <f ca="1">SUMIFS(OFFSET('BPC Data'!$F:$F,0,Summary!J$2),'BPC Data'!$E:$E,Summary!$D248,'BPC Data'!$B:$B,Summary!$C248)</f>
        <v>0</v>
      </c>
      <c r="K248" s="10">
        <f ca="1">SUMIFS(OFFSET('BPC Data'!$F:$F,0,Summary!K$2),'BPC Data'!$E:$E,Summary!$D248,'BPC Data'!$B:$B,Summary!$C248)</f>
        <v>0</v>
      </c>
      <c r="L248" s="57">
        <f t="shared" ca="1" si="80"/>
        <v>0</v>
      </c>
      <c r="M248"/>
      <c r="N248" s="50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  <c r="AL248"/>
      <c r="AM248"/>
      <c r="AN248"/>
      <c r="AO248"/>
      <c r="AP248"/>
      <c r="AQ248"/>
      <c r="AR248"/>
    </row>
    <row r="249" spans="1:44" s="9" customFormat="1" hidden="1" outlineLevel="1" x14ac:dyDescent="0.55000000000000004">
      <c r="A249" s="9">
        <f t="shared" si="97"/>
        <v>22</v>
      </c>
      <c r="B249"/>
      <c r="C249">
        <f>$F241</f>
        <v>0</v>
      </c>
      <c r="D249" s="1" t="str">
        <f t="shared" si="85"/>
        <v>T_EBITDAR - EBITDAR</v>
      </c>
      <c r="E249"/>
      <c r="F249" s="13" t="str">
        <f>_xll.EVDES(D249)</f>
        <v>EBITDAR</v>
      </c>
      <c r="G249" s="10">
        <f ca="1">SUMIFS(OFFSET('BPC Data'!$F:$F,0,Summary!G$2),'BPC Data'!$E:$E,Summary!$D249,'BPC Data'!$B:$B,Summary!$C249)</f>
        <v>0</v>
      </c>
      <c r="H249" s="243">
        <f ca="1">SUMIFS(OFFSET('BPC Data'!$F:$F,0,Summary!H$2),'BPC Data'!$E:$E,Summary!$D249,'BPC Data'!$B:$B,Summary!$C249)</f>
        <v>0</v>
      </c>
      <c r="I249" s="10">
        <f ca="1">SUMIFS(OFFSET('BPC Data'!$F:$F,0,Summary!I$2),'BPC Data'!$E:$E,Summary!$D249,'BPC Data'!$B:$B,Summary!$C249)</f>
        <v>0</v>
      </c>
      <c r="J249" s="243">
        <f ca="1">SUMIFS(OFFSET('BPC Data'!$F:$F,0,Summary!J$2),'BPC Data'!$E:$E,Summary!$D249,'BPC Data'!$B:$B,Summary!$C249)</f>
        <v>0</v>
      </c>
      <c r="K249" s="10">
        <f ca="1">SUMIFS(OFFSET('BPC Data'!$F:$F,0,Summary!K$2),'BPC Data'!$E:$E,Summary!$D249,'BPC Data'!$B:$B,Summary!$C249)</f>
        <v>0</v>
      </c>
      <c r="L249" s="57">
        <f t="shared" ca="1" si="80"/>
        <v>0</v>
      </c>
      <c r="M249"/>
      <c r="N249" s="50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Q249"/>
      <c r="AR249"/>
    </row>
    <row r="250" spans="1:44" s="9" customFormat="1" hidden="1" outlineLevel="1" x14ac:dyDescent="0.55000000000000004">
      <c r="A250" s="9">
        <f t="shared" si="97"/>
        <v>22</v>
      </c>
      <c r="B250"/>
      <c r="C250">
        <f>$F241</f>
        <v>0</v>
      </c>
      <c r="D250" s="1" t="str">
        <f t="shared" si="85"/>
        <v>T_RENT_EXP - Tenant Rent Expense</v>
      </c>
      <c r="E250"/>
      <c r="F250" s="13" t="str">
        <f>_xll.EVDES(D250)</f>
        <v>Tenant Rent Expense</v>
      </c>
      <c r="G250" s="10">
        <f ca="1">SUMIFS(OFFSET('BPC Data'!$F:$F,0,Summary!G$2),'BPC Data'!$E:$E,Summary!$D250,'BPC Data'!$B:$B,Summary!$C250)</f>
        <v>0</v>
      </c>
      <c r="H250" s="243">
        <f ca="1">SUMIFS(OFFSET('BPC Data'!$F:$F,0,Summary!H$2),'BPC Data'!$E:$E,Summary!$D250,'BPC Data'!$B:$B,Summary!$C250)</f>
        <v>0</v>
      </c>
      <c r="I250" s="10">
        <f ca="1">SUMIFS(OFFSET('BPC Data'!$F:$F,0,Summary!I$2),'BPC Data'!$E:$E,Summary!$D250,'BPC Data'!$B:$B,Summary!$C250)</f>
        <v>0</v>
      </c>
      <c r="J250" s="243">
        <f ca="1">SUMIFS(OFFSET('BPC Data'!$F:$F,0,Summary!J$2),'BPC Data'!$E:$E,Summary!$D250,'BPC Data'!$B:$B,Summary!$C250)</f>
        <v>0</v>
      </c>
      <c r="K250" s="10">
        <f ca="1">SUMIFS(OFFSET('BPC Data'!$F:$F,0,Summary!K$2),'BPC Data'!$E:$E,Summary!$D250,'BPC Data'!$B:$B,Summary!$C250)</f>
        <v>0</v>
      </c>
      <c r="L250" s="57">
        <f t="shared" ca="1" si="80"/>
        <v>0</v>
      </c>
      <c r="M250"/>
      <c r="N250" s="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  <c r="AK250"/>
      <c r="AL250"/>
      <c r="AM250"/>
      <c r="AN250"/>
      <c r="AO250"/>
      <c r="AP250"/>
      <c r="AQ250"/>
      <c r="AR250"/>
    </row>
    <row r="251" spans="1:44" s="9" customFormat="1" hidden="1" outlineLevel="1" x14ac:dyDescent="0.55000000000000004">
      <c r="A251" s="9">
        <f t="shared" si="97"/>
        <v>22</v>
      </c>
      <c r="B251"/>
      <c r="C251"/>
      <c r="D251" s="1" t="str">
        <f t="shared" si="85"/>
        <v>x</v>
      </c>
      <c r="E251"/>
      <c r="F251" s="13" t="s">
        <v>0</v>
      </c>
      <c r="G251" s="10" t="e">
        <f t="shared" ref="G251:H251" ca="1" si="98">G249/G250</f>
        <v>#DIV/0!</v>
      </c>
      <c r="H251" s="243" t="e">
        <f t="shared" ca="1" si="98"/>
        <v>#DIV/0!</v>
      </c>
      <c r="I251" s="10" t="e">
        <f t="shared" ref="I251:J251" ca="1" si="99">I249/I250</f>
        <v>#DIV/0!</v>
      </c>
      <c r="J251" s="243" t="e">
        <f t="shared" ca="1" si="99"/>
        <v>#DIV/0!</v>
      </c>
      <c r="K251" s="10" t="e">
        <f t="shared" ref="K251" ca="1" si="100">K249/K250</f>
        <v>#DIV/0!</v>
      </c>
      <c r="L251" s="57" t="e">
        <f t="shared" ca="1" si="80"/>
        <v>#DIV/0!</v>
      </c>
      <c r="M251"/>
      <c r="N251" s="50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  <c r="AK251"/>
      <c r="AL251"/>
      <c r="AM251"/>
      <c r="AN251"/>
      <c r="AO251"/>
      <c r="AP251"/>
      <c r="AQ251"/>
      <c r="AR251"/>
    </row>
    <row r="252" spans="1:44" s="9" customFormat="1" hidden="1" outlineLevel="1" x14ac:dyDescent="0.55000000000000004">
      <c r="A252" s="9">
        <f>IF(AND(D252&lt;&gt;"",C252=""),A251+1,A251)</f>
        <v>23</v>
      </c>
      <c r="B252" s="4"/>
      <c r="C252" s="4"/>
      <c r="D252" s="4" t="str">
        <f t="shared" si="85"/>
        <v>x</v>
      </c>
      <c r="E252" s="4"/>
      <c r="F252" s="12">
        <f>INDEX(PropertyList!$D:$D,MATCH(Summary!$A252,PropertyList!$C:$C,0))</f>
        <v>0</v>
      </c>
      <c r="G252" s="87"/>
      <c r="H252" s="242"/>
      <c r="I252" s="87"/>
      <c r="J252" s="242"/>
      <c r="K252" s="87"/>
      <c r="L252" s="57">
        <f t="shared" si="80"/>
        <v>0</v>
      </c>
      <c r="M252"/>
      <c r="N252" s="50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  <c r="AK252"/>
      <c r="AL252"/>
      <c r="AM252"/>
      <c r="AN252"/>
      <c r="AO252"/>
      <c r="AP252"/>
      <c r="AQ252"/>
      <c r="AR252"/>
    </row>
    <row r="253" spans="1:44" s="9" customFormat="1" hidden="1" outlineLevel="1" x14ac:dyDescent="0.55000000000000004">
      <c r="A253" s="9">
        <f t="shared" ref="A253:A262" si="101">IF(AND(F253&lt;&gt;"",D253=""),A252+1,A252)</f>
        <v>23</v>
      </c>
      <c r="C253">
        <f>$F252</f>
        <v>0</v>
      </c>
      <c r="D253" s="3" t="str">
        <f t="shared" si="85"/>
        <v>PAY_PAT_DAYS - Total Payor Patient Days</v>
      </c>
      <c r="F253" s="13" t="str">
        <f>_xll.EVDES(D253)</f>
        <v>Total Payor Patient Days</v>
      </c>
      <c r="G253" s="10">
        <f ca="1">SUMIFS(OFFSET('BPC Data'!$F:$F,0,Summary!G$2),'BPC Data'!$E:$E,Summary!$D253,'BPC Data'!$B:$B,Summary!$C253)</f>
        <v>0</v>
      </c>
      <c r="H253" s="243">
        <f ca="1">SUMIFS(OFFSET('BPC Data'!$F:$F,0,Summary!H$2),'BPC Data'!$E:$E,Summary!$D253,'BPC Data'!$B:$B,Summary!$C253)</f>
        <v>0</v>
      </c>
      <c r="I253" s="10">
        <f ca="1">SUMIFS(OFFSET('BPC Data'!$F:$F,0,Summary!I$2),'BPC Data'!$E:$E,Summary!$D253,'BPC Data'!$B:$B,Summary!$C253)</f>
        <v>0</v>
      </c>
      <c r="J253" s="243">
        <f ca="1">SUMIFS(OFFSET('BPC Data'!$F:$F,0,Summary!J$2),'BPC Data'!$E:$E,Summary!$D253,'BPC Data'!$B:$B,Summary!$C253)</f>
        <v>0</v>
      </c>
      <c r="K253" s="10">
        <f ca="1">SUMIFS(OFFSET('BPC Data'!$F:$F,0,Summary!K$2),'BPC Data'!$E:$E,Summary!$D253,'BPC Data'!$B:$B,Summary!$C253)</f>
        <v>0</v>
      </c>
      <c r="L253" s="57">
        <f t="shared" ca="1" si="80"/>
        <v>0</v>
      </c>
      <c r="M253"/>
      <c r="N253" s="50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  <c r="AK253"/>
      <c r="AL253"/>
      <c r="AM253"/>
      <c r="AN253"/>
      <c r="AO253"/>
      <c r="AP253"/>
      <c r="AQ253"/>
      <c r="AR253"/>
    </row>
    <row r="254" spans="1:44" s="9" customFormat="1" hidden="1" outlineLevel="1" x14ac:dyDescent="0.55000000000000004">
      <c r="A254" s="9">
        <f t="shared" si="101"/>
        <v>23</v>
      </c>
      <c r="C254">
        <f>$F252</f>
        <v>0</v>
      </c>
      <c r="D254" s="3" t="str">
        <f t="shared" si="85"/>
        <v>A_BEDS_TOTAL - Total Available Beds</v>
      </c>
      <c r="F254" s="13" t="str">
        <f>_xll.EVDES(D254)</f>
        <v>Total Available Beds</v>
      </c>
      <c r="G254" s="10">
        <f ca="1">SUMIFS(OFFSET('BPC Data'!$F:$F,0,Summary!G$2),'BPC Data'!$E:$E,Summary!$D254,'BPC Data'!$B:$B,Summary!$C254)</f>
        <v>0</v>
      </c>
      <c r="H254" s="243">
        <f ca="1">SUMIFS(OFFSET('BPC Data'!$F:$F,0,Summary!H$2),'BPC Data'!$E:$E,Summary!$D254,'BPC Data'!$B:$B,Summary!$C254)</f>
        <v>0</v>
      </c>
      <c r="I254" s="10">
        <f ca="1">SUMIFS(OFFSET('BPC Data'!$F:$F,0,Summary!I$2),'BPC Data'!$E:$E,Summary!$D254,'BPC Data'!$B:$B,Summary!$C254)</f>
        <v>0</v>
      </c>
      <c r="J254" s="243">
        <f ca="1">SUMIFS(OFFSET('BPC Data'!$F:$F,0,Summary!J$2),'BPC Data'!$E:$E,Summary!$D254,'BPC Data'!$B:$B,Summary!$C254)</f>
        <v>0</v>
      </c>
      <c r="K254" s="10">
        <f ca="1">SUMIFS(OFFSET('BPC Data'!$F:$F,0,Summary!K$2),'BPC Data'!$E:$E,Summary!$D254,'BPC Data'!$B:$B,Summary!$C254)</f>
        <v>0</v>
      </c>
      <c r="L254" s="57">
        <f t="shared" ca="1" si="80"/>
        <v>0</v>
      </c>
      <c r="M254"/>
      <c r="N254" s="50"/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  <c r="AK254"/>
      <c r="AL254"/>
      <c r="AM254"/>
      <c r="AN254"/>
      <c r="AO254"/>
      <c r="AP254"/>
      <c r="AQ254"/>
      <c r="AR254"/>
    </row>
    <row r="255" spans="1:44" s="9" customFormat="1" hidden="1" outlineLevel="1" x14ac:dyDescent="0.55000000000000004">
      <c r="A255" s="9">
        <f t="shared" si="101"/>
        <v>23</v>
      </c>
      <c r="B255"/>
      <c r="C255">
        <f>$F252</f>
        <v>0</v>
      </c>
      <c r="D255" s="3" t="str">
        <f t="shared" si="85"/>
        <v>T_REVENUES - Total Tenant Revenues</v>
      </c>
      <c r="E255"/>
      <c r="F255" s="13" t="str">
        <f>_xll.EVDES(D255)</f>
        <v>Total Tenant Revenues</v>
      </c>
      <c r="G255" s="10">
        <f ca="1">SUMIFS(OFFSET('BPC Data'!$F:$F,0,Summary!G$2),'BPC Data'!$E:$E,Summary!$D255,'BPC Data'!$B:$B,Summary!$C255)</f>
        <v>0</v>
      </c>
      <c r="H255" s="243">
        <f ca="1">SUMIFS(OFFSET('BPC Data'!$F:$F,0,Summary!H$2),'BPC Data'!$E:$E,Summary!$D255,'BPC Data'!$B:$B,Summary!$C255)</f>
        <v>0</v>
      </c>
      <c r="I255" s="10">
        <f ca="1">SUMIFS(OFFSET('BPC Data'!$F:$F,0,Summary!I$2),'BPC Data'!$E:$E,Summary!$D255,'BPC Data'!$B:$B,Summary!$C255)</f>
        <v>0</v>
      </c>
      <c r="J255" s="243">
        <f ca="1">SUMIFS(OFFSET('BPC Data'!$F:$F,0,Summary!J$2),'BPC Data'!$E:$E,Summary!$D255,'BPC Data'!$B:$B,Summary!$C255)</f>
        <v>0</v>
      </c>
      <c r="K255" s="10">
        <f ca="1">SUMIFS(OFFSET('BPC Data'!$F:$F,0,Summary!K$2),'BPC Data'!$E:$E,Summary!$D255,'BPC Data'!$B:$B,Summary!$C255)</f>
        <v>0</v>
      </c>
      <c r="L255" s="57">
        <f t="shared" ca="1" si="80"/>
        <v>0</v>
      </c>
      <c r="M255"/>
      <c r="N255" s="50"/>
      <c r="O255"/>
      <c r="P255"/>
      <c r="Q255"/>
      <c r="R255"/>
      <c r="S255"/>
      <c r="T255"/>
      <c r="U255"/>
      <c r="V255"/>
      <c r="W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  <c r="AK255"/>
      <c r="AL255"/>
      <c r="AM255"/>
      <c r="AN255"/>
      <c r="AO255"/>
      <c r="AP255"/>
      <c r="AQ255"/>
      <c r="AR255"/>
    </row>
    <row r="256" spans="1:44" s="9" customFormat="1" hidden="1" outlineLevel="1" x14ac:dyDescent="0.55000000000000004">
      <c r="A256" s="9">
        <f t="shared" si="101"/>
        <v>23</v>
      </c>
      <c r="B256"/>
      <c r="C256">
        <f>$F252</f>
        <v>0</v>
      </c>
      <c r="D256" s="3" t="str">
        <f t="shared" si="85"/>
        <v>T_OPEX - Tenant Operating Expenses</v>
      </c>
      <c r="E256"/>
      <c r="F256" s="13" t="str">
        <f>_xll.EVDES(D256)</f>
        <v>Tenant Operating Expenses</v>
      </c>
      <c r="G256" s="10">
        <f ca="1">SUMIFS(OFFSET('BPC Data'!$F:$F,0,Summary!G$2),'BPC Data'!$E:$E,Summary!$D256,'BPC Data'!$B:$B,Summary!$C256)</f>
        <v>0</v>
      </c>
      <c r="H256" s="243">
        <f ca="1">SUMIFS(OFFSET('BPC Data'!$F:$F,0,Summary!H$2),'BPC Data'!$E:$E,Summary!$D256,'BPC Data'!$B:$B,Summary!$C256)</f>
        <v>0</v>
      </c>
      <c r="I256" s="10">
        <f ca="1">SUMIFS(OFFSET('BPC Data'!$F:$F,0,Summary!I$2),'BPC Data'!$E:$E,Summary!$D256,'BPC Data'!$B:$B,Summary!$C256)</f>
        <v>0</v>
      </c>
      <c r="J256" s="243">
        <f ca="1">SUMIFS(OFFSET('BPC Data'!$F:$F,0,Summary!J$2),'BPC Data'!$E:$E,Summary!$D256,'BPC Data'!$B:$B,Summary!$C256)</f>
        <v>0</v>
      </c>
      <c r="K256" s="10">
        <f ca="1">SUMIFS(OFFSET('BPC Data'!$F:$F,0,Summary!K$2),'BPC Data'!$E:$E,Summary!$D256,'BPC Data'!$B:$B,Summary!$C256)</f>
        <v>0</v>
      </c>
      <c r="L256" s="57">
        <f t="shared" ca="1" si="80"/>
        <v>0</v>
      </c>
      <c r="M256"/>
      <c r="N256" s="50"/>
      <c r="O256"/>
      <c r="P256"/>
      <c r="Q256"/>
      <c r="R256"/>
      <c r="S256"/>
      <c r="T256"/>
      <c r="U256"/>
      <c r="V256"/>
      <c r="W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  <c r="AK256"/>
      <c r="AL256"/>
      <c r="AM256"/>
      <c r="AN256"/>
      <c r="AO256"/>
      <c r="AP256"/>
      <c r="AQ256"/>
      <c r="AR256"/>
    </row>
    <row r="257" spans="1:44" s="9" customFormat="1" hidden="1" outlineLevel="1" x14ac:dyDescent="0.55000000000000004">
      <c r="A257" s="9">
        <f t="shared" si="101"/>
        <v>23</v>
      </c>
      <c r="B257"/>
      <c r="C257">
        <f>$F252</f>
        <v>0</v>
      </c>
      <c r="D257" s="3" t="str">
        <f t="shared" si="85"/>
        <v>T_BAD_DEBT - Tenant Bad Debt Expense</v>
      </c>
      <c r="E257"/>
      <c r="F257" s="13" t="str">
        <f>_xll.EVDES(D257)</f>
        <v>Tenant Bad Debt Expense</v>
      </c>
      <c r="G257" s="10">
        <f ca="1">SUMIFS(OFFSET('BPC Data'!$F:$F,0,Summary!G$2),'BPC Data'!$E:$E,Summary!$D257,'BPC Data'!$B:$B,Summary!$C257)</f>
        <v>0</v>
      </c>
      <c r="H257" s="243">
        <f ca="1">SUMIFS(OFFSET('BPC Data'!$F:$F,0,Summary!H$2),'BPC Data'!$E:$E,Summary!$D257,'BPC Data'!$B:$B,Summary!$C257)</f>
        <v>0</v>
      </c>
      <c r="I257" s="10">
        <f ca="1">SUMIFS(OFFSET('BPC Data'!$F:$F,0,Summary!I$2),'BPC Data'!$E:$E,Summary!$D257,'BPC Data'!$B:$B,Summary!$C257)</f>
        <v>0</v>
      </c>
      <c r="J257" s="243">
        <f ca="1">SUMIFS(OFFSET('BPC Data'!$F:$F,0,Summary!J$2),'BPC Data'!$E:$E,Summary!$D257,'BPC Data'!$B:$B,Summary!$C257)</f>
        <v>0</v>
      </c>
      <c r="K257" s="10">
        <f ca="1">SUMIFS(OFFSET('BPC Data'!$F:$F,0,Summary!K$2),'BPC Data'!$E:$E,Summary!$D257,'BPC Data'!$B:$B,Summary!$C257)</f>
        <v>0</v>
      </c>
      <c r="L257" s="57">
        <f t="shared" ca="1" si="80"/>
        <v>0</v>
      </c>
      <c r="M257"/>
      <c r="N257" s="50"/>
      <c r="O257"/>
      <c r="P257"/>
      <c r="Q257"/>
      <c r="R257"/>
      <c r="S257"/>
      <c r="T257"/>
      <c r="U257"/>
      <c r="V257"/>
      <c r="W257"/>
      <c r="X257"/>
      <c r="Y257"/>
      <c r="Z257"/>
      <c r="AA257"/>
      <c r="AB257"/>
      <c r="AC257"/>
      <c r="AD257"/>
      <c r="AE257"/>
      <c r="AF257"/>
      <c r="AG257"/>
      <c r="AH257"/>
      <c r="AI257"/>
      <c r="AJ257"/>
      <c r="AK257"/>
      <c r="AL257"/>
      <c r="AM257"/>
      <c r="AN257"/>
      <c r="AO257"/>
      <c r="AP257"/>
      <c r="AQ257"/>
      <c r="AR257"/>
    </row>
    <row r="258" spans="1:44" s="9" customFormat="1" hidden="1" outlineLevel="1" x14ac:dyDescent="0.55000000000000004">
      <c r="A258" s="9">
        <f t="shared" si="101"/>
        <v>23</v>
      </c>
      <c r="B258"/>
      <c r="C258">
        <f>$F252</f>
        <v>0</v>
      </c>
      <c r="D258" s="2" t="str">
        <f t="shared" si="85"/>
        <v>T_EBITDARM - EBITDARM</v>
      </c>
      <c r="E258"/>
      <c r="F258" s="13" t="str">
        <f>_xll.EVDES(D258)</f>
        <v>EBITDARM</v>
      </c>
      <c r="G258" s="10">
        <f ca="1">SUMIFS(OFFSET('BPC Data'!$F:$F,0,Summary!G$2),'BPC Data'!$E:$E,Summary!$D258,'BPC Data'!$B:$B,Summary!$C258)</f>
        <v>0</v>
      </c>
      <c r="H258" s="243">
        <f ca="1">SUMIFS(OFFSET('BPC Data'!$F:$F,0,Summary!H$2),'BPC Data'!$E:$E,Summary!$D258,'BPC Data'!$B:$B,Summary!$C258)</f>
        <v>0</v>
      </c>
      <c r="I258" s="10">
        <f ca="1">SUMIFS(OFFSET('BPC Data'!$F:$F,0,Summary!I$2),'BPC Data'!$E:$E,Summary!$D258,'BPC Data'!$B:$B,Summary!$C258)</f>
        <v>0</v>
      </c>
      <c r="J258" s="243">
        <f ca="1">SUMIFS(OFFSET('BPC Data'!$F:$F,0,Summary!J$2),'BPC Data'!$E:$E,Summary!$D258,'BPC Data'!$B:$B,Summary!$C258)</f>
        <v>0</v>
      </c>
      <c r="K258" s="10">
        <f ca="1">SUMIFS(OFFSET('BPC Data'!$F:$F,0,Summary!K$2),'BPC Data'!$E:$E,Summary!$D258,'BPC Data'!$B:$B,Summary!$C258)</f>
        <v>0</v>
      </c>
      <c r="L258" s="57">
        <f t="shared" ca="1" si="80"/>
        <v>0</v>
      </c>
      <c r="M258"/>
      <c r="N258" s="50"/>
      <c r="O258"/>
      <c r="P258"/>
      <c r="Q258"/>
      <c r="R258"/>
      <c r="S258"/>
      <c r="T258"/>
      <c r="U258"/>
      <c r="V258"/>
      <c r="W258"/>
      <c r="X258"/>
      <c r="Y258"/>
      <c r="Z258"/>
      <c r="AA258"/>
      <c r="AB258"/>
      <c r="AC258"/>
      <c r="AD258"/>
      <c r="AE258"/>
      <c r="AF258"/>
      <c r="AG258"/>
      <c r="AH258"/>
      <c r="AI258"/>
      <c r="AJ258"/>
      <c r="AK258"/>
      <c r="AL258"/>
      <c r="AM258"/>
      <c r="AN258"/>
      <c r="AO258"/>
      <c r="AP258"/>
      <c r="AQ258"/>
      <c r="AR258"/>
    </row>
    <row r="259" spans="1:44" s="9" customFormat="1" hidden="1" outlineLevel="1" x14ac:dyDescent="0.55000000000000004">
      <c r="A259" s="9">
        <f t="shared" si="101"/>
        <v>23</v>
      </c>
      <c r="B259"/>
      <c r="C259">
        <f>$F252</f>
        <v>0</v>
      </c>
      <c r="D259" s="2" t="str">
        <f t="shared" si="85"/>
        <v>T_MGMT_FEE - Tenant Management Fee - Actual</v>
      </c>
      <c r="E259"/>
      <c r="F259" s="13" t="str">
        <f>_xll.EVDES(D259)</f>
        <v>Tenant Management Fee - Actual</v>
      </c>
      <c r="G259" s="10">
        <f ca="1">SUMIFS(OFFSET('BPC Data'!$F:$F,0,Summary!G$2),'BPC Data'!$E:$E,Summary!$D259,'BPC Data'!$B:$B,Summary!$C259)</f>
        <v>0</v>
      </c>
      <c r="H259" s="243">
        <f ca="1">SUMIFS(OFFSET('BPC Data'!$F:$F,0,Summary!H$2),'BPC Data'!$E:$E,Summary!$D259,'BPC Data'!$B:$B,Summary!$C259)</f>
        <v>0</v>
      </c>
      <c r="I259" s="10">
        <f ca="1">SUMIFS(OFFSET('BPC Data'!$F:$F,0,Summary!I$2),'BPC Data'!$E:$E,Summary!$D259,'BPC Data'!$B:$B,Summary!$C259)</f>
        <v>0</v>
      </c>
      <c r="J259" s="243">
        <f ca="1">SUMIFS(OFFSET('BPC Data'!$F:$F,0,Summary!J$2),'BPC Data'!$E:$E,Summary!$D259,'BPC Data'!$B:$B,Summary!$C259)</f>
        <v>0</v>
      </c>
      <c r="K259" s="10">
        <f ca="1">SUMIFS(OFFSET('BPC Data'!$F:$F,0,Summary!K$2),'BPC Data'!$E:$E,Summary!$D259,'BPC Data'!$B:$B,Summary!$C259)</f>
        <v>0</v>
      </c>
      <c r="L259" s="57">
        <f t="shared" ca="1" si="80"/>
        <v>0</v>
      </c>
      <c r="M259"/>
      <c r="N259" s="50"/>
      <c r="O259"/>
      <c r="P259"/>
      <c r="Q259"/>
      <c r="R259"/>
      <c r="S259"/>
      <c r="T259"/>
      <c r="U259"/>
      <c r="V259"/>
      <c r="W259"/>
      <c r="X259"/>
      <c r="Y259"/>
      <c r="Z259"/>
      <c r="AA259"/>
      <c r="AB259"/>
      <c r="AC259"/>
      <c r="AD259"/>
      <c r="AE259"/>
      <c r="AF259"/>
      <c r="AG259"/>
      <c r="AH259"/>
      <c r="AI259"/>
      <c r="AJ259"/>
      <c r="AK259"/>
      <c r="AL259"/>
      <c r="AM259"/>
      <c r="AN259"/>
      <c r="AO259"/>
      <c r="AP259"/>
      <c r="AQ259"/>
      <c r="AR259"/>
    </row>
    <row r="260" spans="1:44" s="9" customFormat="1" hidden="1" outlineLevel="1" x14ac:dyDescent="0.55000000000000004">
      <c r="A260" s="9">
        <f t="shared" si="101"/>
        <v>23</v>
      </c>
      <c r="B260"/>
      <c r="C260">
        <f>$F252</f>
        <v>0</v>
      </c>
      <c r="D260" s="1" t="str">
        <f t="shared" si="85"/>
        <v>T_EBITDAR - EBITDAR</v>
      </c>
      <c r="E260"/>
      <c r="F260" s="13" t="str">
        <f>_xll.EVDES(D260)</f>
        <v>EBITDAR</v>
      </c>
      <c r="G260" s="10">
        <f ca="1">SUMIFS(OFFSET('BPC Data'!$F:$F,0,Summary!G$2),'BPC Data'!$E:$E,Summary!$D260,'BPC Data'!$B:$B,Summary!$C260)</f>
        <v>0</v>
      </c>
      <c r="H260" s="243">
        <f ca="1">SUMIFS(OFFSET('BPC Data'!$F:$F,0,Summary!H$2),'BPC Data'!$E:$E,Summary!$D260,'BPC Data'!$B:$B,Summary!$C260)</f>
        <v>0</v>
      </c>
      <c r="I260" s="10">
        <f ca="1">SUMIFS(OFFSET('BPC Data'!$F:$F,0,Summary!I$2),'BPC Data'!$E:$E,Summary!$D260,'BPC Data'!$B:$B,Summary!$C260)</f>
        <v>0</v>
      </c>
      <c r="J260" s="243">
        <f ca="1">SUMIFS(OFFSET('BPC Data'!$F:$F,0,Summary!J$2),'BPC Data'!$E:$E,Summary!$D260,'BPC Data'!$B:$B,Summary!$C260)</f>
        <v>0</v>
      </c>
      <c r="K260" s="10">
        <f ca="1">SUMIFS(OFFSET('BPC Data'!$F:$F,0,Summary!K$2),'BPC Data'!$E:$E,Summary!$D260,'BPC Data'!$B:$B,Summary!$C260)</f>
        <v>0</v>
      </c>
      <c r="L260" s="57">
        <f t="shared" ca="1" si="80"/>
        <v>0</v>
      </c>
      <c r="M260"/>
      <c r="N260" s="50"/>
      <c r="O260"/>
      <c r="P260"/>
      <c r="Q260"/>
      <c r="R260"/>
      <c r="S260"/>
      <c r="T260"/>
      <c r="U260"/>
      <c r="V260"/>
      <c r="W260"/>
      <c r="X260"/>
      <c r="Y260"/>
      <c r="Z260"/>
      <c r="AA260"/>
      <c r="AB260"/>
      <c r="AC260"/>
      <c r="AD260"/>
      <c r="AE260"/>
      <c r="AF260"/>
      <c r="AG260"/>
      <c r="AH260"/>
      <c r="AI260"/>
      <c r="AJ260"/>
      <c r="AK260"/>
      <c r="AL260"/>
      <c r="AM260"/>
      <c r="AN260"/>
      <c r="AO260"/>
      <c r="AP260"/>
      <c r="AQ260"/>
      <c r="AR260"/>
    </row>
    <row r="261" spans="1:44" s="9" customFormat="1" hidden="1" outlineLevel="1" x14ac:dyDescent="0.55000000000000004">
      <c r="A261" s="9">
        <f t="shared" si="101"/>
        <v>23</v>
      </c>
      <c r="B261"/>
      <c r="C261">
        <f>$F252</f>
        <v>0</v>
      </c>
      <c r="D261" s="1" t="str">
        <f t="shared" si="85"/>
        <v>T_RENT_EXP - Tenant Rent Expense</v>
      </c>
      <c r="E261"/>
      <c r="F261" s="13" t="str">
        <f>_xll.EVDES(D261)</f>
        <v>Tenant Rent Expense</v>
      </c>
      <c r="G261" s="10">
        <f ca="1">SUMIFS(OFFSET('BPC Data'!$F:$F,0,Summary!G$2),'BPC Data'!$E:$E,Summary!$D261,'BPC Data'!$B:$B,Summary!$C261)</f>
        <v>0</v>
      </c>
      <c r="H261" s="243">
        <f ca="1">SUMIFS(OFFSET('BPC Data'!$F:$F,0,Summary!H$2),'BPC Data'!$E:$E,Summary!$D261,'BPC Data'!$B:$B,Summary!$C261)</f>
        <v>0</v>
      </c>
      <c r="I261" s="10">
        <f ca="1">SUMIFS(OFFSET('BPC Data'!$F:$F,0,Summary!I$2),'BPC Data'!$E:$E,Summary!$D261,'BPC Data'!$B:$B,Summary!$C261)</f>
        <v>0</v>
      </c>
      <c r="J261" s="243">
        <f ca="1">SUMIFS(OFFSET('BPC Data'!$F:$F,0,Summary!J$2),'BPC Data'!$E:$E,Summary!$D261,'BPC Data'!$B:$B,Summary!$C261)</f>
        <v>0</v>
      </c>
      <c r="K261" s="10">
        <f ca="1">SUMIFS(OFFSET('BPC Data'!$F:$F,0,Summary!K$2),'BPC Data'!$E:$E,Summary!$D261,'BPC Data'!$B:$B,Summary!$C261)</f>
        <v>0</v>
      </c>
      <c r="L261" s="57">
        <f t="shared" ca="1" si="80"/>
        <v>0</v>
      </c>
      <c r="M261"/>
      <c r="N261" s="50"/>
      <c r="O261"/>
      <c r="P261"/>
      <c r="Q261"/>
      <c r="R261"/>
      <c r="S261"/>
      <c r="T261"/>
      <c r="U261"/>
      <c r="V261"/>
      <c r="W261"/>
      <c r="X261"/>
      <c r="Y261"/>
      <c r="Z261"/>
      <c r="AA261"/>
      <c r="AB261"/>
      <c r="AC261"/>
      <c r="AD261"/>
      <c r="AE261"/>
      <c r="AF261"/>
      <c r="AG261"/>
      <c r="AH261"/>
      <c r="AI261"/>
      <c r="AJ261"/>
      <c r="AK261"/>
      <c r="AL261"/>
      <c r="AM261"/>
      <c r="AN261"/>
      <c r="AO261"/>
      <c r="AP261"/>
      <c r="AQ261"/>
      <c r="AR261"/>
    </row>
    <row r="262" spans="1:44" s="9" customFormat="1" hidden="1" outlineLevel="1" x14ac:dyDescent="0.55000000000000004">
      <c r="A262" s="9">
        <f t="shared" si="101"/>
        <v>23</v>
      </c>
      <c r="B262"/>
      <c r="C262"/>
      <c r="D262" s="1" t="str">
        <f t="shared" si="85"/>
        <v>x</v>
      </c>
      <c r="E262"/>
      <c r="F262" s="13" t="s">
        <v>0</v>
      </c>
      <c r="G262" s="10" t="e">
        <f t="shared" ref="G262:H262" ca="1" si="102">G260/G261</f>
        <v>#DIV/0!</v>
      </c>
      <c r="H262" s="243" t="e">
        <f t="shared" ca="1" si="102"/>
        <v>#DIV/0!</v>
      </c>
      <c r="I262" s="10" t="e">
        <f t="shared" ref="I262:J262" ca="1" si="103">I260/I261</f>
        <v>#DIV/0!</v>
      </c>
      <c r="J262" s="243" t="e">
        <f t="shared" ca="1" si="103"/>
        <v>#DIV/0!</v>
      </c>
      <c r="K262" s="10" t="e">
        <f t="shared" ref="K262" ca="1" si="104">K260/K261</f>
        <v>#DIV/0!</v>
      </c>
      <c r="L262" s="57" t="e">
        <f t="shared" ca="1" si="80"/>
        <v>#DIV/0!</v>
      </c>
      <c r="M262"/>
      <c r="N262" s="50"/>
      <c r="O262"/>
      <c r="P262"/>
      <c r="Q262"/>
      <c r="R262"/>
      <c r="S262"/>
      <c r="T262"/>
      <c r="U262"/>
      <c r="V262"/>
      <c r="W262"/>
      <c r="X262"/>
      <c r="Y262"/>
      <c r="Z262"/>
      <c r="AA262"/>
      <c r="AB262"/>
      <c r="AC262"/>
      <c r="AD262"/>
      <c r="AE262"/>
      <c r="AF262"/>
      <c r="AG262"/>
      <c r="AH262"/>
      <c r="AI262"/>
      <c r="AJ262"/>
      <c r="AK262"/>
      <c r="AL262"/>
      <c r="AM262"/>
      <c r="AN262"/>
      <c r="AO262"/>
      <c r="AP262"/>
      <c r="AQ262"/>
      <c r="AR262"/>
    </row>
    <row r="263" spans="1:44" s="9" customFormat="1" hidden="1" outlineLevel="1" x14ac:dyDescent="0.55000000000000004">
      <c r="A263" s="9">
        <f>IF(AND(D263&lt;&gt;"",C263=""),A262+1,A262)</f>
        <v>24</v>
      </c>
      <c r="B263" s="4"/>
      <c r="C263" s="4"/>
      <c r="D263" s="4" t="str">
        <f t="shared" si="85"/>
        <v>x</v>
      </c>
      <c r="E263" s="4"/>
      <c r="F263" s="12">
        <f>INDEX(PropertyList!$D:$D,MATCH(Summary!$A263,PropertyList!$C:$C,0))</f>
        <v>0</v>
      </c>
      <c r="G263" s="87"/>
      <c r="H263" s="242"/>
      <c r="I263" s="87"/>
      <c r="J263" s="242"/>
      <c r="K263" s="87"/>
      <c r="L263" s="57">
        <f t="shared" si="80"/>
        <v>0</v>
      </c>
      <c r="M263"/>
      <c r="N263" s="50"/>
      <c r="O263"/>
      <c r="P263"/>
      <c r="Q263"/>
      <c r="R263"/>
      <c r="S263"/>
      <c r="T263"/>
      <c r="U263"/>
      <c r="V263"/>
      <c r="W263"/>
      <c r="X263"/>
      <c r="Y263"/>
      <c r="Z263"/>
      <c r="AA263"/>
      <c r="AB263"/>
      <c r="AC263"/>
      <c r="AD263"/>
      <c r="AE263"/>
      <c r="AF263"/>
      <c r="AG263"/>
      <c r="AH263"/>
      <c r="AI263"/>
      <c r="AJ263"/>
      <c r="AK263"/>
      <c r="AL263"/>
      <c r="AM263"/>
      <c r="AN263"/>
      <c r="AO263"/>
      <c r="AP263"/>
      <c r="AQ263"/>
      <c r="AR263"/>
    </row>
    <row r="264" spans="1:44" s="9" customFormat="1" hidden="1" outlineLevel="1" x14ac:dyDescent="0.55000000000000004">
      <c r="A264" s="9">
        <f t="shared" ref="A264:A273" si="105">IF(AND(F264&lt;&gt;"",D264=""),A263+1,A263)</f>
        <v>24</v>
      </c>
      <c r="C264">
        <f>$F263</f>
        <v>0</v>
      </c>
      <c r="D264" s="3" t="str">
        <f t="shared" si="85"/>
        <v>PAY_PAT_DAYS - Total Payor Patient Days</v>
      </c>
      <c r="F264" s="13" t="str">
        <f>_xll.EVDES(D264)</f>
        <v>Total Payor Patient Days</v>
      </c>
      <c r="G264" s="10">
        <f ca="1">SUMIFS(OFFSET('BPC Data'!$F:$F,0,Summary!G$2),'BPC Data'!$E:$E,Summary!$D264,'BPC Data'!$B:$B,Summary!$C264)</f>
        <v>0</v>
      </c>
      <c r="H264" s="243">
        <f ca="1">SUMIFS(OFFSET('BPC Data'!$F:$F,0,Summary!H$2),'BPC Data'!$E:$E,Summary!$D264,'BPC Data'!$B:$B,Summary!$C264)</f>
        <v>0</v>
      </c>
      <c r="I264" s="10">
        <f ca="1">SUMIFS(OFFSET('BPC Data'!$F:$F,0,Summary!I$2),'BPC Data'!$E:$E,Summary!$D264,'BPC Data'!$B:$B,Summary!$C264)</f>
        <v>0</v>
      </c>
      <c r="J264" s="243">
        <f ca="1">SUMIFS(OFFSET('BPC Data'!$F:$F,0,Summary!J$2),'BPC Data'!$E:$E,Summary!$D264,'BPC Data'!$B:$B,Summary!$C264)</f>
        <v>0</v>
      </c>
      <c r="K264" s="10">
        <f ca="1">SUMIFS(OFFSET('BPC Data'!$F:$F,0,Summary!K$2),'BPC Data'!$E:$E,Summary!$D264,'BPC Data'!$B:$B,Summary!$C264)</f>
        <v>0</v>
      </c>
      <c r="L264" s="57">
        <f t="shared" ca="1" si="80"/>
        <v>0</v>
      </c>
      <c r="M264"/>
      <c r="N264" s="50"/>
      <c r="O264"/>
      <c r="P264"/>
      <c r="Q264"/>
      <c r="R264"/>
      <c r="S264"/>
      <c r="T264"/>
      <c r="U264"/>
      <c r="V264"/>
      <c r="W264"/>
      <c r="X264"/>
      <c r="Y264"/>
      <c r="Z264"/>
      <c r="AA264"/>
      <c r="AB264"/>
      <c r="AC264"/>
      <c r="AD264"/>
      <c r="AE264"/>
      <c r="AF264"/>
      <c r="AG264"/>
      <c r="AH264"/>
      <c r="AI264"/>
      <c r="AJ264"/>
      <c r="AK264"/>
      <c r="AL264"/>
      <c r="AM264"/>
      <c r="AN264"/>
      <c r="AO264"/>
      <c r="AP264"/>
      <c r="AQ264"/>
      <c r="AR264"/>
    </row>
    <row r="265" spans="1:44" s="9" customFormat="1" hidden="1" outlineLevel="1" x14ac:dyDescent="0.55000000000000004">
      <c r="A265" s="9">
        <f t="shared" si="105"/>
        <v>24</v>
      </c>
      <c r="C265">
        <f>$F263</f>
        <v>0</v>
      </c>
      <c r="D265" s="3" t="str">
        <f t="shared" si="85"/>
        <v>A_BEDS_TOTAL - Total Available Beds</v>
      </c>
      <c r="F265" s="13" t="str">
        <f>_xll.EVDES(D265)</f>
        <v>Total Available Beds</v>
      </c>
      <c r="G265" s="10">
        <f ca="1">SUMIFS(OFFSET('BPC Data'!$F:$F,0,Summary!G$2),'BPC Data'!$E:$E,Summary!$D265,'BPC Data'!$B:$B,Summary!$C265)</f>
        <v>0</v>
      </c>
      <c r="H265" s="243">
        <f ca="1">SUMIFS(OFFSET('BPC Data'!$F:$F,0,Summary!H$2),'BPC Data'!$E:$E,Summary!$D265,'BPC Data'!$B:$B,Summary!$C265)</f>
        <v>0</v>
      </c>
      <c r="I265" s="10">
        <f ca="1">SUMIFS(OFFSET('BPC Data'!$F:$F,0,Summary!I$2),'BPC Data'!$E:$E,Summary!$D265,'BPC Data'!$B:$B,Summary!$C265)</f>
        <v>0</v>
      </c>
      <c r="J265" s="243">
        <f ca="1">SUMIFS(OFFSET('BPC Data'!$F:$F,0,Summary!J$2),'BPC Data'!$E:$E,Summary!$D265,'BPC Data'!$B:$B,Summary!$C265)</f>
        <v>0</v>
      </c>
      <c r="K265" s="10">
        <f ca="1">SUMIFS(OFFSET('BPC Data'!$F:$F,0,Summary!K$2),'BPC Data'!$E:$E,Summary!$D265,'BPC Data'!$B:$B,Summary!$C265)</f>
        <v>0</v>
      </c>
      <c r="L265" s="57">
        <f t="shared" ca="1" si="80"/>
        <v>0</v>
      </c>
      <c r="M265"/>
      <c r="N265" s="50"/>
      <c r="O265"/>
      <c r="P265"/>
      <c r="Q265"/>
      <c r="R265"/>
      <c r="S265"/>
      <c r="T265"/>
      <c r="U265"/>
      <c r="V265"/>
      <c r="W265"/>
      <c r="X265"/>
      <c r="Y265"/>
      <c r="Z265"/>
      <c r="AA265"/>
      <c r="AB265"/>
      <c r="AC265"/>
      <c r="AD265"/>
      <c r="AE265"/>
      <c r="AF265"/>
      <c r="AG265"/>
      <c r="AH265"/>
      <c r="AI265"/>
      <c r="AJ265"/>
      <c r="AK265"/>
      <c r="AL265"/>
      <c r="AM265"/>
      <c r="AN265"/>
      <c r="AO265"/>
      <c r="AP265"/>
      <c r="AQ265"/>
      <c r="AR265"/>
    </row>
    <row r="266" spans="1:44" s="9" customFormat="1" hidden="1" outlineLevel="1" x14ac:dyDescent="0.55000000000000004">
      <c r="A266" s="9">
        <f t="shared" si="105"/>
        <v>24</v>
      </c>
      <c r="B266"/>
      <c r="C266">
        <f>$F263</f>
        <v>0</v>
      </c>
      <c r="D266" s="3" t="str">
        <f t="shared" si="85"/>
        <v>T_REVENUES - Total Tenant Revenues</v>
      </c>
      <c r="E266"/>
      <c r="F266" s="13" t="str">
        <f>_xll.EVDES(D266)</f>
        <v>Total Tenant Revenues</v>
      </c>
      <c r="G266" s="10">
        <f ca="1">SUMIFS(OFFSET('BPC Data'!$F:$F,0,Summary!G$2),'BPC Data'!$E:$E,Summary!$D266,'BPC Data'!$B:$B,Summary!$C266)</f>
        <v>0</v>
      </c>
      <c r="H266" s="243">
        <f ca="1">SUMIFS(OFFSET('BPC Data'!$F:$F,0,Summary!H$2),'BPC Data'!$E:$E,Summary!$D266,'BPC Data'!$B:$B,Summary!$C266)</f>
        <v>0</v>
      </c>
      <c r="I266" s="10">
        <f ca="1">SUMIFS(OFFSET('BPC Data'!$F:$F,0,Summary!I$2),'BPC Data'!$E:$E,Summary!$D266,'BPC Data'!$B:$B,Summary!$C266)</f>
        <v>0</v>
      </c>
      <c r="J266" s="243">
        <f ca="1">SUMIFS(OFFSET('BPC Data'!$F:$F,0,Summary!J$2),'BPC Data'!$E:$E,Summary!$D266,'BPC Data'!$B:$B,Summary!$C266)</f>
        <v>0</v>
      </c>
      <c r="K266" s="10">
        <f ca="1">SUMIFS(OFFSET('BPC Data'!$F:$F,0,Summary!K$2),'BPC Data'!$E:$E,Summary!$D266,'BPC Data'!$B:$B,Summary!$C266)</f>
        <v>0</v>
      </c>
      <c r="L266" s="57">
        <f t="shared" ca="1" si="80"/>
        <v>0</v>
      </c>
      <c r="M266"/>
      <c r="N266" s="50"/>
      <c r="O266"/>
      <c r="P266"/>
      <c r="Q266"/>
      <c r="R266"/>
      <c r="S266"/>
      <c r="T266"/>
      <c r="U266"/>
      <c r="V266"/>
      <c r="W266"/>
      <c r="X266"/>
      <c r="Y266"/>
      <c r="Z266"/>
      <c r="AA266"/>
      <c r="AB266"/>
      <c r="AC266"/>
      <c r="AD266"/>
      <c r="AE266"/>
      <c r="AF266"/>
      <c r="AG266"/>
      <c r="AH266"/>
      <c r="AI266"/>
      <c r="AJ266"/>
      <c r="AK266"/>
      <c r="AL266"/>
      <c r="AM266"/>
      <c r="AN266"/>
      <c r="AO266"/>
      <c r="AP266"/>
      <c r="AQ266"/>
      <c r="AR266"/>
    </row>
    <row r="267" spans="1:44" s="9" customFormat="1" hidden="1" outlineLevel="1" x14ac:dyDescent="0.55000000000000004">
      <c r="A267" s="9">
        <f t="shared" si="105"/>
        <v>24</v>
      </c>
      <c r="B267"/>
      <c r="C267">
        <f>$F263</f>
        <v>0</v>
      </c>
      <c r="D267" s="3" t="str">
        <f t="shared" si="85"/>
        <v>T_OPEX - Tenant Operating Expenses</v>
      </c>
      <c r="E267"/>
      <c r="F267" s="13" t="str">
        <f>_xll.EVDES(D267)</f>
        <v>Tenant Operating Expenses</v>
      </c>
      <c r="G267" s="10">
        <f ca="1">SUMIFS(OFFSET('BPC Data'!$F:$F,0,Summary!G$2),'BPC Data'!$E:$E,Summary!$D267,'BPC Data'!$B:$B,Summary!$C267)</f>
        <v>0</v>
      </c>
      <c r="H267" s="243">
        <f ca="1">SUMIFS(OFFSET('BPC Data'!$F:$F,0,Summary!H$2),'BPC Data'!$E:$E,Summary!$D267,'BPC Data'!$B:$B,Summary!$C267)</f>
        <v>0</v>
      </c>
      <c r="I267" s="10">
        <f ca="1">SUMIFS(OFFSET('BPC Data'!$F:$F,0,Summary!I$2),'BPC Data'!$E:$E,Summary!$D267,'BPC Data'!$B:$B,Summary!$C267)</f>
        <v>0</v>
      </c>
      <c r="J267" s="243">
        <f ca="1">SUMIFS(OFFSET('BPC Data'!$F:$F,0,Summary!J$2),'BPC Data'!$E:$E,Summary!$D267,'BPC Data'!$B:$B,Summary!$C267)</f>
        <v>0</v>
      </c>
      <c r="K267" s="10">
        <f ca="1">SUMIFS(OFFSET('BPC Data'!$F:$F,0,Summary!K$2),'BPC Data'!$E:$E,Summary!$D267,'BPC Data'!$B:$B,Summary!$C267)</f>
        <v>0</v>
      </c>
      <c r="L267" s="57">
        <f t="shared" ca="1" si="80"/>
        <v>0</v>
      </c>
      <c r="M267"/>
      <c r="N267" s="50"/>
      <c r="O267"/>
      <c r="P267"/>
      <c r="Q267"/>
      <c r="R267"/>
      <c r="S267"/>
      <c r="T267"/>
      <c r="U267"/>
      <c r="V267"/>
      <c r="W267"/>
      <c r="X267"/>
      <c r="Y267"/>
      <c r="Z267"/>
      <c r="AA267"/>
      <c r="AB267"/>
      <c r="AC267"/>
      <c r="AD267"/>
      <c r="AE267"/>
      <c r="AF267"/>
      <c r="AG267"/>
      <c r="AH267"/>
      <c r="AI267"/>
      <c r="AJ267"/>
      <c r="AK267"/>
      <c r="AL267"/>
      <c r="AM267"/>
      <c r="AN267"/>
      <c r="AO267"/>
      <c r="AP267"/>
      <c r="AQ267"/>
      <c r="AR267"/>
    </row>
    <row r="268" spans="1:44" s="9" customFormat="1" hidden="1" outlineLevel="1" x14ac:dyDescent="0.55000000000000004">
      <c r="A268" s="9">
        <f t="shared" si="105"/>
        <v>24</v>
      </c>
      <c r="B268"/>
      <c r="C268">
        <f>$F263</f>
        <v>0</v>
      </c>
      <c r="D268" s="3" t="str">
        <f t="shared" si="85"/>
        <v>T_BAD_DEBT - Tenant Bad Debt Expense</v>
      </c>
      <c r="E268"/>
      <c r="F268" s="13" t="str">
        <f>_xll.EVDES(D268)</f>
        <v>Tenant Bad Debt Expense</v>
      </c>
      <c r="G268" s="10">
        <f ca="1">SUMIFS(OFFSET('BPC Data'!$F:$F,0,Summary!G$2),'BPC Data'!$E:$E,Summary!$D268,'BPC Data'!$B:$B,Summary!$C268)</f>
        <v>0</v>
      </c>
      <c r="H268" s="243">
        <f ca="1">SUMIFS(OFFSET('BPC Data'!$F:$F,0,Summary!H$2),'BPC Data'!$E:$E,Summary!$D268,'BPC Data'!$B:$B,Summary!$C268)</f>
        <v>0</v>
      </c>
      <c r="I268" s="10">
        <f ca="1">SUMIFS(OFFSET('BPC Data'!$F:$F,0,Summary!I$2),'BPC Data'!$E:$E,Summary!$D268,'BPC Data'!$B:$B,Summary!$C268)</f>
        <v>0</v>
      </c>
      <c r="J268" s="243">
        <f ca="1">SUMIFS(OFFSET('BPC Data'!$F:$F,0,Summary!J$2),'BPC Data'!$E:$E,Summary!$D268,'BPC Data'!$B:$B,Summary!$C268)</f>
        <v>0</v>
      </c>
      <c r="K268" s="10">
        <f ca="1">SUMIFS(OFFSET('BPC Data'!$F:$F,0,Summary!K$2),'BPC Data'!$E:$E,Summary!$D268,'BPC Data'!$B:$B,Summary!$C268)</f>
        <v>0</v>
      </c>
      <c r="L268" s="57">
        <f t="shared" ca="1" si="80"/>
        <v>0</v>
      </c>
      <c r="M268"/>
      <c r="N268" s="50"/>
      <c r="O268"/>
      <c r="P268"/>
      <c r="Q268"/>
      <c r="R268"/>
      <c r="S268"/>
      <c r="T268"/>
      <c r="U268"/>
      <c r="V268"/>
      <c r="W268"/>
      <c r="X268"/>
      <c r="Y268"/>
      <c r="Z268"/>
      <c r="AA268"/>
      <c r="AB268"/>
      <c r="AC268"/>
      <c r="AD268"/>
      <c r="AE268"/>
      <c r="AF268"/>
      <c r="AG268"/>
      <c r="AH268"/>
      <c r="AI268"/>
      <c r="AJ268"/>
      <c r="AK268"/>
      <c r="AL268"/>
      <c r="AM268"/>
      <c r="AN268"/>
      <c r="AO268"/>
      <c r="AP268"/>
      <c r="AQ268"/>
      <c r="AR268"/>
    </row>
    <row r="269" spans="1:44" s="9" customFormat="1" hidden="1" outlineLevel="1" x14ac:dyDescent="0.55000000000000004">
      <c r="A269" s="9">
        <f t="shared" si="105"/>
        <v>24</v>
      </c>
      <c r="B269"/>
      <c r="C269">
        <f>$F263</f>
        <v>0</v>
      </c>
      <c r="D269" s="2" t="str">
        <f t="shared" si="85"/>
        <v>T_EBITDARM - EBITDARM</v>
      </c>
      <c r="E269"/>
      <c r="F269" s="13" t="str">
        <f>_xll.EVDES(D269)</f>
        <v>EBITDARM</v>
      </c>
      <c r="G269" s="10">
        <f ca="1">SUMIFS(OFFSET('BPC Data'!$F:$F,0,Summary!G$2),'BPC Data'!$E:$E,Summary!$D269,'BPC Data'!$B:$B,Summary!$C269)</f>
        <v>0</v>
      </c>
      <c r="H269" s="243">
        <f ca="1">SUMIFS(OFFSET('BPC Data'!$F:$F,0,Summary!H$2),'BPC Data'!$E:$E,Summary!$D269,'BPC Data'!$B:$B,Summary!$C269)</f>
        <v>0</v>
      </c>
      <c r="I269" s="10">
        <f ca="1">SUMIFS(OFFSET('BPC Data'!$F:$F,0,Summary!I$2),'BPC Data'!$E:$E,Summary!$D269,'BPC Data'!$B:$B,Summary!$C269)</f>
        <v>0</v>
      </c>
      <c r="J269" s="243">
        <f ca="1">SUMIFS(OFFSET('BPC Data'!$F:$F,0,Summary!J$2),'BPC Data'!$E:$E,Summary!$D269,'BPC Data'!$B:$B,Summary!$C269)</f>
        <v>0</v>
      </c>
      <c r="K269" s="10">
        <f ca="1">SUMIFS(OFFSET('BPC Data'!$F:$F,0,Summary!K$2),'BPC Data'!$E:$E,Summary!$D269,'BPC Data'!$B:$B,Summary!$C269)</f>
        <v>0</v>
      </c>
      <c r="L269" s="57">
        <f t="shared" ref="L269:L332" ca="1" si="106">SUM(G269:G269)</f>
        <v>0</v>
      </c>
      <c r="M269"/>
      <c r="N269" s="50"/>
      <c r="O269"/>
      <c r="P269"/>
      <c r="Q269"/>
      <c r="R269"/>
      <c r="S269"/>
      <c r="T269"/>
      <c r="U269"/>
      <c r="V269"/>
      <c r="W269"/>
      <c r="X269"/>
      <c r="Y269"/>
      <c r="Z269"/>
      <c r="AA269"/>
      <c r="AB269"/>
      <c r="AC269"/>
      <c r="AD269"/>
      <c r="AE269"/>
      <c r="AF269"/>
      <c r="AG269"/>
      <c r="AH269"/>
      <c r="AI269"/>
      <c r="AJ269"/>
      <c r="AK269"/>
      <c r="AL269"/>
      <c r="AM269"/>
      <c r="AN269"/>
      <c r="AO269"/>
      <c r="AP269"/>
      <c r="AQ269"/>
      <c r="AR269"/>
    </row>
    <row r="270" spans="1:44" s="9" customFormat="1" hidden="1" outlineLevel="1" x14ac:dyDescent="0.55000000000000004">
      <c r="A270" s="9">
        <f t="shared" si="105"/>
        <v>24</v>
      </c>
      <c r="B270"/>
      <c r="C270">
        <f>$F263</f>
        <v>0</v>
      </c>
      <c r="D270" s="2" t="str">
        <f t="shared" si="85"/>
        <v>T_MGMT_FEE - Tenant Management Fee - Actual</v>
      </c>
      <c r="E270"/>
      <c r="F270" s="13" t="str">
        <f>_xll.EVDES(D270)</f>
        <v>Tenant Management Fee - Actual</v>
      </c>
      <c r="G270" s="10">
        <f ca="1">SUMIFS(OFFSET('BPC Data'!$F:$F,0,Summary!G$2),'BPC Data'!$E:$E,Summary!$D270,'BPC Data'!$B:$B,Summary!$C270)</f>
        <v>0</v>
      </c>
      <c r="H270" s="243">
        <f ca="1">SUMIFS(OFFSET('BPC Data'!$F:$F,0,Summary!H$2),'BPC Data'!$E:$E,Summary!$D270,'BPC Data'!$B:$B,Summary!$C270)</f>
        <v>0</v>
      </c>
      <c r="I270" s="10">
        <f ca="1">SUMIFS(OFFSET('BPC Data'!$F:$F,0,Summary!I$2),'BPC Data'!$E:$E,Summary!$D270,'BPC Data'!$B:$B,Summary!$C270)</f>
        <v>0</v>
      </c>
      <c r="J270" s="243">
        <f ca="1">SUMIFS(OFFSET('BPC Data'!$F:$F,0,Summary!J$2),'BPC Data'!$E:$E,Summary!$D270,'BPC Data'!$B:$B,Summary!$C270)</f>
        <v>0</v>
      </c>
      <c r="K270" s="10">
        <f ca="1">SUMIFS(OFFSET('BPC Data'!$F:$F,0,Summary!K$2),'BPC Data'!$E:$E,Summary!$D270,'BPC Data'!$B:$B,Summary!$C270)</f>
        <v>0</v>
      </c>
      <c r="L270" s="57">
        <f t="shared" ca="1" si="106"/>
        <v>0</v>
      </c>
      <c r="M270"/>
      <c r="N270" s="50"/>
      <c r="O270"/>
      <c r="P270"/>
      <c r="Q270"/>
      <c r="R270"/>
      <c r="S270"/>
      <c r="T270"/>
      <c r="U270"/>
      <c r="V270"/>
      <c r="W270"/>
      <c r="X270"/>
      <c r="Y270"/>
      <c r="Z270"/>
      <c r="AA270"/>
      <c r="AB270"/>
      <c r="AC270"/>
      <c r="AD270"/>
      <c r="AE270"/>
      <c r="AF270"/>
      <c r="AG270"/>
      <c r="AH270"/>
      <c r="AI270"/>
      <c r="AJ270"/>
      <c r="AK270"/>
      <c r="AL270"/>
      <c r="AM270"/>
      <c r="AN270"/>
      <c r="AO270"/>
      <c r="AP270"/>
      <c r="AQ270"/>
      <c r="AR270"/>
    </row>
    <row r="271" spans="1:44" s="9" customFormat="1" hidden="1" outlineLevel="1" x14ac:dyDescent="0.55000000000000004">
      <c r="A271" s="9">
        <f t="shared" si="105"/>
        <v>24</v>
      </c>
      <c r="B271"/>
      <c r="C271">
        <f>$F263</f>
        <v>0</v>
      </c>
      <c r="D271" s="1" t="str">
        <f t="shared" si="85"/>
        <v>T_EBITDAR - EBITDAR</v>
      </c>
      <c r="E271"/>
      <c r="F271" s="13" t="str">
        <f>_xll.EVDES(D271)</f>
        <v>EBITDAR</v>
      </c>
      <c r="G271" s="10">
        <f ca="1">SUMIFS(OFFSET('BPC Data'!$F:$F,0,Summary!G$2),'BPC Data'!$E:$E,Summary!$D271,'BPC Data'!$B:$B,Summary!$C271)</f>
        <v>0</v>
      </c>
      <c r="H271" s="243">
        <f ca="1">SUMIFS(OFFSET('BPC Data'!$F:$F,0,Summary!H$2),'BPC Data'!$E:$E,Summary!$D271,'BPC Data'!$B:$B,Summary!$C271)</f>
        <v>0</v>
      </c>
      <c r="I271" s="10">
        <f ca="1">SUMIFS(OFFSET('BPC Data'!$F:$F,0,Summary!I$2),'BPC Data'!$E:$E,Summary!$D271,'BPC Data'!$B:$B,Summary!$C271)</f>
        <v>0</v>
      </c>
      <c r="J271" s="243">
        <f ca="1">SUMIFS(OFFSET('BPC Data'!$F:$F,0,Summary!J$2),'BPC Data'!$E:$E,Summary!$D271,'BPC Data'!$B:$B,Summary!$C271)</f>
        <v>0</v>
      </c>
      <c r="K271" s="10">
        <f ca="1">SUMIFS(OFFSET('BPC Data'!$F:$F,0,Summary!K$2),'BPC Data'!$E:$E,Summary!$D271,'BPC Data'!$B:$B,Summary!$C271)</f>
        <v>0</v>
      </c>
      <c r="L271" s="57">
        <f t="shared" ca="1" si="106"/>
        <v>0</v>
      </c>
      <c r="M271"/>
      <c r="N271" s="50"/>
      <c r="O271"/>
      <c r="P271"/>
      <c r="Q271"/>
      <c r="R271"/>
      <c r="S271"/>
      <c r="T271"/>
      <c r="U271"/>
      <c r="V271"/>
      <c r="W271"/>
      <c r="X271"/>
      <c r="Y271"/>
      <c r="Z271"/>
      <c r="AA271"/>
      <c r="AB271"/>
      <c r="AC271"/>
      <c r="AD271"/>
      <c r="AE271"/>
      <c r="AF271"/>
      <c r="AG271"/>
      <c r="AH271"/>
      <c r="AI271"/>
      <c r="AJ271"/>
      <c r="AK271"/>
      <c r="AL271"/>
      <c r="AM271"/>
      <c r="AN271"/>
      <c r="AO271"/>
      <c r="AP271"/>
      <c r="AQ271"/>
      <c r="AR271"/>
    </row>
    <row r="272" spans="1:44" s="9" customFormat="1" hidden="1" outlineLevel="1" x14ac:dyDescent="0.55000000000000004">
      <c r="A272" s="9">
        <f t="shared" si="105"/>
        <v>24</v>
      </c>
      <c r="B272"/>
      <c r="C272">
        <f>$F263</f>
        <v>0</v>
      </c>
      <c r="D272" s="1" t="str">
        <f t="shared" si="85"/>
        <v>T_RENT_EXP - Tenant Rent Expense</v>
      </c>
      <c r="E272"/>
      <c r="F272" s="13" t="str">
        <f>_xll.EVDES(D272)</f>
        <v>Tenant Rent Expense</v>
      </c>
      <c r="G272" s="10">
        <f ca="1">SUMIFS(OFFSET('BPC Data'!$F:$F,0,Summary!G$2),'BPC Data'!$E:$E,Summary!$D272,'BPC Data'!$B:$B,Summary!$C272)</f>
        <v>0</v>
      </c>
      <c r="H272" s="243">
        <f ca="1">SUMIFS(OFFSET('BPC Data'!$F:$F,0,Summary!H$2),'BPC Data'!$E:$E,Summary!$D272,'BPC Data'!$B:$B,Summary!$C272)</f>
        <v>0</v>
      </c>
      <c r="I272" s="10">
        <f ca="1">SUMIFS(OFFSET('BPC Data'!$F:$F,0,Summary!I$2),'BPC Data'!$E:$E,Summary!$D272,'BPC Data'!$B:$B,Summary!$C272)</f>
        <v>0</v>
      </c>
      <c r="J272" s="243">
        <f ca="1">SUMIFS(OFFSET('BPC Data'!$F:$F,0,Summary!J$2),'BPC Data'!$E:$E,Summary!$D272,'BPC Data'!$B:$B,Summary!$C272)</f>
        <v>0</v>
      </c>
      <c r="K272" s="10">
        <f ca="1">SUMIFS(OFFSET('BPC Data'!$F:$F,0,Summary!K$2),'BPC Data'!$E:$E,Summary!$D272,'BPC Data'!$B:$B,Summary!$C272)</f>
        <v>0</v>
      </c>
      <c r="L272" s="57">
        <f t="shared" ca="1" si="106"/>
        <v>0</v>
      </c>
      <c r="M272"/>
      <c r="N272" s="50"/>
      <c r="O272"/>
      <c r="P272"/>
      <c r="Q272"/>
      <c r="R272"/>
      <c r="S272"/>
      <c r="T272"/>
      <c r="U272"/>
      <c r="V272"/>
      <c r="W272"/>
      <c r="X272"/>
      <c r="Y272"/>
      <c r="Z272"/>
      <c r="AA272"/>
      <c r="AB272"/>
      <c r="AC272"/>
      <c r="AD272"/>
      <c r="AE272"/>
      <c r="AF272"/>
      <c r="AG272"/>
      <c r="AH272"/>
      <c r="AI272"/>
      <c r="AJ272"/>
      <c r="AK272"/>
      <c r="AL272"/>
      <c r="AM272"/>
      <c r="AN272"/>
      <c r="AO272"/>
      <c r="AP272"/>
      <c r="AQ272"/>
      <c r="AR272"/>
    </row>
    <row r="273" spans="1:44" s="9" customFormat="1" hidden="1" outlineLevel="1" x14ac:dyDescent="0.55000000000000004">
      <c r="A273" s="9">
        <f t="shared" si="105"/>
        <v>24</v>
      </c>
      <c r="B273"/>
      <c r="C273"/>
      <c r="D273" s="1" t="str">
        <f t="shared" si="85"/>
        <v>x</v>
      </c>
      <c r="E273"/>
      <c r="F273" s="13" t="s">
        <v>0</v>
      </c>
      <c r="G273" s="10" t="e">
        <f t="shared" ref="G273:H273" ca="1" si="107">G271/G272</f>
        <v>#DIV/0!</v>
      </c>
      <c r="H273" s="243" t="e">
        <f t="shared" ca="1" si="107"/>
        <v>#DIV/0!</v>
      </c>
      <c r="I273" s="10" t="e">
        <f t="shared" ref="I273:J273" ca="1" si="108">I271/I272</f>
        <v>#DIV/0!</v>
      </c>
      <c r="J273" s="243" t="e">
        <f t="shared" ca="1" si="108"/>
        <v>#DIV/0!</v>
      </c>
      <c r="K273" s="10" t="e">
        <f t="shared" ref="K273" ca="1" si="109">K271/K272</f>
        <v>#DIV/0!</v>
      </c>
      <c r="L273" s="57" t="e">
        <f t="shared" ca="1" si="106"/>
        <v>#DIV/0!</v>
      </c>
      <c r="M273"/>
      <c r="N273" s="50"/>
      <c r="O273"/>
      <c r="P273"/>
      <c r="Q273"/>
      <c r="R273"/>
      <c r="S273"/>
      <c r="T273"/>
      <c r="U273"/>
      <c r="V273"/>
      <c r="W273"/>
      <c r="X273"/>
      <c r="Y273"/>
      <c r="Z273"/>
      <c r="AA273"/>
      <c r="AB273"/>
      <c r="AC273"/>
      <c r="AD273"/>
      <c r="AE273"/>
      <c r="AF273"/>
      <c r="AG273"/>
      <c r="AH273"/>
      <c r="AI273"/>
      <c r="AJ273"/>
      <c r="AK273"/>
      <c r="AL273"/>
      <c r="AM273"/>
      <c r="AN273"/>
      <c r="AO273"/>
      <c r="AP273"/>
      <c r="AQ273"/>
      <c r="AR273"/>
    </row>
    <row r="274" spans="1:44" s="9" customFormat="1" hidden="1" outlineLevel="1" x14ac:dyDescent="0.55000000000000004">
      <c r="A274" s="9">
        <f>IF(AND(D274&lt;&gt;"",C274=""),A273+1,A273)</f>
        <v>25</v>
      </c>
      <c r="B274" s="4"/>
      <c r="C274" s="4"/>
      <c r="D274" s="4" t="str">
        <f t="shared" si="85"/>
        <v>x</v>
      </c>
      <c r="E274" s="4"/>
      <c r="F274" s="12">
        <f>INDEX(PropertyList!$D:$D,MATCH(Summary!$A274,PropertyList!$C:$C,0))</f>
        <v>0</v>
      </c>
      <c r="G274" s="87"/>
      <c r="H274" s="242"/>
      <c r="I274" s="87"/>
      <c r="J274" s="242"/>
      <c r="K274" s="87"/>
      <c r="L274" s="57">
        <f t="shared" si="106"/>
        <v>0</v>
      </c>
      <c r="M274"/>
      <c r="N274" s="50"/>
      <c r="O274"/>
      <c r="P274"/>
      <c r="Q274"/>
      <c r="R274"/>
      <c r="S274"/>
      <c r="T274"/>
      <c r="U274"/>
      <c r="V274"/>
      <c r="W274"/>
      <c r="X274"/>
      <c r="Y274"/>
      <c r="Z274"/>
      <c r="AA274"/>
      <c r="AB274"/>
      <c r="AC274"/>
      <c r="AD274"/>
      <c r="AE274"/>
      <c r="AF274"/>
      <c r="AG274"/>
      <c r="AH274"/>
      <c r="AI274"/>
      <c r="AJ274"/>
      <c r="AK274"/>
      <c r="AL274"/>
      <c r="AM274"/>
      <c r="AN274"/>
      <c r="AO274"/>
      <c r="AP274"/>
      <c r="AQ274"/>
      <c r="AR274"/>
    </row>
    <row r="275" spans="1:44" s="9" customFormat="1" hidden="1" outlineLevel="1" x14ac:dyDescent="0.55000000000000004">
      <c r="A275" s="9">
        <f t="shared" ref="A275:A284" si="110">IF(AND(F275&lt;&gt;"",D275=""),A274+1,A274)</f>
        <v>25</v>
      </c>
      <c r="C275">
        <f>$F274</f>
        <v>0</v>
      </c>
      <c r="D275" s="3" t="str">
        <f t="shared" si="85"/>
        <v>PAY_PAT_DAYS - Total Payor Patient Days</v>
      </c>
      <c r="F275" s="13" t="str">
        <f>_xll.EVDES(D275)</f>
        <v>Total Payor Patient Days</v>
      </c>
      <c r="G275" s="10">
        <f ca="1">SUMIFS(OFFSET('BPC Data'!$F:$F,0,Summary!G$2),'BPC Data'!$E:$E,Summary!$D275,'BPC Data'!$B:$B,Summary!$C275)</f>
        <v>0</v>
      </c>
      <c r="H275" s="243">
        <f ca="1">SUMIFS(OFFSET('BPC Data'!$F:$F,0,Summary!H$2),'BPC Data'!$E:$E,Summary!$D275,'BPC Data'!$B:$B,Summary!$C275)</f>
        <v>0</v>
      </c>
      <c r="I275" s="10">
        <f ca="1">SUMIFS(OFFSET('BPC Data'!$F:$F,0,Summary!I$2),'BPC Data'!$E:$E,Summary!$D275,'BPC Data'!$B:$B,Summary!$C275)</f>
        <v>0</v>
      </c>
      <c r="J275" s="243">
        <f ca="1">SUMIFS(OFFSET('BPC Data'!$F:$F,0,Summary!J$2),'BPC Data'!$E:$E,Summary!$D275,'BPC Data'!$B:$B,Summary!$C275)</f>
        <v>0</v>
      </c>
      <c r="K275" s="10">
        <f ca="1">SUMIFS(OFFSET('BPC Data'!$F:$F,0,Summary!K$2),'BPC Data'!$E:$E,Summary!$D275,'BPC Data'!$B:$B,Summary!$C275)</f>
        <v>0</v>
      </c>
      <c r="L275" s="57">
        <f t="shared" ca="1" si="106"/>
        <v>0</v>
      </c>
      <c r="M275"/>
      <c r="N275" s="50"/>
      <c r="O275"/>
      <c r="P275"/>
      <c r="Q275"/>
      <c r="R275"/>
      <c r="S275"/>
      <c r="T275"/>
      <c r="U275"/>
      <c r="V275"/>
      <c r="W275"/>
      <c r="X275"/>
      <c r="Y275"/>
      <c r="Z275"/>
      <c r="AA275"/>
      <c r="AB275"/>
      <c r="AC275"/>
      <c r="AD275"/>
      <c r="AE275"/>
      <c r="AF275"/>
      <c r="AG275"/>
      <c r="AH275"/>
      <c r="AI275"/>
      <c r="AJ275"/>
      <c r="AK275"/>
      <c r="AL275"/>
      <c r="AM275"/>
      <c r="AN275"/>
      <c r="AO275"/>
      <c r="AP275"/>
      <c r="AQ275"/>
      <c r="AR275"/>
    </row>
    <row r="276" spans="1:44" s="9" customFormat="1" hidden="1" outlineLevel="1" x14ac:dyDescent="0.55000000000000004">
      <c r="A276" s="9">
        <f t="shared" si="110"/>
        <v>25</v>
      </c>
      <c r="C276">
        <f>$F274</f>
        <v>0</v>
      </c>
      <c r="D276" s="3" t="str">
        <f t="shared" si="85"/>
        <v>A_BEDS_TOTAL - Total Available Beds</v>
      </c>
      <c r="F276" s="13" t="str">
        <f>_xll.EVDES(D276)</f>
        <v>Total Available Beds</v>
      </c>
      <c r="G276" s="10">
        <f ca="1">SUMIFS(OFFSET('BPC Data'!$F:$F,0,Summary!G$2),'BPC Data'!$E:$E,Summary!$D276,'BPC Data'!$B:$B,Summary!$C276)</f>
        <v>0</v>
      </c>
      <c r="H276" s="243">
        <f ca="1">SUMIFS(OFFSET('BPC Data'!$F:$F,0,Summary!H$2),'BPC Data'!$E:$E,Summary!$D276,'BPC Data'!$B:$B,Summary!$C276)</f>
        <v>0</v>
      </c>
      <c r="I276" s="10">
        <f ca="1">SUMIFS(OFFSET('BPC Data'!$F:$F,0,Summary!I$2),'BPC Data'!$E:$E,Summary!$D276,'BPC Data'!$B:$B,Summary!$C276)</f>
        <v>0</v>
      </c>
      <c r="J276" s="243">
        <f ca="1">SUMIFS(OFFSET('BPC Data'!$F:$F,0,Summary!J$2),'BPC Data'!$E:$E,Summary!$D276,'BPC Data'!$B:$B,Summary!$C276)</f>
        <v>0</v>
      </c>
      <c r="K276" s="10">
        <f ca="1">SUMIFS(OFFSET('BPC Data'!$F:$F,0,Summary!K$2),'BPC Data'!$E:$E,Summary!$D276,'BPC Data'!$B:$B,Summary!$C276)</f>
        <v>0</v>
      </c>
      <c r="L276" s="57">
        <f t="shared" ca="1" si="106"/>
        <v>0</v>
      </c>
      <c r="M276"/>
      <c r="N276" s="50"/>
      <c r="O276"/>
      <c r="P276"/>
      <c r="Q276"/>
      <c r="R276"/>
      <c r="S276"/>
      <c r="T276"/>
      <c r="U276"/>
      <c r="V276"/>
      <c r="W276"/>
      <c r="X276"/>
      <c r="Y276"/>
      <c r="Z276"/>
      <c r="AA276"/>
      <c r="AB276"/>
      <c r="AC276"/>
      <c r="AD276"/>
      <c r="AE276"/>
      <c r="AF276"/>
      <c r="AG276"/>
      <c r="AH276"/>
      <c r="AI276"/>
      <c r="AJ276"/>
      <c r="AK276"/>
      <c r="AL276"/>
      <c r="AM276"/>
      <c r="AN276"/>
      <c r="AO276"/>
      <c r="AP276"/>
      <c r="AQ276"/>
      <c r="AR276"/>
    </row>
    <row r="277" spans="1:44" s="9" customFormat="1" hidden="1" outlineLevel="1" x14ac:dyDescent="0.55000000000000004">
      <c r="A277" s="9">
        <f t="shared" si="110"/>
        <v>25</v>
      </c>
      <c r="B277"/>
      <c r="C277">
        <f>$F274</f>
        <v>0</v>
      </c>
      <c r="D277" s="3" t="str">
        <f t="shared" si="85"/>
        <v>T_REVENUES - Total Tenant Revenues</v>
      </c>
      <c r="E277"/>
      <c r="F277" s="13" t="str">
        <f>_xll.EVDES(D277)</f>
        <v>Total Tenant Revenues</v>
      </c>
      <c r="G277" s="10">
        <f ca="1">SUMIFS(OFFSET('BPC Data'!$F:$F,0,Summary!G$2),'BPC Data'!$E:$E,Summary!$D277,'BPC Data'!$B:$B,Summary!$C277)</f>
        <v>0</v>
      </c>
      <c r="H277" s="243">
        <f ca="1">SUMIFS(OFFSET('BPC Data'!$F:$F,0,Summary!H$2),'BPC Data'!$E:$E,Summary!$D277,'BPC Data'!$B:$B,Summary!$C277)</f>
        <v>0</v>
      </c>
      <c r="I277" s="10">
        <f ca="1">SUMIFS(OFFSET('BPC Data'!$F:$F,0,Summary!I$2),'BPC Data'!$E:$E,Summary!$D277,'BPC Data'!$B:$B,Summary!$C277)</f>
        <v>0</v>
      </c>
      <c r="J277" s="243">
        <f ca="1">SUMIFS(OFFSET('BPC Data'!$F:$F,0,Summary!J$2),'BPC Data'!$E:$E,Summary!$D277,'BPC Data'!$B:$B,Summary!$C277)</f>
        <v>0</v>
      </c>
      <c r="K277" s="10">
        <f ca="1">SUMIFS(OFFSET('BPC Data'!$F:$F,0,Summary!K$2),'BPC Data'!$E:$E,Summary!$D277,'BPC Data'!$B:$B,Summary!$C277)</f>
        <v>0</v>
      </c>
      <c r="L277" s="57">
        <f t="shared" ca="1" si="106"/>
        <v>0</v>
      </c>
      <c r="M277"/>
      <c r="N277" s="50"/>
      <c r="O277"/>
      <c r="P277"/>
      <c r="Q277"/>
      <c r="R277"/>
      <c r="S277"/>
      <c r="T277"/>
      <c r="U277"/>
      <c r="V277"/>
      <c r="W277"/>
      <c r="X277"/>
      <c r="Y277"/>
      <c r="Z277"/>
      <c r="AA277"/>
      <c r="AB277"/>
      <c r="AC277"/>
      <c r="AD277"/>
      <c r="AE277"/>
      <c r="AF277"/>
      <c r="AG277"/>
      <c r="AH277"/>
      <c r="AI277"/>
      <c r="AJ277"/>
      <c r="AK277"/>
      <c r="AL277"/>
      <c r="AM277"/>
      <c r="AN277"/>
      <c r="AO277"/>
      <c r="AP277"/>
      <c r="AQ277"/>
      <c r="AR277"/>
    </row>
    <row r="278" spans="1:44" s="9" customFormat="1" hidden="1" outlineLevel="1" x14ac:dyDescent="0.55000000000000004">
      <c r="A278" s="9">
        <f t="shared" si="110"/>
        <v>25</v>
      </c>
      <c r="B278"/>
      <c r="C278">
        <f>$F274</f>
        <v>0</v>
      </c>
      <c r="D278" s="3" t="str">
        <f t="shared" si="85"/>
        <v>T_OPEX - Tenant Operating Expenses</v>
      </c>
      <c r="E278"/>
      <c r="F278" s="13" t="str">
        <f>_xll.EVDES(D278)</f>
        <v>Tenant Operating Expenses</v>
      </c>
      <c r="G278" s="10">
        <f ca="1">SUMIFS(OFFSET('BPC Data'!$F:$F,0,Summary!G$2),'BPC Data'!$E:$E,Summary!$D278,'BPC Data'!$B:$B,Summary!$C278)</f>
        <v>0</v>
      </c>
      <c r="H278" s="243">
        <f ca="1">SUMIFS(OFFSET('BPC Data'!$F:$F,0,Summary!H$2),'BPC Data'!$E:$E,Summary!$D278,'BPC Data'!$B:$B,Summary!$C278)</f>
        <v>0</v>
      </c>
      <c r="I278" s="10">
        <f ca="1">SUMIFS(OFFSET('BPC Data'!$F:$F,0,Summary!I$2),'BPC Data'!$E:$E,Summary!$D278,'BPC Data'!$B:$B,Summary!$C278)</f>
        <v>0</v>
      </c>
      <c r="J278" s="243">
        <f ca="1">SUMIFS(OFFSET('BPC Data'!$F:$F,0,Summary!J$2),'BPC Data'!$E:$E,Summary!$D278,'BPC Data'!$B:$B,Summary!$C278)</f>
        <v>0</v>
      </c>
      <c r="K278" s="10">
        <f ca="1">SUMIFS(OFFSET('BPC Data'!$F:$F,0,Summary!K$2),'BPC Data'!$E:$E,Summary!$D278,'BPC Data'!$B:$B,Summary!$C278)</f>
        <v>0</v>
      </c>
      <c r="L278" s="57">
        <f t="shared" ca="1" si="106"/>
        <v>0</v>
      </c>
      <c r="M278"/>
      <c r="N278" s="50"/>
      <c r="O278"/>
      <c r="P278"/>
      <c r="Q278"/>
      <c r="R278"/>
      <c r="S278"/>
      <c r="T278"/>
      <c r="U278"/>
      <c r="V278"/>
      <c r="W278"/>
      <c r="X278"/>
      <c r="Y278"/>
      <c r="Z278"/>
      <c r="AA278"/>
      <c r="AB278"/>
      <c r="AC278"/>
      <c r="AD278"/>
      <c r="AE278"/>
      <c r="AF278"/>
      <c r="AG278"/>
      <c r="AH278"/>
      <c r="AI278"/>
      <c r="AJ278"/>
      <c r="AK278"/>
      <c r="AL278"/>
      <c r="AM278"/>
      <c r="AN278"/>
      <c r="AO278"/>
      <c r="AP278"/>
      <c r="AQ278"/>
      <c r="AR278"/>
    </row>
    <row r="279" spans="1:44" s="9" customFormat="1" hidden="1" outlineLevel="1" x14ac:dyDescent="0.55000000000000004">
      <c r="A279" s="9">
        <f t="shared" si="110"/>
        <v>25</v>
      </c>
      <c r="B279"/>
      <c r="C279">
        <f>$F274</f>
        <v>0</v>
      </c>
      <c r="D279" s="3" t="str">
        <f t="shared" ref="D279:D342" si="111">$D268</f>
        <v>T_BAD_DEBT - Tenant Bad Debt Expense</v>
      </c>
      <c r="E279"/>
      <c r="F279" s="13" t="str">
        <f>_xll.EVDES(D279)</f>
        <v>Tenant Bad Debt Expense</v>
      </c>
      <c r="G279" s="10">
        <f ca="1">SUMIFS(OFFSET('BPC Data'!$F:$F,0,Summary!G$2),'BPC Data'!$E:$E,Summary!$D279,'BPC Data'!$B:$B,Summary!$C279)</f>
        <v>0</v>
      </c>
      <c r="H279" s="243">
        <f ca="1">SUMIFS(OFFSET('BPC Data'!$F:$F,0,Summary!H$2),'BPC Data'!$E:$E,Summary!$D279,'BPC Data'!$B:$B,Summary!$C279)</f>
        <v>0</v>
      </c>
      <c r="I279" s="10">
        <f ca="1">SUMIFS(OFFSET('BPC Data'!$F:$F,0,Summary!I$2),'BPC Data'!$E:$E,Summary!$D279,'BPC Data'!$B:$B,Summary!$C279)</f>
        <v>0</v>
      </c>
      <c r="J279" s="243">
        <f ca="1">SUMIFS(OFFSET('BPC Data'!$F:$F,0,Summary!J$2),'BPC Data'!$E:$E,Summary!$D279,'BPC Data'!$B:$B,Summary!$C279)</f>
        <v>0</v>
      </c>
      <c r="K279" s="10">
        <f ca="1">SUMIFS(OFFSET('BPC Data'!$F:$F,0,Summary!K$2),'BPC Data'!$E:$E,Summary!$D279,'BPC Data'!$B:$B,Summary!$C279)</f>
        <v>0</v>
      </c>
      <c r="L279" s="57">
        <f t="shared" ca="1" si="106"/>
        <v>0</v>
      </c>
      <c r="M279"/>
      <c r="N279" s="50"/>
      <c r="O279"/>
      <c r="P279"/>
      <c r="Q279"/>
      <c r="R279"/>
      <c r="S279"/>
      <c r="T279"/>
      <c r="U279"/>
      <c r="V279"/>
      <c r="W279"/>
      <c r="X279"/>
      <c r="Y279"/>
      <c r="Z279"/>
      <c r="AA279"/>
      <c r="AB279"/>
      <c r="AC279"/>
      <c r="AD279"/>
      <c r="AE279"/>
      <c r="AF279"/>
      <c r="AG279"/>
      <c r="AH279"/>
      <c r="AI279"/>
      <c r="AJ279"/>
      <c r="AK279"/>
      <c r="AL279"/>
      <c r="AM279"/>
      <c r="AN279"/>
      <c r="AO279"/>
      <c r="AP279"/>
      <c r="AQ279"/>
      <c r="AR279"/>
    </row>
    <row r="280" spans="1:44" s="9" customFormat="1" hidden="1" outlineLevel="1" x14ac:dyDescent="0.55000000000000004">
      <c r="A280" s="9">
        <f t="shared" si="110"/>
        <v>25</v>
      </c>
      <c r="B280"/>
      <c r="C280">
        <f>$F274</f>
        <v>0</v>
      </c>
      <c r="D280" s="2" t="str">
        <f t="shared" si="111"/>
        <v>T_EBITDARM - EBITDARM</v>
      </c>
      <c r="E280"/>
      <c r="F280" s="13" t="str">
        <f>_xll.EVDES(D280)</f>
        <v>EBITDARM</v>
      </c>
      <c r="G280" s="10">
        <f ca="1">SUMIFS(OFFSET('BPC Data'!$F:$F,0,Summary!G$2),'BPC Data'!$E:$E,Summary!$D280,'BPC Data'!$B:$B,Summary!$C280)</f>
        <v>0</v>
      </c>
      <c r="H280" s="243">
        <f ca="1">SUMIFS(OFFSET('BPC Data'!$F:$F,0,Summary!H$2),'BPC Data'!$E:$E,Summary!$D280,'BPC Data'!$B:$B,Summary!$C280)</f>
        <v>0</v>
      </c>
      <c r="I280" s="10">
        <f ca="1">SUMIFS(OFFSET('BPC Data'!$F:$F,0,Summary!I$2),'BPC Data'!$E:$E,Summary!$D280,'BPC Data'!$B:$B,Summary!$C280)</f>
        <v>0</v>
      </c>
      <c r="J280" s="243">
        <f ca="1">SUMIFS(OFFSET('BPC Data'!$F:$F,0,Summary!J$2),'BPC Data'!$E:$E,Summary!$D280,'BPC Data'!$B:$B,Summary!$C280)</f>
        <v>0</v>
      </c>
      <c r="K280" s="10">
        <f ca="1">SUMIFS(OFFSET('BPC Data'!$F:$F,0,Summary!K$2),'BPC Data'!$E:$E,Summary!$D280,'BPC Data'!$B:$B,Summary!$C280)</f>
        <v>0</v>
      </c>
      <c r="L280" s="57">
        <f t="shared" ca="1" si="106"/>
        <v>0</v>
      </c>
      <c r="M280"/>
      <c r="N280" s="50"/>
      <c r="O280"/>
      <c r="P280"/>
      <c r="Q280"/>
      <c r="R280"/>
      <c r="S280"/>
      <c r="T280"/>
      <c r="U280"/>
      <c r="V280"/>
      <c r="W280"/>
      <c r="X280"/>
      <c r="Y280"/>
      <c r="Z280"/>
      <c r="AA280"/>
      <c r="AB280"/>
      <c r="AC280"/>
      <c r="AD280"/>
      <c r="AE280"/>
      <c r="AF280"/>
      <c r="AG280"/>
      <c r="AH280"/>
      <c r="AI280"/>
      <c r="AJ280"/>
      <c r="AK280"/>
      <c r="AL280"/>
      <c r="AM280"/>
      <c r="AN280"/>
      <c r="AO280"/>
      <c r="AP280"/>
      <c r="AQ280"/>
      <c r="AR280"/>
    </row>
    <row r="281" spans="1:44" s="9" customFormat="1" hidden="1" outlineLevel="1" x14ac:dyDescent="0.55000000000000004">
      <c r="A281" s="9">
        <f t="shared" si="110"/>
        <v>25</v>
      </c>
      <c r="B281"/>
      <c r="C281">
        <f>$F274</f>
        <v>0</v>
      </c>
      <c r="D281" s="2" t="str">
        <f t="shared" si="111"/>
        <v>T_MGMT_FEE - Tenant Management Fee - Actual</v>
      </c>
      <c r="E281"/>
      <c r="F281" s="13" t="str">
        <f>_xll.EVDES(D281)</f>
        <v>Tenant Management Fee - Actual</v>
      </c>
      <c r="G281" s="10">
        <f ca="1">SUMIFS(OFFSET('BPC Data'!$F:$F,0,Summary!G$2),'BPC Data'!$E:$E,Summary!$D281,'BPC Data'!$B:$B,Summary!$C281)</f>
        <v>0</v>
      </c>
      <c r="H281" s="243">
        <f ca="1">SUMIFS(OFFSET('BPC Data'!$F:$F,0,Summary!H$2),'BPC Data'!$E:$E,Summary!$D281,'BPC Data'!$B:$B,Summary!$C281)</f>
        <v>0</v>
      </c>
      <c r="I281" s="10">
        <f ca="1">SUMIFS(OFFSET('BPC Data'!$F:$F,0,Summary!I$2),'BPC Data'!$E:$E,Summary!$D281,'BPC Data'!$B:$B,Summary!$C281)</f>
        <v>0</v>
      </c>
      <c r="J281" s="243">
        <f ca="1">SUMIFS(OFFSET('BPC Data'!$F:$F,0,Summary!J$2),'BPC Data'!$E:$E,Summary!$D281,'BPC Data'!$B:$B,Summary!$C281)</f>
        <v>0</v>
      </c>
      <c r="K281" s="10">
        <f ca="1">SUMIFS(OFFSET('BPC Data'!$F:$F,0,Summary!K$2),'BPC Data'!$E:$E,Summary!$D281,'BPC Data'!$B:$B,Summary!$C281)</f>
        <v>0</v>
      </c>
      <c r="L281" s="57">
        <f t="shared" ca="1" si="106"/>
        <v>0</v>
      </c>
      <c r="M281"/>
      <c r="N281" s="50"/>
      <c r="O281"/>
      <c r="P281"/>
      <c r="Q281"/>
      <c r="R281"/>
      <c r="S281"/>
      <c r="T281"/>
      <c r="U281"/>
      <c r="V281"/>
      <c r="W281"/>
      <c r="X281"/>
      <c r="Y281"/>
      <c r="Z281"/>
      <c r="AA281"/>
      <c r="AB281"/>
      <c r="AC281"/>
      <c r="AD281"/>
      <c r="AE281"/>
      <c r="AF281"/>
      <c r="AG281"/>
      <c r="AH281"/>
      <c r="AI281"/>
      <c r="AJ281"/>
      <c r="AK281"/>
      <c r="AL281"/>
      <c r="AM281"/>
      <c r="AN281"/>
      <c r="AO281"/>
      <c r="AP281"/>
      <c r="AQ281"/>
      <c r="AR281"/>
    </row>
    <row r="282" spans="1:44" s="9" customFormat="1" hidden="1" outlineLevel="1" x14ac:dyDescent="0.55000000000000004">
      <c r="A282" s="9">
        <f t="shared" si="110"/>
        <v>25</v>
      </c>
      <c r="B282"/>
      <c r="C282">
        <f>$F274</f>
        <v>0</v>
      </c>
      <c r="D282" s="1" t="str">
        <f t="shared" si="111"/>
        <v>T_EBITDAR - EBITDAR</v>
      </c>
      <c r="E282"/>
      <c r="F282" s="13" t="str">
        <f>_xll.EVDES(D282)</f>
        <v>EBITDAR</v>
      </c>
      <c r="G282" s="10">
        <f ca="1">SUMIFS(OFFSET('BPC Data'!$F:$F,0,Summary!G$2),'BPC Data'!$E:$E,Summary!$D282,'BPC Data'!$B:$B,Summary!$C282)</f>
        <v>0</v>
      </c>
      <c r="H282" s="243">
        <f ca="1">SUMIFS(OFFSET('BPC Data'!$F:$F,0,Summary!H$2),'BPC Data'!$E:$E,Summary!$D282,'BPC Data'!$B:$B,Summary!$C282)</f>
        <v>0</v>
      </c>
      <c r="I282" s="10">
        <f ca="1">SUMIFS(OFFSET('BPC Data'!$F:$F,0,Summary!I$2),'BPC Data'!$E:$E,Summary!$D282,'BPC Data'!$B:$B,Summary!$C282)</f>
        <v>0</v>
      </c>
      <c r="J282" s="243">
        <f ca="1">SUMIFS(OFFSET('BPC Data'!$F:$F,0,Summary!J$2),'BPC Data'!$E:$E,Summary!$D282,'BPC Data'!$B:$B,Summary!$C282)</f>
        <v>0</v>
      </c>
      <c r="K282" s="10">
        <f ca="1">SUMIFS(OFFSET('BPC Data'!$F:$F,0,Summary!K$2),'BPC Data'!$E:$E,Summary!$D282,'BPC Data'!$B:$B,Summary!$C282)</f>
        <v>0</v>
      </c>
      <c r="L282" s="57">
        <f t="shared" ca="1" si="106"/>
        <v>0</v>
      </c>
      <c r="M282"/>
      <c r="N282" s="50"/>
      <c r="O282"/>
      <c r="P282"/>
      <c r="Q282"/>
      <c r="R282"/>
      <c r="S282"/>
      <c r="T282"/>
      <c r="U282"/>
      <c r="V282"/>
      <c r="W282"/>
      <c r="X282"/>
      <c r="Y282"/>
      <c r="Z282"/>
      <c r="AA282"/>
      <c r="AB282"/>
      <c r="AC282"/>
      <c r="AD282"/>
      <c r="AE282"/>
      <c r="AF282"/>
      <c r="AG282"/>
      <c r="AH282"/>
      <c r="AI282"/>
      <c r="AJ282"/>
      <c r="AK282"/>
      <c r="AL282"/>
      <c r="AM282"/>
      <c r="AN282"/>
      <c r="AO282"/>
      <c r="AP282"/>
      <c r="AQ282"/>
      <c r="AR282"/>
    </row>
    <row r="283" spans="1:44" s="9" customFormat="1" hidden="1" outlineLevel="1" x14ac:dyDescent="0.55000000000000004">
      <c r="A283" s="9">
        <f t="shared" si="110"/>
        <v>25</v>
      </c>
      <c r="B283"/>
      <c r="C283">
        <f>$F274</f>
        <v>0</v>
      </c>
      <c r="D283" s="1" t="str">
        <f t="shared" si="111"/>
        <v>T_RENT_EXP - Tenant Rent Expense</v>
      </c>
      <c r="E283"/>
      <c r="F283" s="13" t="str">
        <f>_xll.EVDES(D283)</f>
        <v>Tenant Rent Expense</v>
      </c>
      <c r="G283" s="10">
        <f ca="1">SUMIFS(OFFSET('BPC Data'!$F:$F,0,Summary!G$2),'BPC Data'!$E:$E,Summary!$D283,'BPC Data'!$B:$B,Summary!$C283)</f>
        <v>0</v>
      </c>
      <c r="H283" s="243">
        <f ca="1">SUMIFS(OFFSET('BPC Data'!$F:$F,0,Summary!H$2),'BPC Data'!$E:$E,Summary!$D283,'BPC Data'!$B:$B,Summary!$C283)</f>
        <v>0</v>
      </c>
      <c r="I283" s="10">
        <f ca="1">SUMIFS(OFFSET('BPC Data'!$F:$F,0,Summary!I$2),'BPC Data'!$E:$E,Summary!$D283,'BPC Data'!$B:$B,Summary!$C283)</f>
        <v>0</v>
      </c>
      <c r="J283" s="243">
        <f ca="1">SUMIFS(OFFSET('BPC Data'!$F:$F,0,Summary!J$2),'BPC Data'!$E:$E,Summary!$D283,'BPC Data'!$B:$B,Summary!$C283)</f>
        <v>0</v>
      </c>
      <c r="K283" s="10">
        <f ca="1">SUMIFS(OFFSET('BPC Data'!$F:$F,0,Summary!K$2),'BPC Data'!$E:$E,Summary!$D283,'BPC Data'!$B:$B,Summary!$C283)</f>
        <v>0</v>
      </c>
      <c r="L283" s="57">
        <f t="shared" ca="1" si="106"/>
        <v>0</v>
      </c>
      <c r="M283"/>
      <c r="N283" s="50"/>
      <c r="O283"/>
      <c r="P283"/>
      <c r="Q283"/>
      <c r="R283"/>
      <c r="S283"/>
      <c r="T283"/>
      <c r="U283"/>
      <c r="V283"/>
      <c r="W283"/>
      <c r="X283"/>
      <c r="Y283"/>
      <c r="Z283"/>
      <c r="AA283"/>
      <c r="AB283"/>
      <c r="AC283"/>
      <c r="AD283"/>
      <c r="AE283"/>
      <c r="AF283"/>
      <c r="AG283"/>
      <c r="AH283"/>
      <c r="AI283"/>
      <c r="AJ283"/>
      <c r="AK283"/>
      <c r="AL283"/>
      <c r="AM283"/>
      <c r="AN283"/>
      <c r="AO283"/>
      <c r="AP283"/>
      <c r="AQ283"/>
      <c r="AR283"/>
    </row>
    <row r="284" spans="1:44" s="9" customFormat="1" hidden="1" outlineLevel="1" x14ac:dyDescent="0.55000000000000004">
      <c r="A284" s="9">
        <f t="shared" si="110"/>
        <v>25</v>
      </c>
      <c r="B284"/>
      <c r="C284"/>
      <c r="D284" s="1" t="str">
        <f t="shared" si="111"/>
        <v>x</v>
      </c>
      <c r="E284"/>
      <c r="F284" s="13" t="s">
        <v>0</v>
      </c>
      <c r="G284" s="10" t="e">
        <f t="shared" ref="G284:H284" ca="1" si="112">G282/G283</f>
        <v>#DIV/0!</v>
      </c>
      <c r="H284" s="243" t="e">
        <f t="shared" ca="1" si="112"/>
        <v>#DIV/0!</v>
      </c>
      <c r="I284" s="10" t="e">
        <f t="shared" ref="I284:J284" ca="1" si="113">I282/I283</f>
        <v>#DIV/0!</v>
      </c>
      <c r="J284" s="243" t="e">
        <f t="shared" ca="1" si="113"/>
        <v>#DIV/0!</v>
      </c>
      <c r="K284" s="10" t="e">
        <f t="shared" ref="K284" ca="1" si="114">K282/K283</f>
        <v>#DIV/0!</v>
      </c>
      <c r="L284" s="57" t="e">
        <f t="shared" ca="1" si="106"/>
        <v>#DIV/0!</v>
      </c>
      <c r="M284"/>
      <c r="N284" s="50"/>
      <c r="O284"/>
      <c r="P284"/>
      <c r="Q284"/>
      <c r="R284"/>
      <c r="S284"/>
      <c r="T284"/>
      <c r="U284"/>
      <c r="V284"/>
      <c r="W284"/>
      <c r="X284"/>
      <c r="Y284"/>
      <c r="Z284"/>
      <c r="AA284"/>
      <c r="AB284"/>
      <c r="AC284"/>
      <c r="AD284"/>
      <c r="AE284"/>
      <c r="AF284"/>
      <c r="AG284"/>
      <c r="AH284"/>
      <c r="AI284"/>
      <c r="AJ284"/>
      <c r="AK284"/>
      <c r="AL284"/>
      <c r="AM284"/>
      <c r="AN284"/>
      <c r="AO284"/>
      <c r="AP284"/>
      <c r="AQ284"/>
      <c r="AR284"/>
    </row>
    <row r="285" spans="1:44" s="9" customFormat="1" hidden="1" outlineLevel="1" x14ac:dyDescent="0.55000000000000004">
      <c r="A285" s="9">
        <f>IF(AND(D285&lt;&gt;"",C285=""),A284+1,A284)</f>
        <v>26</v>
      </c>
      <c r="B285" s="4"/>
      <c r="C285" s="4"/>
      <c r="D285" s="4" t="str">
        <f t="shared" si="111"/>
        <v>x</v>
      </c>
      <c r="E285" s="4"/>
      <c r="F285" s="12">
        <f>INDEX(PropertyList!$D:$D,MATCH(Summary!$A285,PropertyList!$C:$C,0))</f>
        <v>0</v>
      </c>
      <c r="G285" s="87"/>
      <c r="H285" s="242"/>
      <c r="I285" s="87"/>
      <c r="J285" s="242"/>
      <c r="K285" s="87"/>
      <c r="L285" s="57">
        <f t="shared" si="106"/>
        <v>0</v>
      </c>
      <c r="M285"/>
      <c r="N285" s="50"/>
      <c r="O285"/>
      <c r="P285"/>
      <c r="Q285"/>
      <c r="R285"/>
      <c r="S285"/>
      <c r="T285"/>
      <c r="U285"/>
      <c r="V285"/>
      <c r="W285"/>
      <c r="X285"/>
      <c r="Y285"/>
      <c r="Z285"/>
      <c r="AA285"/>
      <c r="AB285"/>
      <c r="AC285"/>
      <c r="AD285"/>
      <c r="AE285"/>
      <c r="AF285"/>
      <c r="AG285"/>
      <c r="AH285"/>
      <c r="AI285"/>
      <c r="AJ285"/>
      <c r="AK285"/>
      <c r="AL285"/>
      <c r="AM285"/>
      <c r="AN285"/>
      <c r="AO285"/>
      <c r="AP285"/>
      <c r="AQ285"/>
      <c r="AR285"/>
    </row>
    <row r="286" spans="1:44" s="9" customFormat="1" hidden="1" outlineLevel="1" x14ac:dyDescent="0.55000000000000004">
      <c r="A286" s="9">
        <f t="shared" ref="A286:A295" si="115">IF(AND(F286&lt;&gt;"",D286=""),A285+1,A285)</f>
        <v>26</v>
      </c>
      <c r="C286">
        <f>$F285</f>
        <v>0</v>
      </c>
      <c r="D286" s="3" t="str">
        <f t="shared" si="111"/>
        <v>PAY_PAT_DAYS - Total Payor Patient Days</v>
      </c>
      <c r="F286" s="13" t="str">
        <f>_xll.EVDES(D286)</f>
        <v>Total Payor Patient Days</v>
      </c>
      <c r="G286" s="10">
        <f ca="1">SUMIFS(OFFSET('BPC Data'!$F:$F,0,Summary!G$2),'BPC Data'!$E:$E,Summary!$D286,'BPC Data'!$B:$B,Summary!$C286)</f>
        <v>0</v>
      </c>
      <c r="H286" s="243">
        <f ca="1">SUMIFS(OFFSET('BPC Data'!$F:$F,0,Summary!H$2),'BPC Data'!$E:$E,Summary!$D286,'BPC Data'!$B:$B,Summary!$C286)</f>
        <v>0</v>
      </c>
      <c r="I286" s="10">
        <f ca="1">SUMIFS(OFFSET('BPC Data'!$F:$F,0,Summary!I$2),'BPC Data'!$E:$E,Summary!$D286,'BPC Data'!$B:$B,Summary!$C286)</f>
        <v>0</v>
      </c>
      <c r="J286" s="243">
        <f ca="1">SUMIFS(OFFSET('BPC Data'!$F:$F,0,Summary!J$2),'BPC Data'!$E:$E,Summary!$D286,'BPC Data'!$B:$B,Summary!$C286)</f>
        <v>0</v>
      </c>
      <c r="K286" s="10">
        <f ca="1">SUMIFS(OFFSET('BPC Data'!$F:$F,0,Summary!K$2),'BPC Data'!$E:$E,Summary!$D286,'BPC Data'!$B:$B,Summary!$C286)</f>
        <v>0</v>
      </c>
      <c r="L286" s="57">
        <f t="shared" ca="1" si="106"/>
        <v>0</v>
      </c>
      <c r="M286"/>
      <c r="N286" s="50"/>
      <c r="O286"/>
      <c r="P286"/>
      <c r="Q286"/>
      <c r="R286"/>
      <c r="S286"/>
      <c r="T286"/>
      <c r="U286"/>
      <c r="V286"/>
      <c r="W286"/>
      <c r="X286"/>
      <c r="Y286"/>
      <c r="Z286"/>
      <c r="AA286"/>
      <c r="AB286"/>
      <c r="AC286"/>
      <c r="AD286"/>
      <c r="AE286"/>
      <c r="AF286"/>
      <c r="AG286"/>
      <c r="AH286"/>
      <c r="AI286"/>
      <c r="AJ286"/>
      <c r="AK286"/>
      <c r="AL286"/>
      <c r="AM286"/>
      <c r="AN286"/>
      <c r="AO286"/>
      <c r="AP286"/>
      <c r="AQ286"/>
      <c r="AR286"/>
    </row>
    <row r="287" spans="1:44" s="9" customFormat="1" hidden="1" outlineLevel="1" x14ac:dyDescent="0.55000000000000004">
      <c r="A287" s="9">
        <f t="shared" si="115"/>
        <v>26</v>
      </c>
      <c r="C287">
        <f>$F285</f>
        <v>0</v>
      </c>
      <c r="D287" s="3" t="str">
        <f t="shared" si="111"/>
        <v>A_BEDS_TOTAL - Total Available Beds</v>
      </c>
      <c r="F287" s="13" t="str">
        <f>_xll.EVDES(D287)</f>
        <v>Total Available Beds</v>
      </c>
      <c r="G287" s="10">
        <f ca="1">SUMIFS(OFFSET('BPC Data'!$F:$F,0,Summary!G$2),'BPC Data'!$E:$E,Summary!$D287,'BPC Data'!$B:$B,Summary!$C287)</f>
        <v>0</v>
      </c>
      <c r="H287" s="243">
        <f ca="1">SUMIFS(OFFSET('BPC Data'!$F:$F,0,Summary!H$2),'BPC Data'!$E:$E,Summary!$D287,'BPC Data'!$B:$B,Summary!$C287)</f>
        <v>0</v>
      </c>
      <c r="I287" s="10">
        <f ca="1">SUMIFS(OFFSET('BPC Data'!$F:$F,0,Summary!I$2),'BPC Data'!$E:$E,Summary!$D287,'BPC Data'!$B:$B,Summary!$C287)</f>
        <v>0</v>
      </c>
      <c r="J287" s="243">
        <f ca="1">SUMIFS(OFFSET('BPC Data'!$F:$F,0,Summary!J$2),'BPC Data'!$E:$E,Summary!$D287,'BPC Data'!$B:$B,Summary!$C287)</f>
        <v>0</v>
      </c>
      <c r="K287" s="10">
        <f ca="1">SUMIFS(OFFSET('BPC Data'!$F:$F,0,Summary!K$2),'BPC Data'!$E:$E,Summary!$D287,'BPC Data'!$B:$B,Summary!$C287)</f>
        <v>0</v>
      </c>
      <c r="L287" s="57">
        <f t="shared" ca="1" si="106"/>
        <v>0</v>
      </c>
      <c r="M287"/>
      <c r="N287" s="50"/>
      <c r="O287"/>
      <c r="P287"/>
      <c r="Q287"/>
      <c r="R287"/>
      <c r="S287"/>
      <c r="T287"/>
      <c r="U287"/>
      <c r="V287"/>
      <c r="W287"/>
      <c r="X287"/>
      <c r="Y287"/>
      <c r="Z287"/>
      <c r="AA287"/>
      <c r="AB287"/>
      <c r="AC287"/>
      <c r="AD287"/>
      <c r="AE287"/>
      <c r="AF287"/>
      <c r="AG287"/>
      <c r="AH287"/>
      <c r="AI287"/>
      <c r="AJ287"/>
      <c r="AK287"/>
      <c r="AL287"/>
      <c r="AM287"/>
      <c r="AN287"/>
      <c r="AO287"/>
      <c r="AP287"/>
      <c r="AQ287"/>
      <c r="AR287"/>
    </row>
    <row r="288" spans="1:44" s="9" customFormat="1" hidden="1" outlineLevel="1" x14ac:dyDescent="0.55000000000000004">
      <c r="A288" s="9">
        <f t="shared" si="115"/>
        <v>26</v>
      </c>
      <c r="B288"/>
      <c r="C288">
        <f>$F285</f>
        <v>0</v>
      </c>
      <c r="D288" s="3" t="str">
        <f t="shared" si="111"/>
        <v>T_REVENUES - Total Tenant Revenues</v>
      </c>
      <c r="E288"/>
      <c r="F288" s="13" t="str">
        <f>_xll.EVDES(D288)</f>
        <v>Total Tenant Revenues</v>
      </c>
      <c r="G288" s="10">
        <f ca="1">SUMIFS(OFFSET('BPC Data'!$F:$F,0,Summary!G$2),'BPC Data'!$E:$E,Summary!$D288,'BPC Data'!$B:$B,Summary!$C288)</f>
        <v>0</v>
      </c>
      <c r="H288" s="243">
        <f ca="1">SUMIFS(OFFSET('BPC Data'!$F:$F,0,Summary!H$2),'BPC Data'!$E:$E,Summary!$D288,'BPC Data'!$B:$B,Summary!$C288)</f>
        <v>0</v>
      </c>
      <c r="I288" s="10">
        <f ca="1">SUMIFS(OFFSET('BPC Data'!$F:$F,0,Summary!I$2),'BPC Data'!$E:$E,Summary!$D288,'BPC Data'!$B:$B,Summary!$C288)</f>
        <v>0</v>
      </c>
      <c r="J288" s="243">
        <f ca="1">SUMIFS(OFFSET('BPC Data'!$F:$F,0,Summary!J$2),'BPC Data'!$E:$E,Summary!$D288,'BPC Data'!$B:$B,Summary!$C288)</f>
        <v>0</v>
      </c>
      <c r="K288" s="10">
        <f ca="1">SUMIFS(OFFSET('BPC Data'!$F:$F,0,Summary!K$2),'BPC Data'!$E:$E,Summary!$D288,'BPC Data'!$B:$B,Summary!$C288)</f>
        <v>0</v>
      </c>
      <c r="L288" s="57">
        <f t="shared" ca="1" si="106"/>
        <v>0</v>
      </c>
      <c r="M288"/>
      <c r="N288" s="50"/>
      <c r="O288"/>
      <c r="P288"/>
      <c r="Q288"/>
      <c r="R288"/>
      <c r="S288"/>
      <c r="T288"/>
      <c r="U288"/>
      <c r="V288"/>
      <c r="W288"/>
      <c r="X288"/>
      <c r="Y288"/>
      <c r="Z288"/>
      <c r="AA288"/>
      <c r="AB288"/>
      <c r="AC288"/>
      <c r="AD288"/>
      <c r="AE288"/>
      <c r="AF288"/>
      <c r="AG288"/>
      <c r="AH288"/>
      <c r="AI288"/>
      <c r="AJ288"/>
      <c r="AK288"/>
      <c r="AL288"/>
      <c r="AM288"/>
      <c r="AN288"/>
      <c r="AO288"/>
      <c r="AP288"/>
      <c r="AQ288"/>
      <c r="AR288"/>
    </row>
    <row r="289" spans="1:44" s="9" customFormat="1" hidden="1" outlineLevel="1" x14ac:dyDescent="0.55000000000000004">
      <c r="A289" s="9">
        <f t="shared" si="115"/>
        <v>26</v>
      </c>
      <c r="B289"/>
      <c r="C289">
        <f>$F285</f>
        <v>0</v>
      </c>
      <c r="D289" s="3" t="str">
        <f t="shared" si="111"/>
        <v>T_OPEX - Tenant Operating Expenses</v>
      </c>
      <c r="E289"/>
      <c r="F289" s="13" t="str">
        <f>_xll.EVDES(D289)</f>
        <v>Tenant Operating Expenses</v>
      </c>
      <c r="G289" s="10">
        <f ca="1">SUMIFS(OFFSET('BPC Data'!$F:$F,0,Summary!G$2),'BPC Data'!$E:$E,Summary!$D289,'BPC Data'!$B:$B,Summary!$C289)</f>
        <v>0</v>
      </c>
      <c r="H289" s="243">
        <f ca="1">SUMIFS(OFFSET('BPC Data'!$F:$F,0,Summary!H$2),'BPC Data'!$E:$E,Summary!$D289,'BPC Data'!$B:$B,Summary!$C289)</f>
        <v>0</v>
      </c>
      <c r="I289" s="10">
        <f ca="1">SUMIFS(OFFSET('BPC Data'!$F:$F,0,Summary!I$2),'BPC Data'!$E:$E,Summary!$D289,'BPC Data'!$B:$B,Summary!$C289)</f>
        <v>0</v>
      </c>
      <c r="J289" s="243">
        <f ca="1">SUMIFS(OFFSET('BPC Data'!$F:$F,0,Summary!J$2),'BPC Data'!$E:$E,Summary!$D289,'BPC Data'!$B:$B,Summary!$C289)</f>
        <v>0</v>
      </c>
      <c r="K289" s="10">
        <f ca="1">SUMIFS(OFFSET('BPC Data'!$F:$F,0,Summary!K$2),'BPC Data'!$E:$E,Summary!$D289,'BPC Data'!$B:$B,Summary!$C289)</f>
        <v>0</v>
      </c>
      <c r="L289" s="57">
        <f t="shared" ca="1" si="106"/>
        <v>0</v>
      </c>
      <c r="M289"/>
      <c r="N289" s="50"/>
      <c r="O289"/>
      <c r="P289"/>
      <c r="Q289"/>
      <c r="R289"/>
      <c r="S289"/>
      <c r="T289"/>
      <c r="U289"/>
      <c r="V289"/>
      <c r="W289"/>
      <c r="X289"/>
      <c r="Y289"/>
      <c r="Z289"/>
      <c r="AA289"/>
      <c r="AB289"/>
      <c r="AC289"/>
      <c r="AD289"/>
      <c r="AE289"/>
      <c r="AF289"/>
      <c r="AG289"/>
      <c r="AH289"/>
      <c r="AI289"/>
      <c r="AJ289"/>
      <c r="AK289"/>
      <c r="AL289"/>
      <c r="AM289"/>
      <c r="AN289"/>
      <c r="AO289"/>
      <c r="AP289"/>
      <c r="AQ289"/>
      <c r="AR289"/>
    </row>
    <row r="290" spans="1:44" s="9" customFormat="1" hidden="1" outlineLevel="1" x14ac:dyDescent="0.55000000000000004">
      <c r="A290" s="9">
        <f t="shared" si="115"/>
        <v>26</v>
      </c>
      <c r="B290"/>
      <c r="C290">
        <f>$F285</f>
        <v>0</v>
      </c>
      <c r="D290" s="3" t="str">
        <f t="shared" si="111"/>
        <v>T_BAD_DEBT - Tenant Bad Debt Expense</v>
      </c>
      <c r="E290"/>
      <c r="F290" s="13" t="str">
        <f>_xll.EVDES(D290)</f>
        <v>Tenant Bad Debt Expense</v>
      </c>
      <c r="G290" s="10">
        <f ca="1">SUMIFS(OFFSET('BPC Data'!$F:$F,0,Summary!G$2),'BPC Data'!$E:$E,Summary!$D290,'BPC Data'!$B:$B,Summary!$C290)</f>
        <v>0</v>
      </c>
      <c r="H290" s="243">
        <f ca="1">SUMIFS(OFFSET('BPC Data'!$F:$F,0,Summary!H$2),'BPC Data'!$E:$E,Summary!$D290,'BPC Data'!$B:$B,Summary!$C290)</f>
        <v>0</v>
      </c>
      <c r="I290" s="10">
        <f ca="1">SUMIFS(OFFSET('BPC Data'!$F:$F,0,Summary!I$2),'BPC Data'!$E:$E,Summary!$D290,'BPC Data'!$B:$B,Summary!$C290)</f>
        <v>0</v>
      </c>
      <c r="J290" s="243">
        <f ca="1">SUMIFS(OFFSET('BPC Data'!$F:$F,0,Summary!J$2),'BPC Data'!$E:$E,Summary!$D290,'BPC Data'!$B:$B,Summary!$C290)</f>
        <v>0</v>
      </c>
      <c r="K290" s="10">
        <f ca="1">SUMIFS(OFFSET('BPC Data'!$F:$F,0,Summary!K$2),'BPC Data'!$E:$E,Summary!$D290,'BPC Data'!$B:$B,Summary!$C290)</f>
        <v>0</v>
      </c>
      <c r="L290" s="57">
        <f t="shared" ca="1" si="106"/>
        <v>0</v>
      </c>
      <c r="M290"/>
      <c r="N290" s="50"/>
      <c r="O290"/>
      <c r="P290"/>
      <c r="Q290"/>
      <c r="R290"/>
      <c r="S290"/>
      <c r="T290"/>
      <c r="U290"/>
      <c r="V290"/>
      <c r="W290"/>
      <c r="X290"/>
      <c r="Y290"/>
      <c r="Z290"/>
      <c r="AA290"/>
      <c r="AB290"/>
      <c r="AC290"/>
      <c r="AD290"/>
      <c r="AE290"/>
      <c r="AF290"/>
      <c r="AG290"/>
      <c r="AH290"/>
      <c r="AI290"/>
      <c r="AJ290"/>
      <c r="AK290"/>
      <c r="AL290"/>
      <c r="AM290"/>
      <c r="AN290"/>
      <c r="AO290"/>
      <c r="AP290"/>
      <c r="AQ290"/>
      <c r="AR290"/>
    </row>
    <row r="291" spans="1:44" s="9" customFormat="1" hidden="1" outlineLevel="1" x14ac:dyDescent="0.55000000000000004">
      <c r="A291" s="9">
        <f t="shared" si="115"/>
        <v>26</v>
      </c>
      <c r="B291"/>
      <c r="C291">
        <f>$F285</f>
        <v>0</v>
      </c>
      <c r="D291" s="2" t="str">
        <f t="shared" si="111"/>
        <v>T_EBITDARM - EBITDARM</v>
      </c>
      <c r="E291"/>
      <c r="F291" s="13" t="str">
        <f>_xll.EVDES(D291)</f>
        <v>EBITDARM</v>
      </c>
      <c r="G291" s="10">
        <f ca="1">SUMIFS(OFFSET('BPC Data'!$F:$F,0,Summary!G$2),'BPC Data'!$E:$E,Summary!$D291,'BPC Data'!$B:$B,Summary!$C291)</f>
        <v>0</v>
      </c>
      <c r="H291" s="243">
        <f ca="1">SUMIFS(OFFSET('BPC Data'!$F:$F,0,Summary!H$2),'BPC Data'!$E:$E,Summary!$D291,'BPC Data'!$B:$B,Summary!$C291)</f>
        <v>0</v>
      </c>
      <c r="I291" s="10">
        <f ca="1">SUMIFS(OFFSET('BPC Data'!$F:$F,0,Summary!I$2),'BPC Data'!$E:$E,Summary!$D291,'BPC Data'!$B:$B,Summary!$C291)</f>
        <v>0</v>
      </c>
      <c r="J291" s="243">
        <f ca="1">SUMIFS(OFFSET('BPC Data'!$F:$F,0,Summary!J$2),'BPC Data'!$E:$E,Summary!$D291,'BPC Data'!$B:$B,Summary!$C291)</f>
        <v>0</v>
      </c>
      <c r="K291" s="10">
        <f ca="1">SUMIFS(OFFSET('BPC Data'!$F:$F,0,Summary!K$2),'BPC Data'!$E:$E,Summary!$D291,'BPC Data'!$B:$B,Summary!$C291)</f>
        <v>0</v>
      </c>
      <c r="L291" s="57">
        <f t="shared" ca="1" si="106"/>
        <v>0</v>
      </c>
      <c r="M291"/>
      <c r="N291" s="50"/>
      <c r="O291"/>
      <c r="P291"/>
      <c r="Q291"/>
      <c r="R291"/>
      <c r="S291"/>
      <c r="T291"/>
      <c r="U291"/>
      <c r="V291"/>
      <c r="W291"/>
      <c r="X291"/>
      <c r="Y291"/>
      <c r="Z291"/>
      <c r="AA291"/>
      <c r="AB291"/>
      <c r="AC291"/>
      <c r="AD291"/>
      <c r="AE291"/>
      <c r="AF291"/>
      <c r="AG291"/>
      <c r="AH291"/>
      <c r="AI291"/>
      <c r="AJ291"/>
      <c r="AK291"/>
      <c r="AL291"/>
      <c r="AM291"/>
      <c r="AN291"/>
      <c r="AO291"/>
      <c r="AP291"/>
      <c r="AQ291"/>
      <c r="AR291"/>
    </row>
    <row r="292" spans="1:44" s="9" customFormat="1" hidden="1" outlineLevel="1" x14ac:dyDescent="0.55000000000000004">
      <c r="A292" s="9">
        <f t="shared" si="115"/>
        <v>26</v>
      </c>
      <c r="B292"/>
      <c r="C292">
        <f>$F285</f>
        <v>0</v>
      </c>
      <c r="D292" s="2" t="str">
        <f t="shared" si="111"/>
        <v>T_MGMT_FEE - Tenant Management Fee - Actual</v>
      </c>
      <c r="E292"/>
      <c r="F292" s="13" t="str">
        <f>_xll.EVDES(D292)</f>
        <v>Tenant Management Fee - Actual</v>
      </c>
      <c r="G292" s="10">
        <f ca="1">SUMIFS(OFFSET('BPC Data'!$F:$F,0,Summary!G$2),'BPC Data'!$E:$E,Summary!$D292,'BPC Data'!$B:$B,Summary!$C292)</f>
        <v>0</v>
      </c>
      <c r="H292" s="243">
        <f ca="1">SUMIFS(OFFSET('BPC Data'!$F:$F,0,Summary!H$2),'BPC Data'!$E:$E,Summary!$D292,'BPC Data'!$B:$B,Summary!$C292)</f>
        <v>0</v>
      </c>
      <c r="I292" s="10">
        <f ca="1">SUMIFS(OFFSET('BPC Data'!$F:$F,0,Summary!I$2),'BPC Data'!$E:$E,Summary!$D292,'BPC Data'!$B:$B,Summary!$C292)</f>
        <v>0</v>
      </c>
      <c r="J292" s="243">
        <f ca="1">SUMIFS(OFFSET('BPC Data'!$F:$F,0,Summary!J$2),'BPC Data'!$E:$E,Summary!$D292,'BPC Data'!$B:$B,Summary!$C292)</f>
        <v>0</v>
      </c>
      <c r="K292" s="10">
        <f ca="1">SUMIFS(OFFSET('BPC Data'!$F:$F,0,Summary!K$2),'BPC Data'!$E:$E,Summary!$D292,'BPC Data'!$B:$B,Summary!$C292)</f>
        <v>0</v>
      </c>
      <c r="L292" s="57">
        <f t="shared" ca="1" si="106"/>
        <v>0</v>
      </c>
      <c r="M292"/>
      <c r="N292" s="50"/>
      <c r="O292"/>
      <c r="P292"/>
      <c r="Q292"/>
      <c r="R292"/>
      <c r="S292"/>
      <c r="T292"/>
      <c r="U292"/>
      <c r="V292"/>
      <c r="W292"/>
      <c r="X292"/>
      <c r="Y292"/>
      <c r="Z292"/>
      <c r="AA292"/>
      <c r="AB292"/>
      <c r="AC292"/>
      <c r="AD292"/>
      <c r="AE292"/>
      <c r="AF292"/>
      <c r="AG292"/>
      <c r="AH292"/>
      <c r="AI292"/>
      <c r="AJ292"/>
      <c r="AK292"/>
      <c r="AL292"/>
      <c r="AM292"/>
      <c r="AN292"/>
      <c r="AO292"/>
      <c r="AP292"/>
      <c r="AQ292"/>
      <c r="AR292"/>
    </row>
    <row r="293" spans="1:44" s="9" customFormat="1" hidden="1" outlineLevel="1" x14ac:dyDescent="0.55000000000000004">
      <c r="A293" s="9">
        <f t="shared" si="115"/>
        <v>26</v>
      </c>
      <c r="B293"/>
      <c r="C293">
        <f>$F285</f>
        <v>0</v>
      </c>
      <c r="D293" s="1" t="str">
        <f t="shared" si="111"/>
        <v>T_EBITDAR - EBITDAR</v>
      </c>
      <c r="E293"/>
      <c r="F293" s="13" t="str">
        <f>_xll.EVDES(D293)</f>
        <v>EBITDAR</v>
      </c>
      <c r="G293" s="10">
        <f ca="1">SUMIFS(OFFSET('BPC Data'!$F:$F,0,Summary!G$2),'BPC Data'!$E:$E,Summary!$D293,'BPC Data'!$B:$B,Summary!$C293)</f>
        <v>0</v>
      </c>
      <c r="H293" s="243">
        <f ca="1">SUMIFS(OFFSET('BPC Data'!$F:$F,0,Summary!H$2),'BPC Data'!$E:$E,Summary!$D293,'BPC Data'!$B:$B,Summary!$C293)</f>
        <v>0</v>
      </c>
      <c r="I293" s="10">
        <f ca="1">SUMIFS(OFFSET('BPC Data'!$F:$F,0,Summary!I$2),'BPC Data'!$E:$E,Summary!$D293,'BPC Data'!$B:$B,Summary!$C293)</f>
        <v>0</v>
      </c>
      <c r="J293" s="243">
        <f ca="1">SUMIFS(OFFSET('BPC Data'!$F:$F,0,Summary!J$2),'BPC Data'!$E:$E,Summary!$D293,'BPC Data'!$B:$B,Summary!$C293)</f>
        <v>0</v>
      </c>
      <c r="K293" s="10">
        <f ca="1">SUMIFS(OFFSET('BPC Data'!$F:$F,0,Summary!K$2),'BPC Data'!$E:$E,Summary!$D293,'BPC Data'!$B:$B,Summary!$C293)</f>
        <v>0</v>
      </c>
      <c r="L293" s="57">
        <f t="shared" ca="1" si="106"/>
        <v>0</v>
      </c>
      <c r="M293"/>
      <c r="N293" s="50"/>
      <c r="O293"/>
      <c r="P293"/>
      <c r="Q293"/>
      <c r="R293"/>
      <c r="S293"/>
      <c r="T293"/>
      <c r="U293"/>
      <c r="V293"/>
      <c r="W293"/>
      <c r="X293"/>
      <c r="Y293"/>
      <c r="Z293"/>
      <c r="AA293"/>
      <c r="AB293"/>
      <c r="AC293"/>
      <c r="AD293"/>
      <c r="AE293"/>
      <c r="AF293"/>
      <c r="AG293"/>
      <c r="AH293"/>
      <c r="AI293"/>
      <c r="AJ293"/>
      <c r="AK293"/>
      <c r="AL293"/>
      <c r="AM293"/>
      <c r="AN293"/>
      <c r="AO293"/>
      <c r="AP293"/>
      <c r="AQ293"/>
      <c r="AR293"/>
    </row>
    <row r="294" spans="1:44" s="9" customFormat="1" hidden="1" outlineLevel="1" x14ac:dyDescent="0.55000000000000004">
      <c r="A294" s="9">
        <f t="shared" si="115"/>
        <v>26</v>
      </c>
      <c r="B294"/>
      <c r="C294">
        <f>$F285</f>
        <v>0</v>
      </c>
      <c r="D294" s="1" t="str">
        <f t="shared" si="111"/>
        <v>T_RENT_EXP - Tenant Rent Expense</v>
      </c>
      <c r="E294"/>
      <c r="F294" s="13" t="str">
        <f>_xll.EVDES(D294)</f>
        <v>Tenant Rent Expense</v>
      </c>
      <c r="G294" s="10">
        <f ca="1">SUMIFS(OFFSET('BPC Data'!$F:$F,0,Summary!G$2),'BPC Data'!$E:$E,Summary!$D294,'BPC Data'!$B:$B,Summary!$C294)</f>
        <v>0</v>
      </c>
      <c r="H294" s="243">
        <f ca="1">SUMIFS(OFFSET('BPC Data'!$F:$F,0,Summary!H$2),'BPC Data'!$E:$E,Summary!$D294,'BPC Data'!$B:$B,Summary!$C294)</f>
        <v>0</v>
      </c>
      <c r="I294" s="10">
        <f ca="1">SUMIFS(OFFSET('BPC Data'!$F:$F,0,Summary!I$2),'BPC Data'!$E:$E,Summary!$D294,'BPC Data'!$B:$B,Summary!$C294)</f>
        <v>0</v>
      </c>
      <c r="J294" s="243">
        <f ca="1">SUMIFS(OFFSET('BPC Data'!$F:$F,0,Summary!J$2),'BPC Data'!$E:$E,Summary!$D294,'BPC Data'!$B:$B,Summary!$C294)</f>
        <v>0</v>
      </c>
      <c r="K294" s="10">
        <f ca="1">SUMIFS(OFFSET('BPC Data'!$F:$F,0,Summary!K$2),'BPC Data'!$E:$E,Summary!$D294,'BPC Data'!$B:$B,Summary!$C294)</f>
        <v>0</v>
      </c>
      <c r="L294" s="57">
        <f t="shared" ca="1" si="106"/>
        <v>0</v>
      </c>
      <c r="M294"/>
      <c r="N294" s="50"/>
      <c r="O294"/>
      <c r="P294"/>
      <c r="Q294"/>
      <c r="R294"/>
      <c r="S294"/>
      <c r="T294"/>
      <c r="U294"/>
      <c r="V294"/>
      <c r="W294"/>
      <c r="X294"/>
      <c r="Y294"/>
      <c r="Z294"/>
      <c r="AA294"/>
      <c r="AB294"/>
      <c r="AC294"/>
      <c r="AD294"/>
      <c r="AE294"/>
      <c r="AF294"/>
      <c r="AG294"/>
      <c r="AH294"/>
      <c r="AI294"/>
      <c r="AJ294"/>
      <c r="AK294"/>
      <c r="AL294"/>
      <c r="AM294"/>
      <c r="AN294"/>
      <c r="AO294"/>
      <c r="AP294"/>
      <c r="AQ294"/>
      <c r="AR294"/>
    </row>
    <row r="295" spans="1:44" s="9" customFormat="1" hidden="1" outlineLevel="1" x14ac:dyDescent="0.55000000000000004">
      <c r="A295" s="9">
        <f t="shared" si="115"/>
        <v>26</v>
      </c>
      <c r="B295"/>
      <c r="C295"/>
      <c r="D295" s="1" t="str">
        <f t="shared" si="111"/>
        <v>x</v>
      </c>
      <c r="E295"/>
      <c r="F295" s="13" t="s">
        <v>0</v>
      </c>
      <c r="G295" s="10" t="e">
        <f t="shared" ref="G295:H295" ca="1" si="116">G293/G294</f>
        <v>#DIV/0!</v>
      </c>
      <c r="H295" s="243" t="e">
        <f t="shared" ca="1" si="116"/>
        <v>#DIV/0!</v>
      </c>
      <c r="I295" s="10" t="e">
        <f t="shared" ref="I295:J295" ca="1" si="117">I293/I294</f>
        <v>#DIV/0!</v>
      </c>
      <c r="J295" s="243" t="e">
        <f t="shared" ca="1" si="117"/>
        <v>#DIV/0!</v>
      </c>
      <c r="K295" s="10" t="e">
        <f t="shared" ref="K295" ca="1" si="118">K293/K294</f>
        <v>#DIV/0!</v>
      </c>
      <c r="L295" s="57" t="e">
        <f t="shared" ca="1" si="106"/>
        <v>#DIV/0!</v>
      </c>
      <c r="M295"/>
      <c r="N295" s="50"/>
      <c r="O295"/>
      <c r="P295"/>
      <c r="Q295"/>
      <c r="R295"/>
      <c r="S295"/>
      <c r="T295"/>
      <c r="U295"/>
      <c r="V295"/>
      <c r="W295"/>
      <c r="X295"/>
      <c r="Y295"/>
      <c r="Z295"/>
      <c r="AA295"/>
      <c r="AB295"/>
      <c r="AC295"/>
      <c r="AD295"/>
      <c r="AE295"/>
      <c r="AF295"/>
      <c r="AG295"/>
      <c r="AH295"/>
      <c r="AI295"/>
      <c r="AJ295"/>
      <c r="AK295"/>
      <c r="AL295"/>
      <c r="AM295"/>
      <c r="AN295"/>
      <c r="AO295"/>
      <c r="AP295"/>
      <c r="AQ295"/>
      <c r="AR295"/>
    </row>
    <row r="296" spans="1:44" s="9" customFormat="1" hidden="1" outlineLevel="1" x14ac:dyDescent="0.55000000000000004">
      <c r="A296" s="9">
        <f>IF(AND(D296&lt;&gt;"",C296=""),A295+1,A295)</f>
        <v>27</v>
      </c>
      <c r="B296" s="4"/>
      <c r="C296" s="4"/>
      <c r="D296" s="4" t="str">
        <f t="shared" si="111"/>
        <v>x</v>
      </c>
      <c r="E296" s="4"/>
      <c r="F296" s="12">
        <f>INDEX(PropertyList!$D:$D,MATCH(Summary!$A296,PropertyList!$C:$C,0))</f>
        <v>0</v>
      </c>
      <c r="G296" s="87"/>
      <c r="H296" s="242"/>
      <c r="I296" s="87"/>
      <c r="J296" s="242"/>
      <c r="K296" s="87"/>
      <c r="L296" s="57">
        <f t="shared" si="106"/>
        <v>0</v>
      </c>
      <c r="M296"/>
      <c r="N296" s="50"/>
      <c r="O296"/>
      <c r="P296"/>
      <c r="Q296"/>
      <c r="R296"/>
      <c r="S296"/>
      <c r="T296"/>
      <c r="U296"/>
      <c r="V296"/>
      <c r="W296"/>
      <c r="X296"/>
      <c r="Y296"/>
      <c r="Z296"/>
      <c r="AA296"/>
      <c r="AB296"/>
      <c r="AC296"/>
      <c r="AD296"/>
      <c r="AE296"/>
      <c r="AF296"/>
      <c r="AG296"/>
      <c r="AH296"/>
      <c r="AI296"/>
      <c r="AJ296"/>
      <c r="AK296"/>
      <c r="AL296"/>
      <c r="AM296"/>
      <c r="AN296"/>
      <c r="AO296"/>
      <c r="AP296"/>
      <c r="AQ296"/>
      <c r="AR296"/>
    </row>
    <row r="297" spans="1:44" s="9" customFormat="1" hidden="1" outlineLevel="1" x14ac:dyDescent="0.55000000000000004">
      <c r="A297" s="9">
        <f t="shared" ref="A297:A306" si="119">IF(AND(F297&lt;&gt;"",D297=""),A296+1,A296)</f>
        <v>27</v>
      </c>
      <c r="C297">
        <f>$F296</f>
        <v>0</v>
      </c>
      <c r="D297" s="3" t="str">
        <f t="shared" si="111"/>
        <v>PAY_PAT_DAYS - Total Payor Patient Days</v>
      </c>
      <c r="F297" s="13" t="str">
        <f>_xll.EVDES(D297)</f>
        <v>Total Payor Patient Days</v>
      </c>
      <c r="G297" s="10">
        <f ca="1">SUMIFS(OFFSET('BPC Data'!$F:$F,0,Summary!G$2),'BPC Data'!$E:$E,Summary!$D297,'BPC Data'!$B:$B,Summary!$C297)</f>
        <v>0</v>
      </c>
      <c r="H297" s="243">
        <f ca="1">SUMIFS(OFFSET('BPC Data'!$F:$F,0,Summary!H$2),'BPC Data'!$E:$E,Summary!$D297,'BPC Data'!$B:$B,Summary!$C297)</f>
        <v>0</v>
      </c>
      <c r="I297" s="10">
        <f ca="1">SUMIFS(OFFSET('BPC Data'!$F:$F,0,Summary!I$2),'BPC Data'!$E:$E,Summary!$D297,'BPC Data'!$B:$B,Summary!$C297)</f>
        <v>0</v>
      </c>
      <c r="J297" s="243">
        <f ca="1">SUMIFS(OFFSET('BPC Data'!$F:$F,0,Summary!J$2),'BPC Data'!$E:$E,Summary!$D297,'BPC Data'!$B:$B,Summary!$C297)</f>
        <v>0</v>
      </c>
      <c r="K297" s="10">
        <f ca="1">SUMIFS(OFFSET('BPC Data'!$F:$F,0,Summary!K$2),'BPC Data'!$E:$E,Summary!$D297,'BPC Data'!$B:$B,Summary!$C297)</f>
        <v>0</v>
      </c>
      <c r="L297" s="57">
        <f t="shared" ca="1" si="106"/>
        <v>0</v>
      </c>
      <c r="M297"/>
      <c r="N297" s="50"/>
      <c r="O297"/>
      <c r="P297"/>
      <c r="Q297"/>
      <c r="R297"/>
      <c r="S297"/>
      <c r="T297"/>
      <c r="U297"/>
      <c r="V297"/>
      <c r="W297"/>
      <c r="X297"/>
      <c r="Y297"/>
      <c r="Z297"/>
      <c r="AA297"/>
      <c r="AB297"/>
      <c r="AC297"/>
      <c r="AD297"/>
      <c r="AE297"/>
      <c r="AF297"/>
      <c r="AG297"/>
      <c r="AH297"/>
      <c r="AI297"/>
      <c r="AJ297"/>
      <c r="AK297"/>
      <c r="AL297"/>
      <c r="AM297"/>
      <c r="AN297"/>
      <c r="AO297"/>
      <c r="AP297"/>
      <c r="AQ297"/>
      <c r="AR297"/>
    </row>
    <row r="298" spans="1:44" s="9" customFormat="1" hidden="1" outlineLevel="1" x14ac:dyDescent="0.55000000000000004">
      <c r="A298" s="9">
        <f t="shared" si="119"/>
        <v>27</v>
      </c>
      <c r="C298">
        <f>$F296</f>
        <v>0</v>
      </c>
      <c r="D298" s="3" t="str">
        <f t="shared" si="111"/>
        <v>A_BEDS_TOTAL - Total Available Beds</v>
      </c>
      <c r="F298" s="13" t="str">
        <f>_xll.EVDES(D298)</f>
        <v>Total Available Beds</v>
      </c>
      <c r="G298" s="10">
        <f ca="1">SUMIFS(OFFSET('BPC Data'!$F:$F,0,Summary!G$2),'BPC Data'!$E:$E,Summary!$D298,'BPC Data'!$B:$B,Summary!$C298)</f>
        <v>0</v>
      </c>
      <c r="H298" s="243">
        <f ca="1">SUMIFS(OFFSET('BPC Data'!$F:$F,0,Summary!H$2),'BPC Data'!$E:$E,Summary!$D298,'BPC Data'!$B:$B,Summary!$C298)</f>
        <v>0</v>
      </c>
      <c r="I298" s="10">
        <f ca="1">SUMIFS(OFFSET('BPC Data'!$F:$F,0,Summary!I$2),'BPC Data'!$E:$E,Summary!$D298,'BPC Data'!$B:$B,Summary!$C298)</f>
        <v>0</v>
      </c>
      <c r="J298" s="243">
        <f ca="1">SUMIFS(OFFSET('BPC Data'!$F:$F,0,Summary!J$2),'BPC Data'!$E:$E,Summary!$D298,'BPC Data'!$B:$B,Summary!$C298)</f>
        <v>0</v>
      </c>
      <c r="K298" s="10">
        <f ca="1">SUMIFS(OFFSET('BPC Data'!$F:$F,0,Summary!K$2),'BPC Data'!$E:$E,Summary!$D298,'BPC Data'!$B:$B,Summary!$C298)</f>
        <v>0</v>
      </c>
      <c r="L298" s="57">
        <f t="shared" ca="1" si="106"/>
        <v>0</v>
      </c>
      <c r="M298"/>
      <c r="N298" s="50"/>
      <c r="O298"/>
      <c r="P298"/>
      <c r="Q298"/>
      <c r="R298"/>
      <c r="S298"/>
      <c r="T298"/>
      <c r="U298"/>
      <c r="V298"/>
      <c r="W298"/>
      <c r="X298"/>
      <c r="Y298"/>
      <c r="Z298"/>
      <c r="AA298"/>
      <c r="AB298"/>
      <c r="AC298"/>
      <c r="AD298"/>
      <c r="AE298"/>
      <c r="AF298"/>
      <c r="AG298"/>
      <c r="AH298"/>
      <c r="AI298"/>
      <c r="AJ298"/>
      <c r="AK298"/>
      <c r="AL298"/>
      <c r="AM298"/>
      <c r="AN298"/>
      <c r="AO298"/>
      <c r="AP298"/>
      <c r="AQ298"/>
      <c r="AR298"/>
    </row>
    <row r="299" spans="1:44" s="9" customFormat="1" hidden="1" outlineLevel="1" x14ac:dyDescent="0.55000000000000004">
      <c r="A299" s="9">
        <f t="shared" si="119"/>
        <v>27</v>
      </c>
      <c r="B299"/>
      <c r="C299">
        <f>$F296</f>
        <v>0</v>
      </c>
      <c r="D299" s="3" t="str">
        <f t="shared" si="111"/>
        <v>T_REVENUES - Total Tenant Revenues</v>
      </c>
      <c r="E299"/>
      <c r="F299" s="13" t="str">
        <f>_xll.EVDES(D299)</f>
        <v>Total Tenant Revenues</v>
      </c>
      <c r="G299" s="10">
        <f ca="1">SUMIFS(OFFSET('BPC Data'!$F:$F,0,Summary!G$2),'BPC Data'!$E:$E,Summary!$D299,'BPC Data'!$B:$B,Summary!$C299)</f>
        <v>0</v>
      </c>
      <c r="H299" s="243">
        <f ca="1">SUMIFS(OFFSET('BPC Data'!$F:$F,0,Summary!H$2),'BPC Data'!$E:$E,Summary!$D299,'BPC Data'!$B:$B,Summary!$C299)</f>
        <v>0</v>
      </c>
      <c r="I299" s="10">
        <f ca="1">SUMIFS(OFFSET('BPC Data'!$F:$F,0,Summary!I$2),'BPC Data'!$E:$E,Summary!$D299,'BPC Data'!$B:$B,Summary!$C299)</f>
        <v>0</v>
      </c>
      <c r="J299" s="243">
        <f ca="1">SUMIFS(OFFSET('BPC Data'!$F:$F,0,Summary!J$2),'BPC Data'!$E:$E,Summary!$D299,'BPC Data'!$B:$B,Summary!$C299)</f>
        <v>0</v>
      </c>
      <c r="K299" s="10">
        <f ca="1">SUMIFS(OFFSET('BPC Data'!$F:$F,0,Summary!K$2),'BPC Data'!$E:$E,Summary!$D299,'BPC Data'!$B:$B,Summary!$C299)</f>
        <v>0</v>
      </c>
      <c r="L299" s="57">
        <f t="shared" ca="1" si="106"/>
        <v>0</v>
      </c>
      <c r="M299"/>
      <c r="N299" s="50"/>
      <c r="O299"/>
      <c r="P299"/>
      <c r="Q299"/>
      <c r="R299"/>
      <c r="S299"/>
      <c r="T299"/>
      <c r="U299"/>
      <c r="V299"/>
      <c r="W299"/>
      <c r="X299"/>
      <c r="Y299"/>
      <c r="Z299"/>
      <c r="AA299"/>
      <c r="AB299"/>
      <c r="AC299"/>
      <c r="AD299"/>
      <c r="AE299"/>
      <c r="AF299"/>
      <c r="AG299"/>
      <c r="AH299"/>
      <c r="AI299"/>
      <c r="AJ299"/>
      <c r="AK299"/>
      <c r="AL299"/>
      <c r="AM299"/>
      <c r="AN299"/>
      <c r="AO299"/>
      <c r="AP299"/>
      <c r="AQ299"/>
      <c r="AR299"/>
    </row>
    <row r="300" spans="1:44" s="9" customFormat="1" hidden="1" outlineLevel="1" x14ac:dyDescent="0.55000000000000004">
      <c r="A300" s="9">
        <f t="shared" si="119"/>
        <v>27</v>
      </c>
      <c r="B300"/>
      <c r="C300">
        <f>$F296</f>
        <v>0</v>
      </c>
      <c r="D300" s="3" t="str">
        <f t="shared" si="111"/>
        <v>T_OPEX - Tenant Operating Expenses</v>
      </c>
      <c r="E300"/>
      <c r="F300" s="13" t="str">
        <f>_xll.EVDES(D300)</f>
        <v>Tenant Operating Expenses</v>
      </c>
      <c r="G300" s="10">
        <f ca="1">SUMIFS(OFFSET('BPC Data'!$F:$F,0,Summary!G$2),'BPC Data'!$E:$E,Summary!$D300,'BPC Data'!$B:$B,Summary!$C300)</f>
        <v>0</v>
      </c>
      <c r="H300" s="243">
        <f ca="1">SUMIFS(OFFSET('BPC Data'!$F:$F,0,Summary!H$2),'BPC Data'!$E:$E,Summary!$D300,'BPC Data'!$B:$B,Summary!$C300)</f>
        <v>0</v>
      </c>
      <c r="I300" s="10">
        <f ca="1">SUMIFS(OFFSET('BPC Data'!$F:$F,0,Summary!I$2),'BPC Data'!$E:$E,Summary!$D300,'BPC Data'!$B:$B,Summary!$C300)</f>
        <v>0</v>
      </c>
      <c r="J300" s="243">
        <f ca="1">SUMIFS(OFFSET('BPC Data'!$F:$F,0,Summary!J$2),'BPC Data'!$E:$E,Summary!$D300,'BPC Data'!$B:$B,Summary!$C300)</f>
        <v>0</v>
      </c>
      <c r="K300" s="10">
        <f ca="1">SUMIFS(OFFSET('BPC Data'!$F:$F,0,Summary!K$2),'BPC Data'!$E:$E,Summary!$D300,'BPC Data'!$B:$B,Summary!$C300)</f>
        <v>0</v>
      </c>
      <c r="L300" s="57">
        <f t="shared" ca="1" si="106"/>
        <v>0</v>
      </c>
      <c r="M300"/>
      <c r="N300" s="50"/>
      <c r="O300"/>
      <c r="P300"/>
      <c r="Q300"/>
      <c r="R300"/>
      <c r="S300"/>
      <c r="T300"/>
      <c r="U300"/>
      <c r="V300"/>
      <c r="W300"/>
      <c r="X300"/>
      <c r="Y300"/>
      <c r="Z300"/>
      <c r="AA300"/>
      <c r="AB300"/>
      <c r="AC300"/>
      <c r="AD300"/>
      <c r="AE300"/>
      <c r="AF300"/>
      <c r="AG300"/>
      <c r="AH300"/>
      <c r="AI300"/>
      <c r="AJ300"/>
      <c r="AK300"/>
      <c r="AL300"/>
      <c r="AM300"/>
      <c r="AN300"/>
      <c r="AO300"/>
      <c r="AP300"/>
      <c r="AQ300"/>
      <c r="AR300"/>
    </row>
    <row r="301" spans="1:44" s="9" customFormat="1" hidden="1" outlineLevel="1" x14ac:dyDescent="0.55000000000000004">
      <c r="A301" s="9">
        <f t="shared" si="119"/>
        <v>27</v>
      </c>
      <c r="B301"/>
      <c r="C301">
        <f>$F296</f>
        <v>0</v>
      </c>
      <c r="D301" s="3" t="str">
        <f t="shared" si="111"/>
        <v>T_BAD_DEBT - Tenant Bad Debt Expense</v>
      </c>
      <c r="E301"/>
      <c r="F301" s="13" t="str">
        <f>_xll.EVDES(D301)</f>
        <v>Tenant Bad Debt Expense</v>
      </c>
      <c r="G301" s="10">
        <f ca="1">SUMIFS(OFFSET('BPC Data'!$F:$F,0,Summary!G$2),'BPC Data'!$E:$E,Summary!$D301,'BPC Data'!$B:$B,Summary!$C301)</f>
        <v>0</v>
      </c>
      <c r="H301" s="243">
        <f ca="1">SUMIFS(OFFSET('BPC Data'!$F:$F,0,Summary!H$2),'BPC Data'!$E:$E,Summary!$D301,'BPC Data'!$B:$B,Summary!$C301)</f>
        <v>0</v>
      </c>
      <c r="I301" s="10">
        <f ca="1">SUMIFS(OFFSET('BPC Data'!$F:$F,0,Summary!I$2),'BPC Data'!$E:$E,Summary!$D301,'BPC Data'!$B:$B,Summary!$C301)</f>
        <v>0</v>
      </c>
      <c r="J301" s="243">
        <f ca="1">SUMIFS(OFFSET('BPC Data'!$F:$F,0,Summary!J$2),'BPC Data'!$E:$E,Summary!$D301,'BPC Data'!$B:$B,Summary!$C301)</f>
        <v>0</v>
      </c>
      <c r="K301" s="10">
        <f ca="1">SUMIFS(OFFSET('BPC Data'!$F:$F,0,Summary!K$2),'BPC Data'!$E:$E,Summary!$D301,'BPC Data'!$B:$B,Summary!$C301)</f>
        <v>0</v>
      </c>
      <c r="L301" s="57">
        <f t="shared" ca="1" si="106"/>
        <v>0</v>
      </c>
      <c r="M301"/>
      <c r="N301" s="50"/>
      <c r="O301"/>
      <c r="P301"/>
      <c r="Q301"/>
      <c r="R301"/>
      <c r="S301"/>
      <c r="T301"/>
      <c r="U301"/>
      <c r="V301"/>
      <c r="W301"/>
      <c r="X301"/>
      <c r="Y301"/>
      <c r="Z301"/>
      <c r="AA301"/>
      <c r="AB301"/>
      <c r="AC301"/>
      <c r="AD301"/>
      <c r="AE301"/>
      <c r="AF301"/>
      <c r="AG301"/>
      <c r="AH301"/>
      <c r="AI301"/>
      <c r="AJ301"/>
      <c r="AK301"/>
      <c r="AL301"/>
      <c r="AM301"/>
      <c r="AN301"/>
      <c r="AO301"/>
      <c r="AP301"/>
      <c r="AQ301"/>
      <c r="AR301"/>
    </row>
    <row r="302" spans="1:44" s="9" customFormat="1" hidden="1" outlineLevel="1" x14ac:dyDescent="0.55000000000000004">
      <c r="A302" s="9">
        <f t="shared" si="119"/>
        <v>27</v>
      </c>
      <c r="B302"/>
      <c r="C302">
        <f>$F296</f>
        <v>0</v>
      </c>
      <c r="D302" s="2" t="str">
        <f t="shared" si="111"/>
        <v>T_EBITDARM - EBITDARM</v>
      </c>
      <c r="E302"/>
      <c r="F302" s="13" t="str">
        <f>_xll.EVDES(D302)</f>
        <v>EBITDARM</v>
      </c>
      <c r="G302" s="10">
        <f ca="1">SUMIFS(OFFSET('BPC Data'!$F:$F,0,Summary!G$2),'BPC Data'!$E:$E,Summary!$D302,'BPC Data'!$B:$B,Summary!$C302)</f>
        <v>0</v>
      </c>
      <c r="H302" s="243">
        <f ca="1">SUMIFS(OFFSET('BPC Data'!$F:$F,0,Summary!H$2),'BPC Data'!$E:$E,Summary!$D302,'BPC Data'!$B:$B,Summary!$C302)</f>
        <v>0</v>
      </c>
      <c r="I302" s="10">
        <f ca="1">SUMIFS(OFFSET('BPC Data'!$F:$F,0,Summary!I$2),'BPC Data'!$E:$E,Summary!$D302,'BPC Data'!$B:$B,Summary!$C302)</f>
        <v>0</v>
      </c>
      <c r="J302" s="243">
        <f ca="1">SUMIFS(OFFSET('BPC Data'!$F:$F,0,Summary!J$2),'BPC Data'!$E:$E,Summary!$D302,'BPC Data'!$B:$B,Summary!$C302)</f>
        <v>0</v>
      </c>
      <c r="K302" s="10">
        <f ca="1">SUMIFS(OFFSET('BPC Data'!$F:$F,0,Summary!K$2),'BPC Data'!$E:$E,Summary!$D302,'BPC Data'!$B:$B,Summary!$C302)</f>
        <v>0</v>
      </c>
      <c r="L302" s="57">
        <f t="shared" ca="1" si="106"/>
        <v>0</v>
      </c>
      <c r="M302"/>
      <c r="N302" s="50"/>
      <c r="O302"/>
      <c r="P302"/>
      <c r="Q302"/>
      <c r="R302"/>
      <c r="S302"/>
      <c r="T302"/>
      <c r="U302"/>
      <c r="V302"/>
      <c r="W302"/>
      <c r="X302"/>
      <c r="Y302"/>
      <c r="Z302"/>
      <c r="AA302"/>
      <c r="AB302"/>
      <c r="AC302"/>
      <c r="AD302"/>
      <c r="AE302"/>
      <c r="AF302"/>
      <c r="AG302"/>
      <c r="AH302"/>
      <c r="AI302"/>
      <c r="AJ302"/>
      <c r="AK302"/>
      <c r="AL302"/>
      <c r="AM302"/>
      <c r="AN302"/>
      <c r="AO302"/>
      <c r="AP302"/>
      <c r="AQ302"/>
      <c r="AR302"/>
    </row>
    <row r="303" spans="1:44" s="9" customFormat="1" hidden="1" outlineLevel="1" x14ac:dyDescent="0.55000000000000004">
      <c r="A303" s="9">
        <f t="shared" si="119"/>
        <v>27</v>
      </c>
      <c r="B303"/>
      <c r="C303">
        <f>$F296</f>
        <v>0</v>
      </c>
      <c r="D303" s="2" t="str">
        <f t="shared" si="111"/>
        <v>T_MGMT_FEE - Tenant Management Fee - Actual</v>
      </c>
      <c r="E303"/>
      <c r="F303" s="13" t="str">
        <f>_xll.EVDES(D303)</f>
        <v>Tenant Management Fee - Actual</v>
      </c>
      <c r="G303" s="10">
        <f ca="1">SUMIFS(OFFSET('BPC Data'!$F:$F,0,Summary!G$2),'BPC Data'!$E:$E,Summary!$D303,'BPC Data'!$B:$B,Summary!$C303)</f>
        <v>0</v>
      </c>
      <c r="H303" s="243">
        <f ca="1">SUMIFS(OFFSET('BPC Data'!$F:$F,0,Summary!H$2),'BPC Data'!$E:$E,Summary!$D303,'BPC Data'!$B:$B,Summary!$C303)</f>
        <v>0</v>
      </c>
      <c r="I303" s="10">
        <f ca="1">SUMIFS(OFFSET('BPC Data'!$F:$F,0,Summary!I$2),'BPC Data'!$E:$E,Summary!$D303,'BPC Data'!$B:$B,Summary!$C303)</f>
        <v>0</v>
      </c>
      <c r="J303" s="243">
        <f ca="1">SUMIFS(OFFSET('BPC Data'!$F:$F,0,Summary!J$2),'BPC Data'!$E:$E,Summary!$D303,'BPC Data'!$B:$B,Summary!$C303)</f>
        <v>0</v>
      </c>
      <c r="K303" s="10">
        <f ca="1">SUMIFS(OFFSET('BPC Data'!$F:$F,0,Summary!K$2),'BPC Data'!$E:$E,Summary!$D303,'BPC Data'!$B:$B,Summary!$C303)</f>
        <v>0</v>
      </c>
      <c r="L303" s="57">
        <f t="shared" ca="1" si="106"/>
        <v>0</v>
      </c>
      <c r="M303"/>
      <c r="N303" s="50"/>
      <c r="O303"/>
      <c r="P303"/>
      <c r="Q303"/>
      <c r="R303"/>
      <c r="S303"/>
      <c r="T303"/>
      <c r="U303"/>
      <c r="V303"/>
      <c r="W303"/>
      <c r="X303"/>
      <c r="Y303"/>
      <c r="Z303"/>
      <c r="AA303"/>
      <c r="AB303"/>
      <c r="AC303"/>
      <c r="AD303"/>
      <c r="AE303"/>
      <c r="AF303"/>
      <c r="AG303"/>
      <c r="AH303"/>
      <c r="AI303"/>
      <c r="AJ303"/>
      <c r="AK303"/>
      <c r="AL303"/>
      <c r="AM303"/>
      <c r="AN303"/>
      <c r="AO303"/>
      <c r="AP303"/>
      <c r="AQ303"/>
      <c r="AR303"/>
    </row>
    <row r="304" spans="1:44" s="9" customFormat="1" hidden="1" outlineLevel="1" x14ac:dyDescent="0.55000000000000004">
      <c r="A304" s="9">
        <f t="shared" si="119"/>
        <v>27</v>
      </c>
      <c r="B304"/>
      <c r="C304">
        <f>$F296</f>
        <v>0</v>
      </c>
      <c r="D304" s="1" t="str">
        <f t="shared" si="111"/>
        <v>T_EBITDAR - EBITDAR</v>
      </c>
      <c r="E304"/>
      <c r="F304" s="13" t="str">
        <f>_xll.EVDES(D304)</f>
        <v>EBITDAR</v>
      </c>
      <c r="G304" s="10">
        <f ca="1">SUMIFS(OFFSET('BPC Data'!$F:$F,0,Summary!G$2),'BPC Data'!$E:$E,Summary!$D304,'BPC Data'!$B:$B,Summary!$C304)</f>
        <v>0</v>
      </c>
      <c r="H304" s="243">
        <f ca="1">SUMIFS(OFFSET('BPC Data'!$F:$F,0,Summary!H$2),'BPC Data'!$E:$E,Summary!$D304,'BPC Data'!$B:$B,Summary!$C304)</f>
        <v>0</v>
      </c>
      <c r="I304" s="10">
        <f ca="1">SUMIFS(OFFSET('BPC Data'!$F:$F,0,Summary!I$2),'BPC Data'!$E:$E,Summary!$D304,'BPC Data'!$B:$B,Summary!$C304)</f>
        <v>0</v>
      </c>
      <c r="J304" s="243">
        <f ca="1">SUMIFS(OFFSET('BPC Data'!$F:$F,0,Summary!J$2),'BPC Data'!$E:$E,Summary!$D304,'BPC Data'!$B:$B,Summary!$C304)</f>
        <v>0</v>
      </c>
      <c r="K304" s="10">
        <f ca="1">SUMIFS(OFFSET('BPC Data'!$F:$F,0,Summary!K$2),'BPC Data'!$E:$E,Summary!$D304,'BPC Data'!$B:$B,Summary!$C304)</f>
        <v>0</v>
      </c>
      <c r="L304" s="57">
        <f t="shared" ca="1" si="106"/>
        <v>0</v>
      </c>
      <c r="M304"/>
      <c r="N304" s="50"/>
      <c r="O304"/>
      <c r="P304"/>
      <c r="Q304"/>
      <c r="R304"/>
      <c r="S304"/>
      <c r="T304"/>
      <c r="U304"/>
      <c r="V304"/>
      <c r="W304"/>
      <c r="X304"/>
      <c r="Y304"/>
      <c r="Z304"/>
      <c r="AA304"/>
      <c r="AB304"/>
      <c r="AC304"/>
      <c r="AD304"/>
      <c r="AE304"/>
      <c r="AF304"/>
      <c r="AG304"/>
      <c r="AH304"/>
      <c r="AI304"/>
      <c r="AJ304"/>
      <c r="AK304"/>
      <c r="AL304"/>
      <c r="AM304"/>
      <c r="AN304"/>
      <c r="AO304"/>
      <c r="AP304"/>
      <c r="AQ304"/>
      <c r="AR304"/>
    </row>
    <row r="305" spans="1:44" s="9" customFormat="1" hidden="1" outlineLevel="1" x14ac:dyDescent="0.55000000000000004">
      <c r="A305" s="9">
        <f t="shared" si="119"/>
        <v>27</v>
      </c>
      <c r="B305"/>
      <c r="C305">
        <f>$F296</f>
        <v>0</v>
      </c>
      <c r="D305" s="1" t="str">
        <f t="shared" si="111"/>
        <v>T_RENT_EXP - Tenant Rent Expense</v>
      </c>
      <c r="E305"/>
      <c r="F305" s="13" t="str">
        <f>_xll.EVDES(D305)</f>
        <v>Tenant Rent Expense</v>
      </c>
      <c r="G305" s="10">
        <f ca="1">SUMIFS(OFFSET('BPC Data'!$F:$F,0,Summary!G$2),'BPC Data'!$E:$E,Summary!$D305,'BPC Data'!$B:$B,Summary!$C305)</f>
        <v>0</v>
      </c>
      <c r="H305" s="243">
        <f ca="1">SUMIFS(OFFSET('BPC Data'!$F:$F,0,Summary!H$2),'BPC Data'!$E:$E,Summary!$D305,'BPC Data'!$B:$B,Summary!$C305)</f>
        <v>0</v>
      </c>
      <c r="I305" s="10">
        <f ca="1">SUMIFS(OFFSET('BPC Data'!$F:$F,0,Summary!I$2),'BPC Data'!$E:$E,Summary!$D305,'BPC Data'!$B:$B,Summary!$C305)</f>
        <v>0</v>
      </c>
      <c r="J305" s="243">
        <f ca="1">SUMIFS(OFFSET('BPC Data'!$F:$F,0,Summary!J$2),'BPC Data'!$E:$E,Summary!$D305,'BPC Data'!$B:$B,Summary!$C305)</f>
        <v>0</v>
      </c>
      <c r="K305" s="10">
        <f ca="1">SUMIFS(OFFSET('BPC Data'!$F:$F,0,Summary!K$2),'BPC Data'!$E:$E,Summary!$D305,'BPC Data'!$B:$B,Summary!$C305)</f>
        <v>0</v>
      </c>
      <c r="L305" s="57">
        <f t="shared" ca="1" si="106"/>
        <v>0</v>
      </c>
      <c r="M305"/>
      <c r="N305" s="50"/>
      <c r="O305"/>
      <c r="P305"/>
      <c r="Q305"/>
      <c r="R305"/>
      <c r="S305"/>
      <c r="T305"/>
      <c r="U305"/>
      <c r="V305"/>
      <c r="W305"/>
      <c r="X305"/>
      <c r="Y305"/>
      <c r="Z305"/>
      <c r="AA305"/>
      <c r="AB305"/>
      <c r="AC305"/>
      <c r="AD305"/>
      <c r="AE305"/>
      <c r="AF305"/>
      <c r="AG305"/>
      <c r="AH305"/>
      <c r="AI305"/>
      <c r="AJ305"/>
      <c r="AK305"/>
      <c r="AL305"/>
      <c r="AM305"/>
      <c r="AN305"/>
      <c r="AO305"/>
      <c r="AP305"/>
      <c r="AQ305"/>
      <c r="AR305"/>
    </row>
    <row r="306" spans="1:44" s="9" customFormat="1" hidden="1" outlineLevel="1" x14ac:dyDescent="0.55000000000000004">
      <c r="A306" s="9">
        <f t="shared" si="119"/>
        <v>27</v>
      </c>
      <c r="B306"/>
      <c r="C306"/>
      <c r="D306" s="1" t="str">
        <f t="shared" si="111"/>
        <v>x</v>
      </c>
      <c r="E306"/>
      <c r="F306" s="13" t="s">
        <v>0</v>
      </c>
      <c r="G306" s="10" t="e">
        <f t="shared" ref="G306:H306" ca="1" si="120">G304/G305</f>
        <v>#DIV/0!</v>
      </c>
      <c r="H306" s="243" t="e">
        <f t="shared" ca="1" si="120"/>
        <v>#DIV/0!</v>
      </c>
      <c r="I306" s="10" t="e">
        <f t="shared" ref="I306:J306" ca="1" si="121">I304/I305</f>
        <v>#DIV/0!</v>
      </c>
      <c r="J306" s="243" t="e">
        <f t="shared" ca="1" si="121"/>
        <v>#DIV/0!</v>
      </c>
      <c r="K306" s="10" t="e">
        <f t="shared" ref="K306" ca="1" si="122">K304/K305</f>
        <v>#DIV/0!</v>
      </c>
      <c r="L306" s="57" t="e">
        <f t="shared" ca="1" si="106"/>
        <v>#DIV/0!</v>
      </c>
      <c r="M306"/>
      <c r="N306" s="50"/>
      <c r="O306"/>
      <c r="P306"/>
      <c r="Q306"/>
      <c r="R306"/>
      <c r="S306"/>
      <c r="T306"/>
      <c r="U306"/>
      <c r="V306"/>
      <c r="W306"/>
      <c r="X306"/>
      <c r="Y306"/>
      <c r="Z306"/>
      <c r="AA306"/>
      <c r="AB306"/>
      <c r="AC306"/>
      <c r="AD306"/>
      <c r="AE306"/>
      <c r="AF306"/>
      <c r="AG306"/>
      <c r="AH306"/>
      <c r="AI306"/>
      <c r="AJ306"/>
      <c r="AK306"/>
      <c r="AL306"/>
      <c r="AM306"/>
      <c r="AN306"/>
      <c r="AO306"/>
      <c r="AP306"/>
      <c r="AQ306"/>
      <c r="AR306"/>
    </row>
    <row r="307" spans="1:44" s="9" customFormat="1" hidden="1" outlineLevel="1" x14ac:dyDescent="0.55000000000000004">
      <c r="A307" s="9">
        <f>IF(AND(D307&lt;&gt;"",C307=""),A306+1,A306)</f>
        <v>28</v>
      </c>
      <c r="B307" s="4"/>
      <c r="C307" s="4"/>
      <c r="D307" s="4" t="str">
        <f t="shared" si="111"/>
        <v>x</v>
      </c>
      <c r="E307" s="4"/>
      <c r="F307" s="12">
        <f>INDEX(PropertyList!$D:$D,MATCH(Summary!$A307,PropertyList!$C:$C,0))</f>
        <v>0</v>
      </c>
      <c r="G307" s="87"/>
      <c r="H307" s="242"/>
      <c r="I307" s="87"/>
      <c r="J307" s="242"/>
      <c r="K307" s="87"/>
      <c r="L307" s="57">
        <f t="shared" si="106"/>
        <v>0</v>
      </c>
      <c r="M307"/>
      <c r="N307" s="50"/>
      <c r="O307"/>
      <c r="P307"/>
      <c r="Q307"/>
      <c r="R307"/>
      <c r="S307"/>
      <c r="T307"/>
      <c r="U307"/>
      <c r="V307"/>
      <c r="W307"/>
      <c r="X307"/>
      <c r="Y307"/>
      <c r="Z307"/>
      <c r="AA307"/>
      <c r="AB307"/>
      <c r="AC307"/>
      <c r="AD307"/>
      <c r="AE307"/>
      <c r="AF307"/>
      <c r="AG307"/>
      <c r="AH307"/>
      <c r="AI307"/>
      <c r="AJ307"/>
      <c r="AK307"/>
      <c r="AL307"/>
      <c r="AM307"/>
      <c r="AN307"/>
      <c r="AO307"/>
      <c r="AP307"/>
      <c r="AQ307"/>
      <c r="AR307"/>
    </row>
    <row r="308" spans="1:44" s="9" customFormat="1" hidden="1" outlineLevel="1" x14ac:dyDescent="0.55000000000000004">
      <c r="A308" s="9">
        <f t="shared" ref="A308:A317" si="123">IF(AND(F308&lt;&gt;"",D308=""),A307+1,A307)</f>
        <v>28</v>
      </c>
      <c r="C308">
        <f>$F307</f>
        <v>0</v>
      </c>
      <c r="D308" s="3" t="str">
        <f t="shared" si="111"/>
        <v>PAY_PAT_DAYS - Total Payor Patient Days</v>
      </c>
      <c r="F308" s="13" t="str">
        <f>_xll.EVDES(D308)</f>
        <v>Total Payor Patient Days</v>
      </c>
      <c r="G308" s="10">
        <f ca="1">SUMIFS(OFFSET('BPC Data'!$F:$F,0,Summary!G$2),'BPC Data'!$E:$E,Summary!$D308,'BPC Data'!$B:$B,Summary!$C308)</f>
        <v>0</v>
      </c>
      <c r="H308" s="243">
        <f ca="1">SUMIFS(OFFSET('BPC Data'!$F:$F,0,Summary!H$2),'BPC Data'!$E:$E,Summary!$D308,'BPC Data'!$B:$B,Summary!$C308)</f>
        <v>0</v>
      </c>
      <c r="I308" s="10">
        <f ca="1">SUMIFS(OFFSET('BPC Data'!$F:$F,0,Summary!I$2),'BPC Data'!$E:$E,Summary!$D308,'BPC Data'!$B:$B,Summary!$C308)</f>
        <v>0</v>
      </c>
      <c r="J308" s="243">
        <f ca="1">SUMIFS(OFFSET('BPC Data'!$F:$F,0,Summary!J$2),'BPC Data'!$E:$E,Summary!$D308,'BPC Data'!$B:$B,Summary!$C308)</f>
        <v>0</v>
      </c>
      <c r="K308" s="10">
        <f ca="1">SUMIFS(OFFSET('BPC Data'!$F:$F,0,Summary!K$2),'BPC Data'!$E:$E,Summary!$D308,'BPC Data'!$B:$B,Summary!$C308)</f>
        <v>0</v>
      </c>
      <c r="L308" s="57">
        <f t="shared" ca="1" si="106"/>
        <v>0</v>
      </c>
      <c r="M308"/>
      <c r="N308" s="50"/>
      <c r="O308"/>
      <c r="P308"/>
      <c r="Q308"/>
      <c r="R308"/>
      <c r="S308"/>
      <c r="T308"/>
      <c r="U308"/>
      <c r="V308"/>
      <c r="W308"/>
      <c r="X308"/>
      <c r="Y308"/>
      <c r="Z308"/>
      <c r="AA308"/>
      <c r="AB308"/>
      <c r="AC308"/>
      <c r="AD308"/>
      <c r="AE308"/>
      <c r="AF308"/>
      <c r="AG308"/>
      <c r="AH308"/>
      <c r="AI308"/>
      <c r="AJ308"/>
      <c r="AK308"/>
      <c r="AL308"/>
      <c r="AM308"/>
      <c r="AN308"/>
      <c r="AO308"/>
      <c r="AP308"/>
      <c r="AQ308"/>
      <c r="AR308"/>
    </row>
    <row r="309" spans="1:44" s="9" customFormat="1" hidden="1" outlineLevel="1" x14ac:dyDescent="0.55000000000000004">
      <c r="A309" s="9">
        <f t="shared" si="123"/>
        <v>28</v>
      </c>
      <c r="C309">
        <f>$F307</f>
        <v>0</v>
      </c>
      <c r="D309" s="3" t="str">
        <f t="shared" si="111"/>
        <v>A_BEDS_TOTAL - Total Available Beds</v>
      </c>
      <c r="F309" s="13" t="str">
        <f>_xll.EVDES(D309)</f>
        <v>Total Available Beds</v>
      </c>
      <c r="G309" s="10">
        <f ca="1">SUMIFS(OFFSET('BPC Data'!$F:$F,0,Summary!G$2),'BPC Data'!$E:$E,Summary!$D309,'BPC Data'!$B:$B,Summary!$C309)</f>
        <v>0</v>
      </c>
      <c r="H309" s="243">
        <f ca="1">SUMIFS(OFFSET('BPC Data'!$F:$F,0,Summary!H$2),'BPC Data'!$E:$E,Summary!$D309,'BPC Data'!$B:$B,Summary!$C309)</f>
        <v>0</v>
      </c>
      <c r="I309" s="10">
        <f ca="1">SUMIFS(OFFSET('BPC Data'!$F:$F,0,Summary!I$2),'BPC Data'!$E:$E,Summary!$D309,'BPC Data'!$B:$B,Summary!$C309)</f>
        <v>0</v>
      </c>
      <c r="J309" s="243">
        <f ca="1">SUMIFS(OFFSET('BPC Data'!$F:$F,0,Summary!J$2),'BPC Data'!$E:$E,Summary!$D309,'BPC Data'!$B:$B,Summary!$C309)</f>
        <v>0</v>
      </c>
      <c r="K309" s="10">
        <f ca="1">SUMIFS(OFFSET('BPC Data'!$F:$F,0,Summary!K$2),'BPC Data'!$E:$E,Summary!$D309,'BPC Data'!$B:$B,Summary!$C309)</f>
        <v>0</v>
      </c>
      <c r="L309" s="57">
        <f t="shared" ca="1" si="106"/>
        <v>0</v>
      </c>
      <c r="M309"/>
      <c r="N309" s="50"/>
      <c r="O309"/>
      <c r="P309"/>
      <c r="Q309"/>
      <c r="R309"/>
      <c r="S309"/>
      <c r="T309"/>
      <c r="U309"/>
      <c r="V309"/>
      <c r="W309"/>
      <c r="X309"/>
      <c r="Y309"/>
      <c r="Z309"/>
      <c r="AA309"/>
      <c r="AB309"/>
      <c r="AC309"/>
      <c r="AD309"/>
      <c r="AE309"/>
      <c r="AF309"/>
      <c r="AG309"/>
      <c r="AH309"/>
      <c r="AI309"/>
      <c r="AJ309"/>
      <c r="AK309"/>
      <c r="AL309"/>
      <c r="AM309"/>
      <c r="AN309"/>
      <c r="AO309"/>
      <c r="AP309"/>
      <c r="AQ309"/>
      <c r="AR309"/>
    </row>
    <row r="310" spans="1:44" s="9" customFormat="1" hidden="1" outlineLevel="1" x14ac:dyDescent="0.55000000000000004">
      <c r="A310" s="9">
        <f t="shared" si="123"/>
        <v>28</v>
      </c>
      <c r="B310"/>
      <c r="C310">
        <f>$F307</f>
        <v>0</v>
      </c>
      <c r="D310" s="3" t="str">
        <f t="shared" si="111"/>
        <v>T_REVENUES - Total Tenant Revenues</v>
      </c>
      <c r="E310"/>
      <c r="F310" s="13" t="str">
        <f>_xll.EVDES(D310)</f>
        <v>Total Tenant Revenues</v>
      </c>
      <c r="G310" s="10">
        <f ca="1">SUMIFS(OFFSET('BPC Data'!$F:$F,0,Summary!G$2),'BPC Data'!$E:$E,Summary!$D310,'BPC Data'!$B:$B,Summary!$C310)</f>
        <v>0</v>
      </c>
      <c r="H310" s="243">
        <f ca="1">SUMIFS(OFFSET('BPC Data'!$F:$F,0,Summary!H$2),'BPC Data'!$E:$E,Summary!$D310,'BPC Data'!$B:$B,Summary!$C310)</f>
        <v>0</v>
      </c>
      <c r="I310" s="10">
        <f ca="1">SUMIFS(OFFSET('BPC Data'!$F:$F,0,Summary!I$2),'BPC Data'!$E:$E,Summary!$D310,'BPC Data'!$B:$B,Summary!$C310)</f>
        <v>0</v>
      </c>
      <c r="J310" s="243">
        <f ca="1">SUMIFS(OFFSET('BPC Data'!$F:$F,0,Summary!J$2),'BPC Data'!$E:$E,Summary!$D310,'BPC Data'!$B:$B,Summary!$C310)</f>
        <v>0</v>
      </c>
      <c r="K310" s="10">
        <f ca="1">SUMIFS(OFFSET('BPC Data'!$F:$F,0,Summary!K$2),'BPC Data'!$E:$E,Summary!$D310,'BPC Data'!$B:$B,Summary!$C310)</f>
        <v>0</v>
      </c>
      <c r="L310" s="57">
        <f t="shared" ca="1" si="106"/>
        <v>0</v>
      </c>
      <c r="M310"/>
      <c r="N310" s="50"/>
      <c r="O310"/>
      <c r="P310"/>
      <c r="Q310"/>
      <c r="R310"/>
      <c r="S310"/>
      <c r="T310"/>
      <c r="U310"/>
      <c r="V310"/>
      <c r="W310"/>
      <c r="X310"/>
      <c r="Y310"/>
      <c r="Z310"/>
      <c r="AA310"/>
      <c r="AB310"/>
      <c r="AC310"/>
      <c r="AD310"/>
      <c r="AE310"/>
      <c r="AF310"/>
      <c r="AG310"/>
      <c r="AH310"/>
      <c r="AI310"/>
      <c r="AJ310"/>
      <c r="AK310"/>
      <c r="AL310"/>
      <c r="AM310"/>
      <c r="AN310"/>
      <c r="AO310"/>
      <c r="AP310"/>
      <c r="AQ310"/>
      <c r="AR310"/>
    </row>
    <row r="311" spans="1:44" s="9" customFormat="1" hidden="1" outlineLevel="1" x14ac:dyDescent="0.55000000000000004">
      <c r="A311" s="9">
        <f t="shared" si="123"/>
        <v>28</v>
      </c>
      <c r="B311"/>
      <c r="C311">
        <f>$F307</f>
        <v>0</v>
      </c>
      <c r="D311" s="3" t="str">
        <f t="shared" si="111"/>
        <v>T_OPEX - Tenant Operating Expenses</v>
      </c>
      <c r="E311"/>
      <c r="F311" s="13" t="str">
        <f>_xll.EVDES(D311)</f>
        <v>Tenant Operating Expenses</v>
      </c>
      <c r="G311" s="10">
        <f ca="1">SUMIFS(OFFSET('BPC Data'!$F:$F,0,Summary!G$2),'BPC Data'!$E:$E,Summary!$D311,'BPC Data'!$B:$B,Summary!$C311)</f>
        <v>0</v>
      </c>
      <c r="H311" s="243">
        <f ca="1">SUMIFS(OFFSET('BPC Data'!$F:$F,0,Summary!H$2),'BPC Data'!$E:$E,Summary!$D311,'BPC Data'!$B:$B,Summary!$C311)</f>
        <v>0</v>
      </c>
      <c r="I311" s="10">
        <f ca="1">SUMIFS(OFFSET('BPC Data'!$F:$F,0,Summary!I$2),'BPC Data'!$E:$E,Summary!$D311,'BPC Data'!$B:$B,Summary!$C311)</f>
        <v>0</v>
      </c>
      <c r="J311" s="243">
        <f ca="1">SUMIFS(OFFSET('BPC Data'!$F:$F,0,Summary!J$2),'BPC Data'!$E:$E,Summary!$D311,'BPC Data'!$B:$B,Summary!$C311)</f>
        <v>0</v>
      </c>
      <c r="K311" s="10">
        <f ca="1">SUMIFS(OFFSET('BPC Data'!$F:$F,0,Summary!K$2),'BPC Data'!$E:$E,Summary!$D311,'BPC Data'!$B:$B,Summary!$C311)</f>
        <v>0</v>
      </c>
      <c r="L311" s="57">
        <f t="shared" ca="1" si="106"/>
        <v>0</v>
      </c>
      <c r="M311"/>
      <c r="N311" s="50"/>
      <c r="O311"/>
      <c r="P311"/>
      <c r="Q311"/>
      <c r="R311"/>
      <c r="S311"/>
      <c r="T311"/>
      <c r="U311"/>
      <c r="V311"/>
      <c r="W311"/>
      <c r="X311"/>
      <c r="Y311"/>
      <c r="Z311"/>
      <c r="AA311"/>
      <c r="AB311"/>
      <c r="AC311"/>
      <c r="AD311"/>
      <c r="AE311"/>
      <c r="AF311"/>
      <c r="AG311"/>
      <c r="AH311"/>
      <c r="AI311"/>
      <c r="AJ311"/>
      <c r="AK311"/>
      <c r="AL311"/>
      <c r="AM311"/>
      <c r="AN311"/>
      <c r="AO311"/>
      <c r="AP311"/>
      <c r="AQ311"/>
      <c r="AR311"/>
    </row>
    <row r="312" spans="1:44" s="9" customFormat="1" hidden="1" outlineLevel="1" x14ac:dyDescent="0.55000000000000004">
      <c r="A312" s="9">
        <f t="shared" si="123"/>
        <v>28</v>
      </c>
      <c r="B312"/>
      <c r="C312">
        <f>$F307</f>
        <v>0</v>
      </c>
      <c r="D312" s="3" t="str">
        <f t="shared" si="111"/>
        <v>T_BAD_DEBT - Tenant Bad Debt Expense</v>
      </c>
      <c r="E312"/>
      <c r="F312" s="13" t="str">
        <f>_xll.EVDES(D312)</f>
        <v>Tenant Bad Debt Expense</v>
      </c>
      <c r="G312" s="10">
        <f ca="1">SUMIFS(OFFSET('BPC Data'!$F:$F,0,Summary!G$2),'BPC Data'!$E:$E,Summary!$D312,'BPC Data'!$B:$B,Summary!$C312)</f>
        <v>0</v>
      </c>
      <c r="H312" s="243">
        <f ca="1">SUMIFS(OFFSET('BPC Data'!$F:$F,0,Summary!H$2),'BPC Data'!$E:$E,Summary!$D312,'BPC Data'!$B:$B,Summary!$C312)</f>
        <v>0</v>
      </c>
      <c r="I312" s="10">
        <f ca="1">SUMIFS(OFFSET('BPC Data'!$F:$F,0,Summary!I$2),'BPC Data'!$E:$E,Summary!$D312,'BPC Data'!$B:$B,Summary!$C312)</f>
        <v>0</v>
      </c>
      <c r="J312" s="243">
        <f ca="1">SUMIFS(OFFSET('BPC Data'!$F:$F,0,Summary!J$2),'BPC Data'!$E:$E,Summary!$D312,'BPC Data'!$B:$B,Summary!$C312)</f>
        <v>0</v>
      </c>
      <c r="K312" s="10">
        <f ca="1">SUMIFS(OFFSET('BPC Data'!$F:$F,0,Summary!K$2),'BPC Data'!$E:$E,Summary!$D312,'BPC Data'!$B:$B,Summary!$C312)</f>
        <v>0</v>
      </c>
      <c r="L312" s="57">
        <f t="shared" ca="1" si="106"/>
        <v>0</v>
      </c>
      <c r="M312"/>
      <c r="N312" s="50"/>
      <c r="O312"/>
      <c r="P312"/>
      <c r="Q312"/>
      <c r="R312"/>
      <c r="S312"/>
      <c r="T312"/>
      <c r="U312"/>
      <c r="V312"/>
      <c r="W312"/>
      <c r="X312"/>
      <c r="Y312"/>
      <c r="Z312"/>
      <c r="AA312"/>
      <c r="AB312"/>
      <c r="AC312"/>
      <c r="AD312"/>
      <c r="AE312"/>
      <c r="AF312"/>
      <c r="AG312"/>
      <c r="AH312"/>
      <c r="AI312"/>
      <c r="AJ312"/>
      <c r="AK312"/>
      <c r="AL312"/>
      <c r="AM312"/>
      <c r="AN312"/>
      <c r="AO312"/>
      <c r="AP312"/>
      <c r="AQ312"/>
      <c r="AR312"/>
    </row>
    <row r="313" spans="1:44" s="9" customFormat="1" hidden="1" outlineLevel="1" x14ac:dyDescent="0.55000000000000004">
      <c r="A313" s="9">
        <f t="shared" si="123"/>
        <v>28</v>
      </c>
      <c r="B313"/>
      <c r="C313">
        <f>$F307</f>
        <v>0</v>
      </c>
      <c r="D313" s="2" t="str">
        <f t="shared" si="111"/>
        <v>T_EBITDARM - EBITDARM</v>
      </c>
      <c r="E313"/>
      <c r="F313" s="13" t="str">
        <f>_xll.EVDES(D313)</f>
        <v>EBITDARM</v>
      </c>
      <c r="G313" s="10">
        <f ca="1">SUMIFS(OFFSET('BPC Data'!$F:$F,0,Summary!G$2),'BPC Data'!$E:$E,Summary!$D313,'BPC Data'!$B:$B,Summary!$C313)</f>
        <v>0</v>
      </c>
      <c r="H313" s="243">
        <f ca="1">SUMIFS(OFFSET('BPC Data'!$F:$F,0,Summary!H$2),'BPC Data'!$E:$E,Summary!$D313,'BPC Data'!$B:$B,Summary!$C313)</f>
        <v>0</v>
      </c>
      <c r="I313" s="10">
        <f ca="1">SUMIFS(OFFSET('BPC Data'!$F:$F,0,Summary!I$2),'BPC Data'!$E:$E,Summary!$D313,'BPC Data'!$B:$B,Summary!$C313)</f>
        <v>0</v>
      </c>
      <c r="J313" s="243">
        <f ca="1">SUMIFS(OFFSET('BPC Data'!$F:$F,0,Summary!J$2),'BPC Data'!$E:$E,Summary!$D313,'BPC Data'!$B:$B,Summary!$C313)</f>
        <v>0</v>
      </c>
      <c r="K313" s="10">
        <f ca="1">SUMIFS(OFFSET('BPC Data'!$F:$F,0,Summary!K$2),'BPC Data'!$E:$E,Summary!$D313,'BPC Data'!$B:$B,Summary!$C313)</f>
        <v>0</v>
      </c>
      <c r="L313" s="57">
        <f t="shared" ca="1" si="106"/>
        <v>0</v>
      </c>
      <c r="M313"/>
      <c r="N313" s="50"/>
      <c r="O313"/>
      <c r="P313"/>
      <c r="Q313"/>
      <c r="R313"/>
      <c r="S313"/>
      <c r="T313"/>
      <c r="U313"/>
      <c r="V313"/>
      <c r="W313"/>
      <c r="X313"/>
      <c r="Y313"/>
      <c r="Z313"/>
      <c r="AA313"/>
      <c r="AB313"/>
      <c r="AC313"/>
      <c r="AD313"/>
      <c r="AE313"/>
      <c r="AF313"/>
      <c r="AG313"/>
      <c r="AH313"/>
      <c r="AI313"/>
      <c r="AJ313"/>
      <c r="AK313"/>
      <c r="AL313"/>
      <c r="AM313"/>
      <c r="AN313"/>
      <c r="AO313"/>
      <c r="AP313"/>
      <c r="AQ313"/>
      <c r="AR313"/>
    </row>
    <row r="314" spans="1:44" s="9" customFormat="1" hidden="1" outlineLevel="1" x14ac:dyDescent="0.55000000000000004">
      <c r="A314" s="9">
        <f t="shared" si="123"/>
        <v>28</v>
      </c>
      <c r="B314"/>
      <c r="C314">
        <f>$F307</f>
        <v>0</v>
      </c>
      <c r="D314" s="2" t="str">
        <f t="shared" si="111"/>
        <v>T_MGMT_FEE - Tenant Management Fee - Actual</v>
      </c>
      <c r="E314"/>
      <c r="F314" s="13" t="str">
        <f>_xll.EVDES(D314)</f>
        <v>Tenant Management Fee - Actual</v>
      </c>
      <c r="G314" s="10">
        <f ca="1">SUMIFS(OFFSET('BPC Data'!$F:$F,0,Summary!G$2),'BPC Data'!$E:$E,Summary!$D314,'BPC Data'!$B:$B,Summary!$C314)</f>
        <v>0</v>
      </c>
      <c r="H314" s="243">
        <f ca="1">SUMIFS(OFFSET('BPC Data'!$F:$F,0,Summary!H$2),'BPC Data'!$E:$E,Summary!$D314,'BPC Data'!$B:$B,Summary!$C314)</f>
        <v>0</v>
      </c>
      <c r="I314" s="10">
        <f ca="1">SUMIFS(OFFSET('BPC Data'!$F:$F,0,Summary!I$2),'BPC Data'!$E:$E,Summary!$D314,'BPC Data'!$B:$B,Summary!$C314)</f>
        <v>0</v>
      </c>
      <c r="J314" s="243">
        <f ca="1">SUMIFS(OFFSET('BPC Data'!$F:$F,0,Summary!J$2),'BPC Data'!$E:$E,Summary!$D314,'BPC Data'!$B:$B,Summary!$C314)</f>
        <v>0</v>
      </c>
      <c r="K314" s="10">
        <f ca="1">SUMIFS(OFFSET('BPC Data'!$F:$F,0,Summary!K$2),'BPC Data'!$E:$E,Summary!$D314,'BPC Data'!$B:$B,Summary!$C314)</f>
        <v>0</v>
      </c>
      <c r="L314" s="57">
        <f t="shared" ca="1" si="106"/>
        <v>0</v>
      </c>
      <c r="M314"/>
      <c r="N314" s="50"/>
      <c r="O314"/>
      <c r="P314"/>
      <c r="Q314"/>
      <c r="R314"/>
      <c r="S314"/>
      <c r="T314"/>
      <c r="U314"/>
      <c r="V314"/>
      <c r="W314"/>
      <c r="X314"/>
      <c r="Y314"/>
      <c r="Z314"/>
      <c r="AA314"/>
      <c r="AB314"/>
      <c r="AC314"/>
      <c r="AD314"/>
      <c r="AE314"/>
      <c r="AF314"/>
      <c r="AG314"/>
      <c r="AH314"/>
      <c r="AI314"/>
      <c r="AJ314"/>
      <c r="AK314"/>
      <c r="AL314"/>
      <c r="AM314"/>
      <c r="AN314"/>
      <c r="AO314"/>
      <c r="AP314"/>
      <c r="AQ314"/>
      <c r="AR314"/>
    </row>
    <row r="315" spans="1:44" s="9" customFormat="1" hidden="1" outlineLevel="1" x14ac:dyDescent="0.55000000000000004">
      <c r="A315" s="9">
        <f t="shared" si="123"/>
        <v>28</v>
      </c>
      <c r="B315"/>
      <c r="C315">
        <f>$F307</f>
        <v>0</v>
      </c>
      <c r="D315" s="1" t="str">
        <f t="shared" si="111"/>
        <v>T_EBITDAR - EBITDAR</v>
      </c>
      <c r="E315"/>
      <c r="F315" s="13" t="str">
        <f>_xll.EVDES(D315)</f>
        <v>EBITDAR</v>
      </c>
      <c r="G315" s="10">
        <f ca="1">SUMIFS(OFFSET('BPC Data'!$F:$F,0,Summary!G$2),'BPC Data'!$E:$E,Summary!$D315,'BPC Data'!$B:$B,Summary!$C315)</f>
        <v>0</v>
      </c>
      <c r="H315" s="243">
        <f ca="1">SUMIFS(OFFSET('BPC Data'!$F:$F,0,Summary!H$2),'BPC Data'!$E:$E,Summary!$D315,'BPC Data'!$B:$B,Summary!$C315)</f>
        <v>0</v>
      </c>
      <c r="I315" s="10">
        <f ca="1">SUMIFS(OFFSET('BPC Data'!$F:$F,0,Summary!I$2),'BPC Data'!$E:$E,Summary!$D315,'BPC Data'!$B:$B,Summary!$C315)</f>
        <v>0</v>
      </c>
      <c r="J315" s="243">
        <f ca="1">SUMIFS(OFFSET('BPC Data'!$F:$F,0,Summary!J$2),'BPC Data'!$E:$E,Summary!$D315,'BPC Data'!$B:$B,Summary!$C315)</f>
        <v>0</v>
      </c>
      <c r="K315" s="10">
        <f ca="1">SUMIFS(OFFSET('BPC Data'!$F:$F,0,Summary!K$2),'BPC Data'!$E:$E,Summary!$D315,'BPC Data'!$B:$B,Summary!$C315)</f>
        <v>0</v>
      </c>
      <c r="L315" s="57">
        <f t="shared" ca="1" si="106"/>
        <v>0</v>
      </c>
      <c r="M315"/>
      <c r="N315" s="50"/>
      <c r="O315"/>
      <c r="P315"/>
      <c r="Q315"/>
      <c r="R315"/>
      <c r="S315"/>
      <c r="T315"/>
      <c r="U315"/>
      <c r="V315"/>
      <c r="W315"/>
      <c r="X315"/>
      <c r="Y315"/>
      <c r="Z315"/>
      <c r="AA315"/>
      <c r="AB315"/>
      <c r="AC315"/>
      <c r="AD315"/>
      <c r="AE315"/>
      <c r="AF315"/>
      <c r="AG315"/>
      <c r="AH315"/>
      <c r="AI315"/>
      <c r="AJ315"/>
      <c r="AK315"/>
      <c r="AL315"/>
      <c r="AM315"/>
      <c r="AN315"/>
      <c r="AO315"/>
      <c r="AP315"/>
      <c r="AQ315"/>
      <c r="AR315"/>
    </row>
    <row r="316" spans="1:44" s="9" customFormat="1" hidden="1" outlineLevel="1" x14ac:dyDescent="0.55000000000000004">
      <c r="A316" s="9">
        <f t="shared" si="123"/>
        <v>28</v>
      </c>
      <c r="B316"/>
      <c r="C316">
        <f>$F307</f>
        <v>0</v>
      </c>
      <c r="D316" s="1" t="str">
        <f t="shared" si="111"/>
        <v>T_RENT_EXP - Tenant Rent Expense</v>
      </c>
      <c r="E316"/>
      <c r="F316" s="13" t="str">
        <f>_xll.EVDES(D316)</f>
        <v>Tenant Rent Expense</v>
      </c>
      <c r="G316" s="10">
        <f ca="1">SUMIFS(OFFSET('BPC Data'!$F:$F,0,Summary!G$2),'BPC Data'!$E:$E,Summary!$D316,'BPC Data'!$B:$B,Summary!$C316)</f>
        <v>0</v>
      </c>
      <c r="H316" s="243">
        <f ca="1">SUMIFS(OFFSET('BPC Data'!$F:$F,0,Summary!H$2),'BPC Data'!$E:$E,Summary!$D316,'BPC Data'!$B:$B,Summary!$C316)</f>
        <v>0</v>
      </c>
      <c r="I316" s="10">
        <f ca="1">SUMIFS(OFFSET('BPC Data'!$F:$F,0,Summary!I$2),'BPC Data'!$E:$E,Summary!$D316,'BPC Data'!$B:$B,Summary!$C316)</f>
        <v>0</v>
      </c>
      <c r="J316" s="243">
        <f ca="1">SUMIFS(OFFSET('BPC Data'!$F:$F,0,Summary!J$2),'BPC Data'!$E:$E,Summary!$D316,'BPC Data'!$B:$B,Summary!$C316)</f>
        <v>0</v>
      </c>
      <c r="K316" s="10">
        <f ca="1">SUMIFS(OFFSET('BPC Data'!$F:$F,0,Summary!K$2),'BPC Data'!$E:$E,Summary!$D316,'BPC Data'!$B:$B,Summary!$C316)</f>
        <v>0</v>
      </c>
      <c r="L316" s="57">
        <f t="shared" ca="1" si="106"/>
        <v>0</v>
      </c>
      <c r="M316"/>
      <c r="N316" s="50"/>
      <c r="O316"/>
      <c r="P316"/>
      <c r="Q316"/>
      <c r="R316"/>
      <c r="S316"/>
      <c r="T316"/>
      <c r="U316"/>
      <c r="V316"/>
      <c r="W316"/>
      <c r="X316"/>
      <c r="Y316"/>
      <c r="Z316"/>
      <c r="AA316"/>
      <c r="AB316"/>
      <c r="AC316"/>
      <c r="AD316"/>
      <c r="AE316"/>
      <c r="AF316"/>
      <c r="AG316"/>
      <c r="AH316"/>
      <c r="AI316"/>
      <c r="AJ316"/>
      <c r="AK316"/>
      <c r="AL316"/>
      <c r="AM316"/>
      <c r="AN316"/>
      <c r="AO316"/>
      <c r="AP316"/>
      <c r="AQ316"/>
      <c r="AR316"/>
    </row>
    <row r="317" spans="1:44" s="9" customFormat="1" hidden="1" outlineLevel="1" x14ac:dyDescent="0.55000000000000004">
      <c r="A317" s="9">
        <f t="shared" si="123"/>
        <v>28</v>
      </c>
      <c r="B317"/>
      <c r="C317"/>
      <c r="D317" s="1" t="str">
        <f t="shared" si="111"/>
        <v>x</v>
      </c>
      <c r="E317"/>
      <c r="F317" s="13" t="s">
        <v>0</v>
      </c>
      <c r="G317" s="10" t="e">
        <f t="shared" ref="G317:H317" ca="1" si="124">G315/G316</f>
        <v>#DIV/0!</v>
      </c>
      <c r="H317" s="243" t="e">
        <f t="shared" ca="1" si="124"/>
        <v>#DIV/0!</v>
      </c>
      <c r="I317" s="10" t="e">
        <f t="shared" ref="I317:J317" ca="1" si="125">I315/I316</f>
        <v>#DIV/0!</v>
      </c>
      <c r="J317" s="243" t="e">
        <f t="shared" ca="1" si="125"/>
        <v>#DIV/0!</v>
      </c>
      <c r="K317" s="10" t="e">
        <f t="shared" ref="K317" ca="1" si="126">K315/K316</f>
        <v>#DIV/0!</v>
      </c>
      <c r="L317" s="57" t="e">
        <f t="shared" ca="1" si="106"/>
        <v>#DIV/0!</v>
      </c>
      <c r="M317"/>
      <c r="N317" s="50"/>
      <c r="O317"/>
      <c r="P317"/>
      <c r="Q317"/>
      <c r="R317"/>
      <c r="S317"/>
      <c r="T317"/>
      <c r="U317"/>
      <c r="V317"/>
      <c r="W317"/>
      <c r="X317"/>
      <c r="Y317"/>
      <c r="Z317"/>
      <c r="AA317"/>
      <c r="AB317"/>
      <c r="AC317"/>
      <c r="AD317"/>
      <c r="AE317"/>
      <c r="AF317"/>
      <c r="AG317"/>
      <c r="AH317"/>
      <c r="AI317"/>
      <c r="AJ317"/>
      <c r="AK317"/>
      <c r="AL317"/>
      <c r="AM317"/>
      <c r="AN317"/>
      <c r="AO317"/>
      <c r="AP317"/>
      <c r="AQ317"/>
      <c r="AR317"/>
    </row>
    <row r="318" spans="1:44" s="9" customFormat="1" hidden="1" outlineLevel="1" x14ac:dyDescent="0.55000000000000004">
      <c r="A318" s="9">
        <f>IF(AND(D318&lt;&gt;"",C318=""),A317+1,A317)</f>
        <v>29</v>
      </c>
      <c r="B318" s="4"/>
      <c r="C318" s="4"/>
      <c r="D318" s="4" t="str">
        <f t="shared" si="111"/>
        <v>x</v>
      </c>
      <c r="E318" s="4"/>
      <c r="F318" s="12">
        <f>INDEX(PropertyList!$D:$D,MATCH(Summary!$A318,PropertyList!$C:$C,0))</f>
        <v>0</v>
      </c>
      <c r="G318" s="87"/>
      <c r="H318" s="242"/>
      <c r="I318" s="87"/>
      <c r="J318" s="242"/>
      <c r="K318" s="87"/>
      <c r="L318" s="57">
        <f t="shared" si="106"/>
        <v>0</v>
      </c>
      <c r="M318"/>
      <c r="N318" s="50"/>
      <c r="O318"/>
      <c r="P318"/>
      <c r="Q318"/>
      <c r="R318"/>
      <c r="S318"/>
      <c r="T318"/>
      <c r="U318"/>
      <c r="V318"/>
      <c r="W318"/>
      <c r="X318"/>
      <c r="Y318"/>
      <c r="Z318"/>
      <c r="AA318"/>
      <c r="AB318"/>
      <c r="AC318"/>
      <c r="AD318"/>
      <c r="AE318"/>
      <c r="AF318"/>
      <c r="AG318"/>
      <c r="AH318"/>
      <c r="AI318"/>
      <c r="AJ318"/>
      <c r="AK318"/>
      <c r="AL318"/>
      <c r="AM318"/>
      <c r="AN318"/>
      <c r="AO318"/>
      <c r="AP318"/>
      <c r="AQ318"/>
      <c r="AR318"/>
    </row>
    <row r="319" spans="1:44" s="9" customFormat="1" hidden="1" outlineLevel="1" x14ac:dyDescent="0.55000000000000004">
      <c r="A319" s="9">
        <f t="shared" ref="A319:A328" si="127">IF(AND(F319&lt;&gt;"",D319=""),A318+1,A318)</f>
        <v>29</v>
      </c>
      <c r="C319">
        <f>$F318</f>
        <v>0</v>
      </c>
      <c r="D319" s="3" t="str">
        <f t="shared" si="111"/>
        <v>PAY_PAT_DAYS - Total Payor Patient Days</v>
      </c>
      <c r="F319" s="13" t="str">
        <f>_xll.EVDES(D319)</f>
        <v>Total Payor Patient Days</v>
      </c>
      <c r="G319" s="10">
        <f ca="1">SUMIFS(OFFSET('BPC Data'!$F:$F,0,Summary!G$2),'BPC Data'!$E:$E,Summary!$D319,'BPC Data'!$B:$B,Summary!$C319)</f>
        <v>0</v>
      </c>
      <c r="H319" s="243">
        <f ca="1">SUMIFS(OFFSET('BPC Data'!$F:$F,0,Summary!H$2),'BPC Data'!$E:$E,Summary!$D319,'BPC Data'!$B:$B,Summary!$C319)</f>
        <v>0</v>
      </c>
      <c r="I319" s="10">
        <f ca="1">SUMIFS(OFFSET('BPC Data'!$F:$F,0,Summary!I$2),'BPC Data'!$E:$E,Summary!$D319,'BPC Data'!$B:$B,Summary!$C319)</f>
        <v>0</v>
      </c>
      <c r="J319" s="243">
        <f ca="1">SUMIFS(OFFSET('BPC Data'!$F:$F,0,Summary!J$2),'BPC Data'!$E:$E,Summary!$D319,'BPC Data'!$B:$B,Summary!$C319)</f>
        <v>0</v>
      </c>
      <c r="K319" s="10">
        <f ca="1">SUMIFS(OFFSET('BPC Data'!$F:$F,0,Summary!K$2),'BPC Data'!$E:$E,Summary!$D319,'BPC Data'!$B:$B,Summary!$C319)</f>
        <v>0</v>
      </c>
      <c r="L319" s="57">
        <f t="shared" ca="1" si="106"/>
        <v>0</v>
      </c>
      <c r="M319"/>
      <c r="N319" s="50"/>
      <c r="O319"/>
      <c r="P319"/>
      <c r="Q319"/>
      <c r="R319"/>
      <c r="S319"/>
      <c r="T319"/>
      <c r="U319"/>
      <c r="V319"/>
      <c r="W319"/>
      <c r="X319"/>
      <c r="Y319"/>
      <c r="Z319"/>
      <c r="AA319"/>
      <c r="AB319"/>
      <c r="AC319"/>
      <c r="AD319"/>
      <c r="AE319"/>
      <c r="AF319"/>
      <c r="AG319"/>
      <c r="AH319"/>
      <c r="AI319"/>
      <c r="AJ319"/>
      <c r="AK319"/>
      <c r="AL319"/>
      <c r="AM319"/>
      <c r="AN319"/>
      <c r="AO319"/>
      <c r="AP319"/>
      <c r="AQ319"/>
      <c r="AR319"/>
    </row>
    <row r="320" spans="1:44" s="9" customFormat="1" hidden="1" outlineLevel="1" x14ac:dyDescent="0.55000000000000004">
      <c r="A320" s="9">
        <f t="shared" si="127"/>
        <v>29</v>
      </c>
      <c r="C320">
        <f>$F318</f>
        <v>0</v>
      </c>
      <c r="D320" s="3" t="str">
        <f t="shared" si="111"/>
        <v>A_BEDS_TOTAL - Total Available Beds</v>
      </c>
      <c r="F320" s="13" t="str">
        <f>_xll.EVDES(D320)</f>
        <v>Total Available Beds</v>
      </c>
      <c r="G320" s="10">
        <f ca="1">SUMIFS(OFFSET('BPC Data'!$F:$F,0,Summary!G$2),'BPC Data'!$E:$E,Summary!$D320,'BPC Data'!$B:$B,Summary!$C320)</f>
        <v>0</v>
      </c>
      <c r="H320" s="243">
        <f ca="1">SUMIFS(OFFSET('BPC Data'!$F:$F,0,Summary!H$2),'BPC Data'!$E:$E,Summary!$D320,'BPC Data'!$B:$B,Summary!$C320)</f>
        <v>0</v>
      </c>
      <c r="I320" s="10">
        <f ca="1">SUMIFS(OFFSET('BPC Data'!$F:$F,0,Summary!I$2),'BPC Data'!$E:$E,Summary!$D320,'BPC Data'!$B:$B,Summary!$C320)</f>
        <v>0</v>
      </c>
      <c r="J320" s="243">
        <f ca="1">SUMIFS(OFFSET('BPC Data'!$F:$F,0,Summary!J$2),'BPC Data'!$E:$E,Summary!$D320,'BPC Data'!$B:$B,Summary!$C320)</f>
        <v>0</v>
      </c>
      <c r="K320" s="10">
        <f ca="1">SUMIFS(OFFSET('BPC Data'!$F:$F,0,Summary!K$2),'BPC Data'!$E:$E,Summary!$D320,'BPC Data'!$B:$B,Summary!$C320)</f>
        <v>0</v>
      </c>
      <c r="L320" s="57">
        <f t="shared" ca="1" si="106"/>
        <v>0</v>
      </c>
      <c r="M320"/>
      <c r="N320" s="50"/>
      <c r="O320"/>
      <c r="P320"/>
      <c r="Q320"/>
      <c r="R320"/>
      <c r="S320"/>
      <c r="T320"/>
      <c r="U320"/>
      <c r="V320"/>
      <c r="W320"/>
      <c r="X320"/>
      <c r="Y320"/>
      <c r="Z320"/>
      <c r="AA320"/>
      <c r="AB320"/>
      <c r="AC320"/>
      <c r="AD320"/>
      <c r="AE320"/>
      <c r="AF320"/>
      <c r="AG320"/>
      <c r="AH320"/>
      <c r="AI320"/>
      <c r="AJ320"/>
      <c r="AK320"/>
      <c r="AL320"/>
      <c r="AM320"/>
      <c r="AN320"/>
      <c r="AO320"/>
      <c r="AP320"/>
      <c r="AQ320"/>
      <c r="AR320"/>
    </row>
    <row r="321" spans="1:44" s="9" customFormat="1" hidden="1" outlineLevel="1" x14ac:dyDescent="0.55000000000000004">
      <c r="A321" s="9">
        <f t="shared" si="127"/>
        <v>29</v>
      </c>
      <c r="B321"/>
      <c r="C321">
        <f>$F318</f>
        <v>0</v>
      </c>
      <c r="D321" s="3" t="str">
        <f t="shared" si="111"/>
        <v>T_REVENUES - Total Tenant Revenues</v>
      </c>
      <c r="E321"/>
      <c r="F321" s="13" t="str">
        <f>_xll.EVDES(D321)</f>
        <v>Total Tenant Revenues</v>
      </c>
      <c r="G321" s="10">
        <f ca="1">SUMIFS(OFFSET('BPC Data'!$F:$F,0,Summary!G$2),'BPC Data'!$E:$E,Summary!$D321,'BPC Data'!$B:$B,Summary!$C321)</f>
        <v>0</v>
      </c>
      <c r="H321" s="243">
        <f ca="1">SUMIFS(OFFSET('BPC Data'!$F:$F,0,Summary!H$2),'BPC Data'!$E:$E,Summary!$D321,'BPC Data'!$B:$B,Summary!$C321)</f>
        <v>0</v>
      </c>
      <c r="I321" s="10">
        <f ca="1">SUMIFS(OFFSET('BPC Data'!$F:$F,0,Summary!I$2),'BPC Data'!$E:$E,Summary!$D321,'BPC Data'!$B:$B,Summary!$C321)</f>
        <v>0</v>
      </c>
      <c r="J321" s="243">
        <f ca="1">SUMIFS(OFFSET('BPC Data'!$F:$F,0,Summary!J$2),'BPC Data'!$E:$E,Summary!$D321,'BPC Data'!$B:$B,Summary!$C321)</f>
        <v>0</v>
      </c>
      <c r="K321" s="10">
        <f ca="1">SUMIFS(OFFSET('BPC Data'!$F:$F,0,Summary!K$2),'BPC Data'!$E:$E,Summary!$D321,'BPC Data'!$B:$B,Summary!$C321)</f>
        <v>0</v>
      </c>
      <c r="L321" s="57">
        <f t="shared" ca="1" si="106"/>
        <v>0</v>
      </c>
      <c r="M321"/>
      <c r="N321" s="50"/>
      <c r="O321"/>
      <c r="P321"/>
      <c r="Q321"/>
      <c r="R321"/>
      <c r="S321"/>
      <c r="T321"/>
      <c r="U321"/>
      <c r="V321"/>
      <c r="W321"/>
      <c r="X321"/>
      <c r="Y321"/>
      <c r="Z321"/>
      <c r="AA321"/>
      <c r="AB321"/>
      <c r="AC321"/>
      <c r="AD321"/>
      <c r="AE321"/>
      <c r="AF321"/>
      <c r="AG321"/>
      <c r="AH321"/>
      <c r="AI321"/>
      <c r="AJ321"/>
      <c r="AK321"/>
      <c r="AL321"/>
      <c r="AM321"/>
      <c r="AN321"/>
      <c r="AO321"/>
      <c r="AP321"/>
      <c r="AQ321"/>
      <c r="AR321"/>
    </row>
    <row r="322" spans="1:44" s="9" customFormat="1" hidden="1" outlineLevel="1" x14ac:dyDescent="0.55000000000000004">
      <c r="A322" s="9">
        <f t="shared" si="127"/>
        <v>29</v>
      </c>
      <c r="B322"/>
      <c r="C322">
        <f>$F318</f>
        <v>0</v>
      </c>
      <c r="D322" s="3" t="str">
        <f t="shared" si="111"/>
        <v>T_OPEX - Tenant Operating Expenses</v>
      </c>
      <c r="E322"/>
      <c r="F322" s="13" t="str">
        <f>_xll.EVDES(D322)</f>
        <v>Tenant Operating Expenses</v>
      </c>
      <c r="G322" s="10">
        <f ca="1">SUMIFS(OFFSET('BPC Data'!$F:$F,0,Summary!G$2),'BPC Data'!$E:$E,Summary!$D322,'BPC Data'!$B:$B,Summary!$C322)</f>
        <v>0</v>
      </c>
      <c r="H322" s="243">
        <f ca="1">SUMIFS(OFFSET('BPC Data'!$F:$F,0,Summary!H$2),'BPC Data'!$E:$E,Summary!$D322,'BPC Data'!$B:$B,Summary!$C322)</f>
        <v>0</v>
      </c>
      <c r="I322" s="10">
        <f ca="1">SUMIFS(OFFSET('BPC Data'!$F:$F,0,Summary!I$2),'BPC Data'!$E:$E,Summary!$D322,'BPC Data'!$B:$B,Summary!$C322)</f>
        <v>0</v>
      </c>
      <c r="J322" s="243">
        <f ca="1">SUMIFS(OFFSET('BPC Data'!$F:$F,0,Summary!J$2),'BPC Data'!$E:$E,Summary!$D322,'BPC Data'!$B:$B,Summary!$C322)</f>
        <v>0</v>
      </c>
      <c r="K322" s="10">
        <f ca="1">SUMIFS(OFFSET('BPC Data'!$F:$F,0,Summary!K$2),'BPC Data'!$E:$E,Summary!$D322,'BPC Data'!$B:$B,Summary!$C322)</f>
        <v>0</v>
      </c>
      <c r="L322" s="57">
        <f t="shared" ca="1" si="106"/>
        <v>0</v>
      </c>
      <c r="M322"/>
      <c r="N322" s="50"/>
      <c r="O322"/>
      <c r="P322"/>
      <c r="Q322"/>
      <c r="R322"/>
      <c r="S322"/>
      <c r="T322"/>
      <c r="U322"/>
      <c r="V322"/>
      <c r="W322"/>
      <c r="X322"/>
      <c r="Y322"/>
      <c r="Z322"/>
      <c r="AA322"/>
      <c r="AB322"/>
      <c r="AC322"/>
      <c r="AD322"/>
      <c r="AE322"/>
      <c r="AF322"/>
      <c r="AG322"/>
      <c r="AH322"/>
      <c r="AI322"/>
      <c r="AJ322"/>
      <c r="AK322"/>
      <c r="AL322"/>
      <c r="AM322"/>
      <c r="AN322"/>
      <c r="AO322"/>
      <c r="AP322"/>
      <c r="AQ322"/>
      <c r="AR322"/>
    </row>
    <row r="323" spans="1:44" s="9" customFormat="1" hidden="1" outlineLevel="1" x14ac:dyDescent="0.55000000000000004">
      <c r="A323" s="9">
        <f t="shared" si="127"/>
        <v>29</v>
      </c>
      <c r="B323"/>
      <c r="C323">
        <f>$F318</f>
        <v>0</v>
      </c>
      <c r="D323" s="3" t="str">
        <f t="shared" si="111"/>
        <v>T_BAD_DEBT - Tenant Bad Debt Expense</v>
      </c>
      <c r="E323"/>
      <c r="F323" s="13" t="str">
        <f>_xll.EVDES(D323)</f>
        <v>Tenant Bad Debt Expense</v>
      </c>
      <c r="G323" s="10">
        <f ca="1">SUMIFS(OFFSET('BPC Data'!$F:$F,0,Summary!G$2),'BPC Data'!$E:$E,Summary!$D323,'BPC Data'!$B:$B,Summary!$C323)</f>
        <v>0</v>
      </c>
      <c r="H323" s="243">
        <f ca="1">SUMIFS(OFFSET('BPC Data'!$F:$F,0,Summary!H$2),'BPC Data'!$E:$E,Summary!$D323,'BPC Data'!$B:$B,Summary!$C323)</f>
        <v>0</v>
      </c>
      <c r="I323" s="10">
        <f ca="1">SUMIFS(OFFSET('BPC Data'!$F:$F,0,Summary!I$2),'BPC Data'!$E:$E,Summary!$D323,'BPC Data'!$B:$B,Summary!$C323)</f>
        <v>0</v>
      </c>
      <c r="J323" s="243">
        <f ca="1">SUMIFS(OFFSET('BPC Data'!$F:$F,0,Summary!J$2),'BPC Data'!$E:$E,Summary!$D323,'BPC Data'!$B:$B,Summary!$C323)</f>
        <v>0</v>
      </c>
      <c r="K323" s="10">
        <f ca="1">SUMIFS(OFFSET('BPC Data'!$F:$F,0,Summary!K$2),'BPC Data'!$E:$E,Summary!$D323,'BPC Data'!$B:$B,Summary!$C323)</f>
        <v>0</v>
      </c>
      <c r="L323" s="57">
        <f t="shared" ca="1" si="106"/>
        <v>0</v>
      </c>
      <c r="M323"/>
      <c r="N323" s="50"/>
      <c r="O323"/>
      <c r="P323"/>
      <c r="Q323"/>
      <c r="R323"/>
      <c r="S323"/>
      <c r="T323"/>
      <c r="U323"/>
      <c r="V323"/>
      <c r="W323"/>
      <c r="X323"/>
      <c r="Y323"/>
      <c r="Z323"/>
      <c r="AA323"/>
      <c r="AB323"/>
      <c r="AC323"/>
      <c r="AD323"/>
      <c r="AE323"/>
      <c r="AF323"/>
      <c r="AG323"/>
      <c r="AH323"/>
      <c r="AI323"/>
      <c r="AJ323"/>
      <c r="AK323"/>
      <c r="AL323"/>
      <c r="AM323"/>
      <c r="AN323"/>
      <c r="AO323"/>
      <c r="AP323"/>
      <c r="AQ323"/>
      <c r="AR323"/>
    </row>
    <row r="324" spans="1:44" s="9" customFormat="1" hidden="1" outlineLevel="1" x14ac:dyDescent="0.55000000000000004">
      <c r="A324" s="9">
        <f t="shared" si="127"/>
        <v>29</v>
      </c>
      <c r="B324"/>
      <c r="C324">
        <f>$F318</f>
        <v>0</v>
      </c>
      <c r="D324" s="2" t="str">
        <f t="shared" si="111"/>
        <v>T_EBITDARM - EBITDARM</v>
      </c>
      <c r="E324"/>
      <c r="F324" s="13" t="str">
        <f>_xll.EVDES(D324)</f>
        <v>EBITDARM</v>
      </c>
      <c r="G324" s="10">
        <f ca="1">SUMIFS(OFFSET('BPC Data'!$F:$F,0,Summary!G$2),'BPC Data'!$E:$E,Summary!$D324,'BPC Data'!$B:$B,Summary!$C324)</f>
        <v>0</v>
      </c>
      <c r="H324" s="243">
        <f ca="1">SUMIFS(OFFSET('BPC Data'!$F:$F,0,Summary!H$2),'BPC Data'!$E:$E,Summary!$D324,'BPC Data'!$B:$B,Summary!$C324)</f>
        <v>0</v>
      </c>
      <c r="I324" s="10">
        <f ca="1">SUMIFS(OFFSET('BPC Data'!$F:$F,0,Summary!I$2),'BPC Data'!$E:$E,Summary!$D324,'BPC Data'!$B:$B,Summary!$C324)</f>
        <v>0</v>
      </c>
      <c r="J324" s="243">
        <f ca="1">SUMIFS(OFFSET('BPC Data'!$F:$F,0,Summary!J$2),'BPC Data'!$E:$E,Summary!$D324,'BPC Data'!$B:$B,Summary!$C324)</f>
        <v>0</v>
      </c>
      <c r="K324" s="10">
        <f ca="1">SUMIFS(OFFSET('BPC Data'!$F:$F,0,Summary!K$2),'BPC Data'!$E:$E,Summary!$D324,'BPC Data'!$B:$B,Summary!$C324)</f>
        <v>0</v>
      </c>
      <c r="L324" s="57">
        <f t="shared" ca="1" si="106"/>
        <v>0</v>
      </c>
      <c r="M324"/>
      <c r="N324" s="50"/>
      <c r="O324"/>
      <c r="P324"/>
      <c r="Q324"/>
      <c r="R324"/>
      <c r="S324"/>
      <c r="T324"/>
      <c r="U324"/>
      <c r="V324"/>
      <c r="W324"/>
      <c r="X324"/>
      <c r="Y324"/>
      <c r="Z324"/>
      <c r="AA324"/>
      <c r="AB324"/>
      <c r="AC324"/>
      <c r="AD324"/>
      <c r="AE324"/>
      <c r="AF324"/>
      <c r="AG324"/>
      <c r="AH324"/>
      <c r="AI324"/>
      <c r="AJ324"/>
      <c r="AK324"/>
      <c r="AL324"/>
      <c r="AM324"/>
      <c r="AN324"/>
      <c r="AO324"/>
      <c r="AP324"/>
      <c r="AQ324"/>
      <c r="AR324"/>
    </row>
    <row r="325" spans="1:44" s="9" customFormat="1" hidden="1" outlineLevel="1" x14ac:dyDescent="0.55000000000000004">
      <c r="A325" s="9">
        <f t="shared" si="127"/>
        <v>29</v>
      </c>
      <c r="B325"/>
      <c r="C325">
        <f>$F318</f>
        <v>0</v>
      </c>
      <c r="D325" s="2" t="str">
        <f t="shared" si="111"/>
        <v>T_MGMT_FEE - Tenant Management Fee - Actual</v>
      </c>
      <c r="E325"/>
      <c r="F325" s="13" t="str">
        <f>_xll.EVDES(D325)</f>
        <v>Tenant Management Fee - Actual</v>
      </c>
      <c r="G325" s="10">
        <f ca="1">SUMIFS(OFFSET('BPC Data'!$F:$F,0,Summary!G$2),'BPC Data'!$E:$E,Summary!$D325,'BPC Data'!$B:$B,Summary!$C325)</f>
        <v>0</v>
      </c>
      <c r="H325" s="243">
        <f ca="1">SUMIFS(OFFSET('BPC Data'!$F:$F,0,Summary!H$2),'BPC Data'!$E:$E,Summary!$D325,'BPC Data'!$B:$B,Summary!$C325)</f>
        <v>0</v>
      </c>
      <c r="I325" s="10">
        <f ca="1">SUMIFS(OFFSET('BPC Data'!$F:$F,0,Summary!I$2),'BPC Data'!$E:$E,Summary!$D325,'BPC Data'!$B:$B,Summary!$C325)</f>
        <v>0</v>
      </c>
      <c r="J325" s="243">
        <f ca="1">SUMIFS(OFFSET('BPC Data'!$F:$F,0,Summary!J$2),'BPC Data'!$E:$E,Summary!$D325,'BPC Data'!$B:$B,Summary!$C325)</f>
        <v>0</v>
      </c>
      <c r="K325" s="10">
        <f ca="1">SUMIFS(OFFSET('BPC Data'!$F:$F,0,Summary!K$2),'BPC Data'!$E:$E,Summary!$D325,'BPC Data'!$B:$B,Summary!$C325)</f>
        <v>0</v>
      </c>
      <c r="L325" s="57">
        <f t="shared" ca="1" si="106"/>
        <v>0</v>
      </c>
      <c r="M325"/>
      <c r="N325" s="50"/>
      <c r="O325"/>
      <c r="P325"/>
      <c r="Q325"/>
      <c r="R325"/>
      <c r="S325"/>
      <c r="T325"/>
      <c r="U325"/>
      <c r="V325"/>
      <c r="W325"/>
      <c r="X325"/>
      <c r="Y325"/>
      <c r="Z325"/>
      <c r="AA325"/>
      <c r="AB325"/>
      <c r="AC325"/>
      <c r="AD325"/>
      <c r="AE325"/>
      <c r="AF325"/>
      <c r="AG325"/>
      <c r="AH325"/>
      <c r="AI325"/>
      <c r="AJ325"/>
      <c r="AK325"/>
      <c r="AL325"/>
      <c r="AM325"/>
      <c r="AN325"/>
      <c r="AO325"/>
      <c r="AP325"/>
      <c r="AQ325"/>
      <c r="AR325"/>
    </row>
    <row r="326" spans="1:44" s="9" customFormat="1" hidden="1" outlineLevel="1" x14ac:dyDescent="0.55000000000000004">
      <c r="A326" s="9">
        <f t="shared" si="127"/>
        <v>29</v>
      </c>
      <c r="B326"/>
      <c r="C326">
        <f>$F318</f>
        <v>0</v>
      </c>
      <c r="D326" s="1" t="str">
        <f t="shared" si="111"/>
        <v>T_EBITDAR - EBITDAR</v>
      </c>
      <c r="E326"/>
      <c r="F326" s="13" t="str">
        <f>_xll.EVDES(D326)</f>
        <v>EBITDAR</v>
      </c>
      <c r="G326" s="10">
        <f ca="1">SUMIFS(OFFSET('BPC Data'!$F:$F,0,Summary!G$2),'BPC Data'!$E:$E,Summary!$D326,'BPC Data'!$B:$B,Summary!$C326)</f>
        <v>0</v>
      </c>
      <c r="H326" s="243">
        <f ca="1">SUMIFS(OFFSET('BPC Data'!$F:$F,0,Summary!H$2),'BPC Data'!$E:$E,Summary!$D326,'BPC Data'!$B:$B,Summary!$C326)</f>
        <v>0</v>
      </c>
      <c r="I326" s="10">
        <f ca="1">SUMIFS(OFFSET('BPC Data'!$F:$F,0,Summary!I$2),'BPC Data'!$E:$E,Summary!$D326,'BPC Data'!$B:$B,Summary!$C326)</f>
        <v>0</v>
      </c>
      <c r="J326" s="243">
        <f ca="1">SUMIFS(OFFSET('BPC Data'!$F:$F,0,Summary!J$2),'BPC Data'!$E:$E,Summary!$D326,'BPC Data'!$B:$B,Summary!$C326)</f>
        <v>0</v>
      </c>
      <c r="K326" s="10">
        <f ca="1">SUMIFS(OFFSET('BPC Data'!$F:$F,0,Summary!K$2),'BPC Data'!$E:$E,Summary!$D326,'BPC Data'!$B:$B,Summary!$C326)</f>
        <v>0</v>
      </c>
      <c r="L326" s="57">
        <f t="shared" ca="1" si="106"/>
        <v>0</v>
      </c>
      <c r="M326"/>
      <c r="N326" s="50"/>
      <c r="O326"/>
      <c r="P326"/>
      <c r="Q326"/>
      <c r="R326"/>
      <c r="S326"/>
      <c r="T326"/>
      <c r="U326"/>
      <c r="V326"/>
      <c r="W326"/>
      <c r="X326"/>
      <c r="Y326"/>
      <c r="Z326"/>
      <c r="AA326"/>
      <c r="AB326"/>
      <c r="AC326"/>
      <c r="AD326"/>
      <c r="AE326"/>
      <c r="AF326"/>
      <c r="AG326"/>
      <c r="AH326"/>
      <c r="AI326"/>
      <c r="AJ326"/>
      <c r="AK326"/>
      <c r="AL326"/>
      <c r="AM326"/>
      <c r="AN326"/>
      <c r="AO326"/>
      <c r="AP326"/>
      <c r="AQ326"/>
      <c r="AR326"/>
    </row>
    <row r="327" spans="1:44" s="9" customFormat="1" hidden="1" outlineLevel="1" x14ac:dyDescent="0.55000000000000004">
      <c r="A327" s="9">
        <f t="shared" si="127"/>
        <v>29</v>
      </c>
      <c r="B327"/>
      <c r="C327">
        <f>$F318</f>
        <v>0</v>
      </c>
      <c r="D327" s="1" t="str">
        <f t="shared" si="111"/>
        <v>T_RENT_EXP - Tenant Rent Expense</v>
      </c>
      <c r="E327"/>
      <c r="F327" s="13" t="str">
        <f>_xll.EVDES(D327)</f>
        <v>Tenant Rent Expense</v>
      </c>
      <c r="G327" s="10">
        <f ca="1">SUMIFS(OFFSET('BPC Data'!$F:$F,0,Summary!G$2),'BPC Data'!$E:$E,Summary!$D327,'BPC Data'!$B:$B,Summary!$C327)</f>
        <v>0</v>
      </c>
      <c r="H327" s="243">
        <f ca="1">SUMIFS(OFFSET('BPC Data'!$F:$F,0,Summary!H$2),'BPC Data'!$E:$E,Summary!$D327,'BPC Data'!$B:$B,Summary!$C327)</f>
        <v>0</v>
      </c>
      <c r="I327" s="10">
        <f ca="1">SUMIFS(OFFSET('BPC Data'!$F:$F,0,Summary!I$2),'BPC Data'!$E:$E,Summary!$D327,'BPC Data'!$B:$B,Summary!$C327)</f>
        <v>0</v>
      </c>
      <c r="J327" s="243">
        <f ca="1">SUMIFS(OFFSET('BPC Data'!$F:$F,0,Summary!J$2),'BPC Data'!$E:$E,Summary!$D327,'BPC Data'!$B:$B,Summary!$C327)</f>
        <v>0</v>
      </c>
      <c r="K327" s="10">
        <f ca="1">SUMIFS(OFFSET('BPC Data'!$F:$F,0,Summary!K$2),'BPC Data'!$E:$E,Summary!$D327,'BPC Data'!$B:$B,Summary!$C327)</f>
        <v>0</v>
      </c>
      <c r="L327" s="57">
        <f t="shared" ca="1" si="106"/>
        <v>0</v>
      </c>
      <c r="M327"/>
      <c r="N327" s="50"/>
      <c r="O327"/>
      <c r="P327"/>
      <c r="Q327"/>
      <c r="R327"/>
      <c r="S327"/>
      <c r="T327"/>
      <c r="U327"/>
      <c r="V327"/>
      <c r="W327"/>
      <c r="X327"/>
      <c r="Y327"/>
      <c r="Z327"/>
      <c r="AA327"/>
      <c r="AB327"/>
      <c r="AC327"/>
      <c r="AD327"/>
      <c r="AE327"/>
      <c r="AF327"/>
      <c r="AG327"/>
      <c r="AH327"/>
      <c r="AI327"/>
      <c r="AJ327"/>
      <c r="AK327"/>
      <c r="AL327"/>
      <c r="AM327"/>
      <c r="AN327"/>
      <c r="AO327"/>
      <c r="AP327"/>
      <c r="AQ327"/>
      <c r="AR327"/>
    </row>
    <row r="328" spans="1:44" s="9" customFormat="1" hidden="1" outlineLevel="1" x14ac:dyDescent="0.55000000000000004">
      <c r="A328" s="9">
        <f t="shared" si="127"/>
        <v>29</v>
      </c>
      <c r="B328"/>
      <c r="C328"/>
      <c r="D328" s="1" t="str">
        <f t="shared" si="111"/>
        <v>x</v>
      </c>
      <c r="E328"/>
      <c r="F328" s="13" t="s">
        <v>0</v>
      </c>
      <c r="G328" s="10" t="e">
        <f t="shared" ref="G328:H328" ca="1" si="128">G326/G327</f>
        <v>#DIV/0!</v>
      </c>
      <c r="H328" s="243" t="e">
        <f t="shared" ca="1" si="128"/>
        <v>#DIV/0!</v>
      </c>
      <c r="I328" s="10" t="e">
        <f t="shared" ref="I328:J328" ca="1" si="129">I326/I327</f>
        <v>#DIV/0!</v>
      </c>
      <c r="J328" s="243" t="e">
        <f t="shared" ca="1" si="129"/>
        <v>#DIV/0!</v>
      </c>
      <c r="K328" s="10" t="e">
        <f t="shared" ref="K328" ca="1" si="130">K326/K327</f>
        <v>#DIV/0!</v>
      </c>
      <c r="L328" s="57" t="e">
        <f t="shared" ca="1" si="106"/>
        <v>#DIV/0!</v>
      </c>
      <c r="M328"/>
      <c r="N328" s="50"/>
      <c r="O328"/>
      <c r="P328"/>
      <c r="Q328"/>
      <c r="R328"/>
      <c r="S328"/>
      <c r="T328"/>
      <c r="U328"/>
      <c r="V328"/>
      <c r="W328"/>
      <c r="X328"/>
      <c r="Y328"/>
      <c r="Z328"/>
      <c r="AA328"/>
      <c r="AB328"/>
      <c r="AC328"/>
      <c r="AD328"/>
      <c r="AE328"/>
      <c r="AF328"/>
      <c r="AG328"/>
      <c r="AH328"/>
      <c r="AI328"/>
      <c r="AJ328"/>
      <c r="AK328"/>
      <c r="AL328"/>
      <c r="AM328"/>
      <c r="AN328"/>
      <c r="AO328"/>
      <c r="AP328"/>
      <c r="AQ328"/>
      <c r="AR328"/>
    </row>
    <row r="329" spans="1:44" s="9" customFormat="1" hidden="1" outlineLevel="1" x14ac:dyDescent="0.55000000000000004">
      <c r="A329" s="9">
        <f>IF(AND(D329&lt;&gt;"",C329=""),A328+1,A328)</f>
        <v>30</v>
      </c>
      <c r="B329" s="4"/>
      <c r="C329" s="4"/>
      <c r="D329" s="4" t="str">
        <f t="shared" si="111"/>
        <v>x</v>
      </c>
      <c r="E329" s="4"/>
      <c r="F329" s="12">
        <f>INDEX(PropertyList!$D:$D,MATCH(Summary!$A329,PropertyList!$C:$C,0))</f>
        <v>0</v>
      </c>
      <c r="G329" s="87"/>
      <c r="H329" s="242"/>
      <c r="I329" s="87"/>
      <c r="J329" s="242"/>
      <c r="K329" s="87"/>
      <c r="L329" s="57">
        <f t="shared" si="106"/>
        <v>0</v>
      </c>
      <c r="M329"/>
      <c r="N329" s="50"/>
      <c r="O329"/>
      <c r="P329"/>
      <c r="Q329"/>
      <c r="R329"/>
      <c r="S329"/>
      <c r="T329"/>
      <c r="U329"/>
      <c r="V329"/>
      <c r="W329"/>
      <c r="X329"/>
      <c r="Y329"/>
      <c r="Z329"/>
      <c r="AA329"/>
      <c r="AB329"/>
      <c r="AC329"/>
      <c r="AD329"/>
      <c r="AE329"/>
      <c r="AF329"/>
      <c r="AG329"/>
      <c r="AH329"/>
      <c r="AI329"/>
      <c r="AJ329"/>
      <c r="AK329"/>
      <c r="AL329"/>
      <c r="AM329"/>
      <c r="AN329"/>
      <c r="AO329"/>
      <c r="AP329"/>
      <c r="AQ329"/>
      <c r="AR329"/>
    </row>
    <row r="330" spans="1:44" s="9" customFormat="1" hidden="1" outlineLevel="1" x14ac:dyDescent="0.55000000000000004">
      <c r="A330" s="9">
        <f t="shared" ref="A330:A339" si="131">IF(AND(F330&lt;&gt;"",D330=""),A329+1,A329)</f>
        <v>30</v>
      </c>
      <c r="C330">
        <f>$F329</f>
        <v>0</v>
      </c>
      <c r="D330" s="3" t="str">
        <f t="shared" si="111"/>
        <v>PAY_PAT_DAYS - Total Payor Patient Days</v>
      </c>
      <c r="F330" s="13" t="str">
        <f>_xll.EVDES(D330)</f>
        <v>Total Payor Patient Days</v>
      </c>
      <c r="G330" s="10">
        <f ca="1">SUMIFS(OFFSET('BPC Data'!$F:$F,0,Summary!G$2),'BPC Data'!$E:$E,Summary!$D330,'BPC Data'!$B:$B,Summary!$C330)</f>
        <v>0</v>
      </c>
      <c r="H330" s="243">
        <f ca="1">SUMIFS(OFFSET('BPC Data'!$F:$F,0,Summary!H$2),'BPC Data'!$E:$E,Summary!$D330,'BPC Data'!$B:$B,Summary!$C330)</f>
        <v>0</v>
      </c>
      <c r="I330" s="10">
        <f ca="1">SUMIFS(OFFSET('BPC Data'!$F:$F,0,Summary!I$2),'BPC Data'!$E:$E,Summary!$D330,'BPC Data'!$B:$B,Summary!$C330)</f>
        <v>0</v>
      </c>
      <c r="J330" s="243">
        <f ca="1">SUMIFS(OFFSET('BPC Data'!$F:$F,0,Summary!J$2),'BPC Data'!$E:$E,Summary!$D330,'BPC Data'!$B:$B,Summary!$C330)</f>
        <v>0</v>
      </c>
      <c r="K330" s="10">
        <f ca="1">SUMIFS(OFFSET('BPC Data'!$F:$F,0,Summary!K$2),'BPC Data'!$E:$E,Summary!$D330,'BPC Data'!$B:$B,Summary!$C330)</f>
        <v>0</v>
      </c>
      <c r="L330" s="57">
        <f t="shared" ca="1" si="106"/>
        <v>0</v>
      </c>
      <c r="M330"/>
      <c r="N330" s="50"/>
      <c r="O330"/>
      <c r="P330"/>
      <c r="Q330"/>
      <c r="R330"/>
      <c r="S330"/>
      <c r="T330"/>
      <c r="U330"/>
      <c r="V330"/>
      <c r="W330"/>
      <c r="X330"/>
      <c r="Y330"/>
      <c r="Z330"/>
      <c r="AA330"/>
      <c r="AB330"/>
      <c r="AC330"/>
      <c r="AD330"/>
      <c r="AE330"/>
      <c r="AF330"/>
      <c r="AG330"/>
      <c r="AH330"/>
      <c r="AI330"/>
      <c r="AJ330"/>
      <c r="AK330"/>
      <c r="AL330"/>
      <c r="AM330"/>
      <c r="AN330"/>
      <c r="AO330"/>
      <c r="AP330"/>
      <c r="AQ330"/>
      <c r="AR330"/>
    </row>
    <row r="331" spans="1:44" s="9" customFormat="1" hidden="1" outlineLevel="1" x14ac:dyDescent="0.55000000000000004">
      <c r="A331" s="9">
        <f t="shared" si="131"/>
        <v>30</v>
      </c>
      <c r="C331">
        <f>$F329</f>
        <v>0</v>
      </c>
      <c r="D331" s="3" t="str">
        <f t="shared" si="111"/>
        <v>A_BEDS_TOTAL - Total Available Beds</v>
      </c>
      <c r="F331" s="13" t="str">
        <f>_xll.EVDES(D331)</f>
        <v>Total Available Beds</v>
      </c>
      <c r="G331" s="10">
        <f ca="1">SUMIFS(OFFSET('BPC Data'!$F:$F,0,Summary!G$2),'BPC Data'!$E:$E,Summary!$D331,'BPC Data'!$B:$B,Summary!$C331)</f>
        <v>0</v>
      </c>
      <c r="H331" s="243">
        <f ca="1">SUMIFS(OFFSET('BPC Data'!$F:$F,0,Summary!H$2),'BPC Data'!$E:$E,Summary!$D331,'BPC Data'!$B:$B,Summary!$C331)</f>
        <v>0</v>
      </c>
      <c r="I331" s="10">
        <f ca="1">SUMIFS(OFFSET('BPC Data'!$F:$F,0,Summary!I$2),'BPC Data'!$E:$E,Summary!$D331,'BPC Data'!$B:$B,Summary!$C331)</f>
        <v>0</v>
      </c>
      <c r="J331" s="243">
        <f ca="1">SUMIFS(OFFSET('BPC Data'!$F:$F,0,Summary!J$2),'BPC Data'!$E:$E,Summary!$D331,'BPC Data'!$B:$B,Summary!$C331)</f>
        <v>0</v>
      </c>
      <c r="K331" s="10">
        <f ca="1">SUMIFS(OFFSET('BPC Data'!$F:$F,0,Summary!K$2),'BPC Data'!$E:$E,Summary!$D331,'BPC Data'!$B:$B,Summary!$C331)</f>
        <v>0</v>
      </c>
      <c r="L331" s="57">
        <f t="shared" ca="1" si="106"/>
        <v>0</v>
      </c>
      <c r="M331"/>
      <c r="N331" s="50"/>
      <c r="O331"/>
      <c r="P331"/>
      <c r="Q331"/>
      <c r="R331"/>
      <c r="S331"/>
      <c r="T331"/>
      <c r="U331"/>
      <c r="V331"/>
      <c r="W331"/>
      <c r="X331"/>
      <c r="Y331"/>
      <c r="Z331"/>
      <c r="AA331"/>
      <c r="AB331"/>
      <c r="AC331"/>
      <c r="AD331"/>
      <c r="AE331"/>
      <c r="AF331"/>
      <c r="AG331"/>
      <c r="AH331"/>
      <c r="AI331"/>
      <c r="AJ331"/>
      <c r="AK331"/>
      <c r="AL331"/>
      <c r="AM331"/>
      <c r="AN331"/>
      <c r="AO331"/>
      <c r="AP331"/>
      <c r="AQ331"/>
      <c r="AR331"/>
    </row>
    <row r="332" spans="1:44" s="9" customFormat="1" hidden="1" outlineLevel="1" x14ac:dyDescent="0.55000000000000004">
      <c r="A332" s="9">
        <f t="shared" si="131"/>
        <v>30</v>
      </c>
      <c r="B332"/>
      <c r="C332">
        <f>$F329</f>
        <v>0</v>
      </c>
      <c r="D332" s="3" t="str">
        <f t="shared" si="111"/>
        <v>T_REVENUES - Total Tenant Revenues</v>
      </c>
      <c r="E332"/>
      <c r="F332" s="13" t="str">
        <f>_xll.EVDES(D332)</f>
        <v>Total Tenant Revenues</v>
      </c>
      <c r="G332" s="10">
        <f ca="1">SUMIFS(OFFSET('BPC Data'!$F:$F,0,Summary!G$2),'BPC Data'!$E:$E,Summary!$D332,'BPC Data'!$B:$B,Summary!$C332)</f>
        <v>0</v>
      </c>
      <c r="H332" s="243">
        <f ca="1">SUMIFS(OFFSET('BPC Data'!$F:$F,0,Summary!H$2),'BPC Data'!$E:$E,Summary!$D332,'BPC Data'!$B:$B,Summary!$C332)</f>
        <v>0</v>
      </c>
      <c r="I332" s="10">
        <f ca="1">SUMIFS(OFFSET('BPC Data'!$F:$F,0,Summary!I$2),'BPC Data'!$E:$E,Summary!$D332,'BPC Data'!$B:$B,Summary!$C332)</f>
        <v>0</v>
      </c>
      <c r="J332" s="243">
        <f ca="1">SUMIFS(OFFSET('BPC Data'!$F:$F,0,Summary!J$2),'BPC Data'!$E:$E,Summary!$D332,'BPC Data'!$B:$B,Summary!$C332)</f>
        <v>0</v>
      </c>
      <c r="K332" s="10">
        <f ca="1">SUMIFS(OFFSET('BPC Data'!$F:$F,0,Summary!K$2),'BPC Data'!$E:$E,Summary!$D332,'BPC Data'!$B:$B,Summary!$C332)</f>
        <v>0</v>
      </c>
      <c r="L332" s="57">
        <f t="shared" ca="1" si="106"/>
        <v>0</v>
      </c>
      <c r="M332"/>
      <c r="N332" s="50"/>
      <c r="O332"/>
      <c r="P332"/>
      <c r="Q332"/>
      <c r="R332"/>
      <c r="S332"/>
      <c r="T332"/>
      <c r="U332"/>
      <c r="V332"/>
      <c r="W332"/>
      <c r="X332"/>
      <c r="Y332"/>
      <c r="Z332"/>
      <c r="AA332"/>
      <c r="AB332"/>
      <c r="AC332"/>
      <c r="AD332"/>
      <c r="AE332"/>
      <c r="AF332"/>
      <c r="AG332"/>
      <c r="AH332"/>
      <c r="AI332"/>
      <c r="AJ332"/>
      <c r="AK332"/>
      <c r="AL332"/>
      <c r="AM332"/>
      <c r="AN332"/>
      <c r="AO332"/>
      <c r="AP332"/>
      <c r="AQ332"/>
      <c r="AR332"/>
    </row>
    <row r="333" spans="1:44" s="9" customFormat="1" hidden="1" outlineLevel="1" x14ac:dyDescent="0.55000000000000004">
      <c r="A333" s="9">
        <f t="shared" si="131"/>
        <v>30</v>
      </c>
      <c r="B333"/>
      <c r="C333">
        <f>$F329</f>
        <v>0</v>
      </c>
      <c r="D333" s="3" t="str">
        <f t="shared" si="111"/>
        <v>T_OPEX - Tenant Operating Expenses</v>
      </c>
      <c r="E333"/>
      <c r="F333" s="13" t="str">
        <f>_xll.EVDES(D333)</f>
        <v>Tenant Operating Expenses</v>
      </c>
      <c r="G333" s="10">
        <f ca="1">SUMIFS(OFFSET('BPC Data'!$F:$F,0,Summary!G$2),'BPC Data'!$E:$E,Summary!$D333,'BPC Data'!$B:$B,Summary!$C333)</f>
        <v>0</v>
      </c>
      <c r="H333" s="243">
        <f ca="1">SUMIFS(OFFSET('BPC Data'!$F:$F,0,Summary!H$2),'BPC Data'!$E:$E,Summary!$D333,'BPC Data'!$B:$B,Summary!$C333)</f>
        <v>0</v>
      </c>
      <c r="I333" s="10">
        <f ca="1">SUMIFS(OFFSET('BPC Data'!$F:$F,0,Summary!I$2),'BPC Data'!$E:$E,Summary!$D333,'BPC Data'!$B:$B,Summary!$C333)</f>
        <v>0</v>
      </c>
      <c r="J333" s="243">
        <f ca="1">SUMIFS(OFFSET('BPC Data'!$F:$F,0,Summary!J$2),'BPC Data'!$E:$E,Summary!$D333,'BPC Data'!$B:$B,Summary!$C333)</f>
        <v>0</v>
      </c>
      <c r="K333" s="10">
        <f ca="1">SUMIFS(OFFSET('BPC Data'!$F:$F,0,Summary!K$2),'BPC Data'!$E:$E,Summary!$D333,'BPC Data'!$B:$B,Summary!$C333)</f>
        <v>0</v>
      </c>
      <c r="L333" s="57">
        <f t="shared" ref="L333:L396" ca="1" si="132">SUM(G333:G333)</f>
        <v>0</v>
      </c>
      <c r="M333"/>
      <c r="N333" s="50"/>
      <c r="O333"/>
      <c r="P333"/>
      <c r="Q333"/>
      <c r="R333"/>
      <c r="S333"/>
      <c r="T333"/>
      <c r="U333"/>
      <c r="V333"/>
      <c r="W333"/>
      <c r="X333"/>
      <c r="Y333"/>
      <c r="Z333"/>
      <c r="AA333"/>
      <c r="AB333"/>
      <c r="AC333"/>
      <c r="AD333"/>
      <c r="AE333"/>
      <c r="AF333"/>
      <c r="AG333"/>
      <c r="AH333"/>
      <c r="AI333"/>
      <c r="AJ333"/>
      <c r="AK333"/>
      <c r="AL333"/>
      <c r="AM333"/>
      <c r="AN333"/>
      <c r="AO333"/>
      <c r="AP333"/>
      <c r="AQ333"/>
      <c r="AR333"/>
    </row>
    <row r="334" spans="1:44" s="9" customFormat="1" hidden="1" outlineLevel="1" x14ac:dyDescent="0.55000000000000004">
      <c r="A334" s="9">
        <f t="shared" si="131"/>
        <v>30</v>
      </c>
      <c r="B334"/>
      <c r="C334">
        <f>$F329</f>
        <v>0</v>
      </c>
      <c r="D334" s="3" t="str">
        <f t="shared" si="111"/>
        <v>T_BAD_DEBT - Tenant Bad Debt Expense</v>
      </c>
      <c r="E334"/>
      <c r="F334" s="13" t="str">
        <f>_xll.EVDES(D334)</f>
        <v>Tenant Bad Debt Expense</v>
      </c>
      <c r="G334" s="10">
        <f ca="1">SUMIFS(OFFSET('BPC Data'!$F:$F,0,Summary!G$2),'BPC Data'!$E:$E,Summary!$D334,'BPC Data'!$B:$B,Summary!$C334)</f>
        <v>0</v>
      </c>
      <c r="H334" s="243">
        <f ca="1">SUMIFS(OFFSET('BPC Data'!$F:$F,0,Summary!H$2),'BPC Data'!$E:$E,Summary!$D334,'BPC Data'!$B:$B,Summary!$C334)</f>
        <v>0</v>
      </c>
      <c r="I334" s="10">
        <f ca="1">SUMIFS(OFFSET('BPC Data'!$F:$F,0,Summary!I$2),'BPC Data'!$E:$E,Summary!$D334,'BPC Data'!$B:$B,Summary!$C334)</f>
        <v>0</v>
      </c>
      <c r="J334" s="243">
        <f ca="1">SUMIFS(OFFSET('BPC Data'!$F:$F,0,Summary!J$2),'BPC Data'!$E:$E,Summary!$D334,'BPC Data'!$B:$B,Summary!$C334)</f>
        <v>0</v>
      </c>
      <c r="K334" s="10">
        <f ca="1">SUMIFS(OFFSET('BPC Data'!$F:$F,0,Summary!K$2),'BPC Data'!$E:$E,Summary!$D334,'BPC Data'!$B:$B,Summary!$C334)</f>
        <v>0</v>
      </c>
      <c r="L334" s="57">
        <f t="shared" ca="1" si="132"/>
        <v>0</v>
      </c>
      <c r="M334"/>
      <c r="N334" s="50"/>
      <c r="O334"/>
      <c r="P334"/>
      <c r="Q334"/>
      <c r="R334"/>
      <c r="S334"/>
      <c r="T334"/>
      <c r="U334"/>
      <c r="V334"/>
      <c r="W334"/>
      <c r="X334"/>
      <c r="Y334"/>
      <c r="Z334"/>
      <c r="AA334"/>
      <c r="AB334"/>
      <c r="AC334"/>
      <c r="AD334"/>
      <c r="AE334"/>
      <c r="AF334"/>
      <c r="AG334"/>
      <c r="AH334"/>
      <c r="AI334"/>
      <c r="AJ334"/>
      <c r="AK334"/>
      <c r="AL334"/>
      <c r="AM334"/>
      <c r="AN334"/>
      <c r="AO334"/>
      <c r="AP334"/>
      <c r="AQ334"/>
      <c r="AR334"/>
    </row>
    <row r="335" spans="1:44" s="9" customFormat="1" hidden="1" outlineLevel="1" x14ac:dyDescent="0.55000000000000004">
      <c r="A335" s="9">
        <f t="shared" si="131"/>
        <v>30</v>
      </c>
      <c r="B335"/>
      <c r="C335">
        <f>$F329</f>
        <v>0</v>
      </c>
      <c r="D335" s="2" t="str">
        <f t="shared" si="111"/>
        <v>T_EBITDARM - EBITDARM</v>
      </c>
      <c r="E335"/>
      <c r="F335" s="13" t="str">
        <f>_xll.EVDES(D335)</f>
        <v>EBITDARM</v>
      </c>
      <c r="G335" s="10">
        <f ca="1">SUMIFS(OFFSET('BPC Data'!$F:$F,0,Summary!G$2),'BPC Data'!$E:$E,Summary!$D335,'BPC Data'!$B:$B,Summary!$C335)</f>
        <v>0</v>
      </c>
      <c r="H335" s="243">
        <f ca="1">SUMIFS(OFFSET('BPC Data'!$F:$F,0,Summary!H$2),'BPC Data'!$E:$E,Summary!$D335,'BPC Data'!$B:$B,Summary!$C335)</f>
        <v>0</v>
      </c>
      <c r="I335" s="10">
        <f ca="1">SUMIFS(OFFSET('BPC Data'!$F:$F,0,Summary!I$2),'BPC Data'!$E:$E,Summary!$D335,'BPC Data'!$B:$B,Summary!$C335)</f>
        <v>0</v>
      </c>
      <c r="J335" s="243">
        <f ca="1">SUMIFS(OFFSET('BPC Data'!$F:$F,0,Summary!J$2),'BPC Data'!$E:$E,Summary!$D335,'BPC Data'!$B:$B,Summary!$C335)</f>
        <v>0</v>
      </c>
      <c r="K335" s="10">
        <f ca="1">SUMIFS(OFFSET('BPC Data'!$F:$F,0,Summary!K$2),'BPC Data'!$E:$E,Summary!$D335,'BPC Data'!$B:$B,Summary!$C335)</f>
        <v>0</v>
      </c>
      <c r="L335" s="57">
        <f t="shared" ca="1" si="132"/>
        <v>0</v>
      </c>
      <c r="M335"/>
      <c r="N335" s="50"/>
      <c r="O335"/>
      <c r="P335"/>
      <c r="Q335"/>
      <c r="R335"/>
      <c r="S335"/>
      <c r="T335"/>
      <c r="U335"/>
      <c r="V335"/>
      <c r="W335"/>
      <c r="X335"/>
      <c r="Y335"/>
      <c r="Z335"/>
      <c r="AA335"/>
      <c r="AB335"/>
      <c r="AC335"/>
      <c r="AD335"/>
      <c r="AE335"/>
      <c r="AF335"/>
      <c r="AG335"/>
      <c r="AH335"/>
      <c r="AI335"/>
      <c r="AJ335"/>
      <c r="AK335"/>
      <c r="AL335"/>
      <c r="AM335"/>
      <c r="AN335"/>
      <c r="AO335"/>
      <c r="AP335"/>
      <c r="AQ335"/>
      <c r="AR335"/>
    </row>
    <row r="336" spans="1:44" s="9" customFormat="1" hidden="1" outlineLevel="1" x14ac:dyDescent="0.55000000000000004">
      <c r="A336" s="9">
        <f t="shared" si="131"/>
        <v>30</v>
      </c>
      <c r="B336"/>
      <c r="C336">
        <f>$F329</f>
        <v>0</v>
      </c>
      <c r="D336" s="2" t="str">
        <f t="shared" si="111"/>
        <v>T_MGMT_FEE - Tenant Management Fee - Actual</v>
      </c>
      <c r="E336"/>
      <c r="F336" s="13" t="str">
        <f>_xll.EVDES(D336)</f>
        <v>Tenant Management Fee - Actual</v>
      </c>
      <c r="G336" s="10">
        <f ca="1">SUMIFS(OFFSET('BPC Data'!$F:$F,0,Summary!G$2),'BPC Data'!$E:$E,Summary!$D336,'BPC Data'!$B:$B,Summary!$C336)</f>
        <v>0</v>
      </c>
      <c r="H336" s="243">
        <f ca="1">SUMIFS(OFFSET('BPC Data'!$F:$F,0,Summary!H$2),'BPC Data'!$E:$E,Summary!$D336,'BPC Data'!$B:$B,Summary!$C336)</f>
        <v>0</v>
      </c>
      <c r="I336" s="10">
        <f ca="1">SUMIFS(OFFSET('BPC Data'!$F:$F,0,Summary!I$2),'BPC Data'!$E:$E,Summary!$D336,'BPC Data'!$B:$B,Summary!$C336)</f>
        <v>0</v>
      </c>
      <c r="J336" s="243">
        <f ca="1">SUMIFS(OFFSET('BPC Data'!$F:$F,0,Summary!J$2),'BPC Data'!$E:$E,Summary!$D336,'BPC Data'!$B:$B,Summary!$C336)</f>
        <v>0</v>
      </c>
      <c r="K336" s="10">
        <f ca="1">SUMIFS(OFFSET('BPC Data'!$F:$F,0,Summary!K$2),'BPC Data'!$E:$E,Summary!$D336,'BPC Data'!$B:$B,Summary!$C336)</f>
        <v>0</v>
      </c>
      <c r="L336" s="57">
        <f t="shared" ca="1" si="132"/>
        <v>0</v>
      </c>
      <c r="M336"/>
      <c r="N336" s="50"/>
      <c r="O336"/>
      <c r="P336"/>
      <c r="Q336"/>
      <c r="R336"/>
      <c r="S336"/>
      <c r="T336"/>
      <c r="U336"/>
      <c r="V336"/>
      <c r="W336"/>
      <c r="X336"/>
      <c r="Y336"/>
      <c r="Z336"/>
      <c r="AA336"/>
      <c r="AB336"/>
      <c r="AC336"/>
      <c r="AD336"/>
      <c r="AE336"/>
      <c r="AF336"/>
      <c r="AG336"/>
      <c r="AH336"/>
      <c r="AI336"/>
      <c r="AJ336"/>
      <c r="AK336"/>
      <c r="AL336"/>
      <c r="AM336"/>
      <c r="AN336"/>
      <c r="AO336"/>
      <c r="AP336"/>
      <c r="AQ336"/>
      <c r="AR336"/>
    </row>
    <row r="337" spans="1:44" s="9" customFormat="1" hidden="1" outlineLevel="1" x14ac:dyDescent="0.55000000000000004">
      <c r="A337" s="9">
        <f t="shared" si="131"/>
        <v>30</v>
      </c>
      <c r="B337"/>
      <c r="C337">
        <f>$F329</f>
        <v>0</v>
      </c>
      <c r="D337" s="1" t="str">
        <f t="shared" si="111"/>
        <v>T_EBITDAR - EBITDAR</v>
      </c>
      <c r="E337"/>
      <c r="F337" s="13" t="str">
        <f>_xll.EVDES(D337)</f>
        <v>EBITDAR</v>
      </c>
      <c r="G337" s="10">
        <f ca="1">SUMIFS(OFFSET('BPC Data'!$F:$F,0,Summary!G$2),'BPC Data'!$E:$E,Summary!$D337,'BPC Data'!$B:$B,Summary!$C337)</f>
        <v>0</v>
      </c>
      <c r="H337" s="243">
        <f ca="1">SUMIFS(OFFSET('BPC Data'!$F:$F,0,Summary!H$2),'BPC Data'!$E:$E,Summary!$D337,'BPC Data'!$B:$B,Summary!$C337)</f>
        <v>0</v>
      </c>
      <c r="I337" s="10">
        <f ca="1">SUMIFS(OFFSET('BPC Data'!$F:$F,0,Summary!I$2),'BPC Data'!$E:$E,Summary!$D337,'BPC Data'!$B:$B,Summary!$C337)</f>
        <v>0</v>
      </c>
      <c r="J337" s="243">
        <f ca="1">SUMIFS(OFFSET('BPC Data'!$F:$F,0,Summary!J$2),'BPC Data'!$E:$E,Summary!$D337,'BPC Data'!$B:$B,Summary!$C337)</f>
        <v>0</v>
      </c>
      <c r="K337" s="10">
        <f ca="1">SUMIFS(OFFSET('BPC Data'!$F:$F,0,Summary!K$2),'BPC Data'!$E:$E,Summary!$D337,'BPC Data'!$B:$B,Summary!$C337)</f>
        <v>0</v>
      </c>
      <c r="L337" s="57">
        <f t="shared" ca="1" si="132"/>
        <v>0</v>
      </c>
      <c r="M337"/>
      <c r="N337" s="50"/>
      <c r="O337"/>
      <c r="P337"/>
      <c r="Q337"/>
      <c r="R337"/>
      <c r="S337"/>
      <c r="T337"/>
      <c r="U337"/>
      <c r="V337"/>
      <c r="W337"/>
      <c r="X337"/>
      <c r="Y337"/>
      <c r="Z337"/>
      <c r="AA337"/>
      <c r="AB337"/>
      <c r="AC337"/>
      <c r="AD337"/>
      <c r="AE337"/>
      <c r="AF337"/>
      <c r="AG337"/>
      <c r="AH337"/>
      <c r="AI337"/>
      <c r="AJ337"/>
      <c r="AK337"/>
      <c r="AL337"/>
      <c r="AM337"/>
      <c r="AN337"/>
      <c r="AO337"/>
      <c r="AP337"/>
      <c r="AQ337"/>
      <c r="AR337"/>
    </row>
    <row r="338" spans="1:44" s="9" customFormat="1" hidden="1" outlineLevel="1" x14ac:dyDescent="0.55000000000000004">
      <c r="A338" s="9">
        <f t="shared" si="131"/>
        <v>30</v>
      </c>
      <c r="B338"/>
      <c r="C338">
        <f>$F329</f>
        <v>0</v>
      </c>
      <c r="D338" s="1" t="str">
        <f t="shared" si="111"/>
        <v>T_RENT_EXP - Tenant Rent Expense</v>
      </c>
      <c r="E338"/>
      <c r="F338" s="13" t="str">
        <f>_xll.EVDES(D338)</f>
        <v>Tenant Rent Expense</v>
      </c>
      <c r="G338" s="10">
        <f ca="1">SUMIFS(OFFSET('BPC Data'!$F:$F,0,Summary!G$2),'BPC Data'!$E:$E,Summary!$D338,'BPC Data'!$B:$B,Summary!$C338)</f>
        <v>0</v>
      </c>
      <c r="H338" s="243">
        <f ca="1">SUMIFS(OFFSET('BPC Data'!$F:$F,0,Summary!H$2),'BPC Data'!$E:$E,Summary!$D338,'BPC Data'!$B:$B,Summary!$C338)</f>
        <v>0</v>
      </c>
      <c r="I338" s="10">
        <f ca="1">SUMIFS(OFFSET('BPC Data'!$F:$F,0,Summary!I$2),'BPC Data'!$E:$E,Summary!$D338,'BPC Data'!$B:$B,Summary!$C338)</f>
        <v>0</v>
      </c>
      <c r="J338" s="243">
        <f ca="1">SUMIFS(OFFSET('BPC Data'!$F:$F,0,Summary!J$2),'BPC Data'!$E:$E,Summary!$D338,'BPC Data'!$B:$B,Summary!$C338)</f>
        <v>0</v>
      </c>
      <c r="K338" s="10">
        <f ca="1">SUMIFS(OFFSET('BPC Data'!$F:$F,0,Summary!K$2),'BPC Data'!$E:$E,Summary!$D338,'BPC Data'!$B:$B,Summary!$C338)</f>
        <v>0</v>
      </c>
      <c r="L338" s="57">
        <f t="shared" ca="1" si="132"/>
        <v>0</v>
      </c>
      <c r="M338"/>
      <c r="N338" s="50"/>
      <c r="O338"/>
      <c r="P338"/>
      <c r="Q338"/>
      <c r="R338"/>
      <c r="S338"/>
      <c r="T338"/>
      <c r="U338"/>
      <c r="V338"/>
      <c r="W338"/>
      <c r="X338"/>
      <c r="Y338"/>
      <c r="Z338"/>
      <c r="AA338"/>
      <c r="AB338"/>
      <c r="AC338"/>
      <c r="AD338"/>
      <c r="AE338"/>
      <c r="AF338"/>
      <c r="AG338"/>
      <c r="AH338"/>
      <c r="AI338"/>
      <c r="AJ338"/>
      <c r="AK338"/>
      <c r="AL338"/>
      <c r="AM338"/>
      <c r="AN338"/>
      <c r="AO338"/>
      <c r="AP338"/>
      <c r="AQ338"/>
      <c r="AR338"/>
    </row>
    <row r="339" spans="1:44" s="9" customFormat="1" hidden="1" outlineLevel="1" x14ac:dyDescent="0.55000000000000004">
      <c r="A339" s="9">
        <f t="shared" si="131"/>
        <v>30</v>
      </c>
      <c r="B339"/>
      <c r="C339"/>
      <c r="D339" s="1" t="str">
        <f t="shared" si="111"/>
        <v>x</v>
      </c>
      <c r="E339"/>
      <c r="F339" s="13" t="s">
        <v>0</v>
      </c>
      <c r="G339" s="10" t="e">
        <f t="shared" ref="G339:H339" ca="1" si="133">G337/G338</f>
        <v>#DIV/0!</v>
      </c>
      <c r="H339" s="243" t="e">
        <f t="shared" ca="1" si="133"/>
        <v>#DIV/0!</v>
      </c>
      <c r="I339" s="10" t="e">
        <f t="shared" ref="I339:J339" ca="1" si="134">I337/I338</f>
        <v>#DIV/0!</v>
      </c>
      <c r="J339" s="243" t="e">
        <f t="shared" ca="1" si="134"/>
        <v>#DIV/0!</v>
      </c>
      <c r="K339" s="10" t="e">
        <f t="shared" ref="K339" ca="1" si="135">K337/K338</f>
        <v>#DIV/0!</v>
      </c>
      <c r="L339" s="57" t="e">
        <f t="shared" ca="1" si="132"/>
        <v>#DIV/0!</v>
      </c>
      <c r="M339"/>
      <c r="N339" s="50"/>
      <c r="O339"/>
      <c r="P339"/>
      <c r="Q339"/>
      <c r="R339"/>
      <c r="S339"/>
      <c r="T339"/>
      <c r="U339"/>
      <c r="V339"/>
      <c r="W339"/>
      <c r="X339"/>
      <c r="Y339"/>
      <c r="Z339"/>
      <c r="AA339"/>
      <c r="AB339"/>
      <c r="AC339"/>
      <c r="AD339"/>
      <c r="AE339"/>
      <c r="AF339"/>
      <c r="AG339"/>
      <c r="AH339"/>
      <c r="AI339"/>
      <c r="AJ339"/>
      <c r="AK339"/>
      <c r="AL339"/>
      <c r="AM339"/>
      <c r="AN339"/>
      <c r="AO339"/>
      <c r="AP339"/>
      <c r="AQ339"/>
      <c r="AR339"/>
    </row>
    <row r="340" spans="1:44" s="9" customFormat="1" hidden="1" outlineLevel="1" x14ac:dyDescent="0.55000000000000004">
      <c r="A340" s="9">
        <f>IF(AND(D340&lt;&gt;"",C340=""),A339+1,A339)</f>
        <v>31</v>
      </c>
      <c r="B340" s="4"/>
      <c r="C340" s="4"/>
      <c r="D340" s="4" t="str">
        <f t="shared" si="111"/>
        <v>x</v>
      </c>
      <c r="E340" s="4"/>
      <c r="F340" s="12">
        <f>INDEX(PropertyList!$D:$D,MATCH(Summary!$A340,PropertyList!$C:$C,0))</f>
        <v>0</v>
      </c>
      <c r="G340" s="87"/>
      <c r="H340" s="242"/>
      <c r="I340" s="87"/>
      <c r="J340" s="242"/>
      <c r="K340" s="87"/>
      <c r="L340" s="57">
        <f t="shared" si="132"/>
        <v>0</v>
      </c>
      <c r="M340"/>
      <c r="N340" s="50"/>
      <c r="O340"/>
      <c r="P340"/>
      <c r="Q340"/>
      <c r="R340"/>
      <c r="S340"/>
      <c r="T340"/>
      <c r="U340"/>
      <c r="V340"/>
      <c r="W340"/>
      <c r="X340"/>
      <c r="Y340"/>
      <c r="Z340"/>
      <c r="AA340"/>
      <c r="AB340"/>
      <c r="AC340"/>
      <c r="AD340"/>
      <c r="AE340"/>
      <c r="AF340"/>
      <c r="AG340"/>
      <c r="AH340"/>
      <c r="AI340"/>
      <c r="AJ340"/>
      <c r="AK340"/>
      <c r="AL340"/>
      <c r="AM340"/>
      <c r="AN340"/>
      <c r="AO340"/>
      <c r="AP340"/>
      <c r="AQ340"/>
      <c r="AR340"/>
    </row>
    <row r="341" spans="1:44" s="9" customFormat="1" hidden="1" outlineLevel="1" x14ac:dyDescent="0.55000000000000004">
      <c r="A341" s="9">
        <f t="shared" ref="A341:A350" si="136">IF(AND(F341&lt;&gt;"",D341=""),A340+1,A340)</f>
        <v>31</v>
      </c>
      <c r="C341">
        <f>$F340</f>
        <v>0</v>
      </c>
      <c r="D341" s="3" t="str">
        <f t="shared" si="111"/>
        <v>PAY_PAT_DAYS - Total Payor Patient Days</v>
      </c>
      <c r="F341" s="13" t="str">
        <f>_xll.EVDES(D341)</f>
        <v>Total Payor Patient Days</v>
      </c>
      <c r="G341" s="10">
        <f ca="1">SUMIFS(OFFSET('BPC Data'!$F:$F,0,Summary!G$2),'BPC Data'!$E:$E,Summary!$D341,'BPC Data'!$B:$B,Summary!$C341)</f>
        <v>0</v>
      </c>
      <c r="H341" s="243">
        <f ca="1">SUMIFS(OFFSET('BPC Data'!$F:$F,0,Summary!H$2),'BPC Data'!$E:$E,Summary!$D341,'BPC Data'!$B:$B,Summary!$C341)</f>
        <v>0</v>
      </c>
      <c r="I341" s="10">
        <f ca="1">SUMIFS(OFFSET('BPC Data'!$F:$F,0,Summary!I$2),'BPC Data'!$E:$E,Summary!$D341,'BPC Data'!$B:$B,Summary!$C341)</f>
        <v>0</v>
      </c>
      <c r="J341" s="243">
        <f ca="1">SUMIFS(OFFSET('BPC Data'!$F:$F,0,Summary!J$2),'BPC Data'!$E:$E,Summary!$D341,'BPC Data'!$B:$B,Summary!$C341)</f>
        <v>0</v>
      </c>
      <c r="K341" s="10">
        <f ca="1">SUMIFS(OFFSET('BPC Data'!$F:$F,0,Summary!K$2),'BPC Data'!$E:$E,Summary!$D341,'BPC Data'!$B:$B,Summary!$C341)</f>
        <v>0</v>
      </c>
      <c r="L341" s="57">
        <f t="shared" ca="1" si="132"/>
        <v>0</v>
      </c>
      <c r="M341"/>
      <c r="N341" s="50"/>
      <c r="O341"/>
      <c r="P341"/>
      <c r="Q341"/>
      <c r="R341"/>
      <c r="S341"/>
      <c r="T341"/>
      <c r="U341"/>
      <c r="V341"/>
      <c r="W341"/>
      <c r="X341"/>
      <c r="Y341"/>
      <c r="Z341"/>
      <c r="AA341"/>
      <c r="AB341"/>
      <c r="AC341"/>
      <c r="AD341"/>
      <c r="AE341"/>
      <c r="AF341"/>
      <c r="AG341"/>
      <c r="AH341"/>
      <c r="AI341"/>
      <c r="AJ341"/>
      <c r="AK341"/>
      <c r="AL341"/>
      <c r="AM341"/>
      <c r="AN341"/>
      <c r="AO341"/>
      <c r="AP341"/>
      <c r="AQ341"/>
      <c r="AR341"/>
    </row>
    <row r="342" spans="1:44" s="9" customFormat="1" hidden="1" outlineLevel="1" x14ac:dyDescent="0.55000000000000004">
      <c r="A342" s="9">
        <f t="shared" si="136"/>
        <v>31</v>
      </c>
      <c r="C342">
        <f>$F340</f>
        <v>0</v>
      </c>
      <c r="D342" s="3" t="str">
        <f t="shared" si="111"/>
        <v>A_BEDS_TOTAL - Total Available Beds</v>
      </c>
      <c r="F342" s="13" t="str">
        <f>_xll.EVDES(D342)</f>
        <v>Total Available Beds</v>
      </c>
      <c r="G342" s="10">
        <f ca="1">SUMIFS(OFFSET('BPC Data'!$F:$F,0,Summary!G$2),'BPC Data'!$E:$E,Summary!$D342,'BPC Data'!$B:$B,Summary!$C342)</f>
        <v>0</v>
      </c>
      <c r="H342" s="243">
        <f ca="1">SUMIFS(OFFSET('BPC Data'!$F:$F,0,Summary!H$2),'BPC Data'!$E:$E,Summary!$D342,'BPC Data'!$B:$B,Summary!$C342)</f>
        <v>0</v>
      </c>
      <c r="I342" s="10">
        <f ca="1">SUMIFS(OFFSET('BPC Data'!$F:$F,0,Summary!I$2),'BPC Data'!$E:$E,Summary!$D342,'BPC Data'!$B:$B,Summary!$C342)</f>
        <v>0</v>
      </c>
      <c r="J342" s="243">
        <f ca="1">SUMIFS(OFFSET('BPC Data'!$F:$F,0,Summary!J$2),'BPC Data'!$E:$E,Summary!$D342,'BPC Data'!$B:$B,Summary!$C342)</f>
        <v>0</v>
      </c>
      <c r="K342" s="10">
        <f ca="1">SUMIFS(OFFSET('BPC Data'!$F:$F,0,Summary!K$2),'BPC Data'!$E:$E,Summary!$D342,'BPC Data'!$B:$B,Summary!$C342)</f>
        <v>0</v>
      </c>
      <c r="L342" s="57">
        <f t="shared" ca="1" si="132"/>
        <v>0</v>
      </c>
      <c r="M342"/>
      <c r="N342" s="50"/>
      <c r="O342"/>
      <c r="P342"/>
      <c r="Q342"/>
      <c r="R342"/>
      <c r="S342"/>
      <c r="T342"/>
      <c r="U342"/>
      <c r="V342"/>
      <c r="W342"/>
      <c r="X342"/>
      <c r="Y342"/>
      <c r="Z342"/>
      <c r="AA342"/>
      <c r="AB342"/>
      <c r="AC342"/>
      <c r="AD342"/>
      <c r="AE342"/>
      <c r="AF342"/>
      <c r="AG342"/>
      <c r="AH342"/>
      <c r="AI342"/>
      <c r="AJ342"/>
      <c r="AK342"/>
      <c r="AL342"/>
      <c r="AM342"/>
      <c r="AN342"/>
      <c r="AO342"/>
      <c r="AP342"/>
      <c r="AQ342"/>
      <c r="AR342"/>
    </row>
    <row r="343" spans="1:44" s="9" customFormat="1" hidden="1" outlineLevel="1" x14ac:dyDescent="0.55000000000000004">
      <c r="A343" s="9">
        <f t="shared" si="136"/>
        <v>31</v>
      </c>
      <c r="B343"/>
      <c r="C343">
        <f>$F340</f>
        <v>0</v>
      </c>
      <c r="D343" s="3" t="str">
        <f t="shared" ref="D343:D406" si="137">$D332</f>
        <v>T_REVENUES - Total Tenant Revenues</v>
      </c>
      <c r="E343"/>
      <c r="F343" s="13" t="str">
        <f>_xll.EVDES(D343)</f>
        <v>Total Tenant Revenues</v>
      </c>
      <c r="G343" s="10">
        <f ca="1">SUMIFS(OFFSET('BPC Data'!$F:$F,0,Summary!G$2),'BPC Data'!$E:$E,Summary!$D343,'BPC Data'!$B:$B,Summary!$C343)</f>
        <v>0</v>
      </c>
      <c r="H343" s="243">
        <f ca="1">SUMIFS(OFFSET('BPC Data'!$F:$F,0,Summary!H$2),'BPC Data'!$E:$E,Summary!$D343,'BPC Data'!$B:$B,Summary!$C343)</f>
        <v>0</v>
      </c>
      <c r="I343" s="10">
        <f ca="1">SUMIFS(OFFSET('BPC Data'!$F:$F,0,Summary!I$2),'BPC Data'!$E:$E,Summary!$D343,'BPC Data'!$B:$B,Summary!$C343)</f>
        <v>0</v>
      </c>
      <c r="J343" s="243">
        <f ca="1">SUMIFS(OFFSET('BPC Data'!$F:$F,0,Summary!J$2),'BPC Data'!$E:$E,Summary!$D343,'BPC Data'!$B:$B,Summary!$C343)</f>
        <v>0</v>
      </c>
      <c r="K343" s="10">
        <f ca="1">SUMIFS(OFFSET('BPC Data'!$F:$F,0,Summary!K$2),'BPC Data'!$E:$E,Summary!$D343,'BPC Data'!$B:$B,Summary!$C343)</f>
        <v>0</v>
      </c>
      <c r="L343" s="57">
        <f t="shared" ca="1" si="132"/>
        <v>0</v>
      </c>
      <c r="M343"/>
      <c r="N343" s="50"/>
      <c r="O343"/>
      <c r="P343"/>
      <c r="Q343"/>
      <c r="R343"/>
      <c r="S343"/>
      <c r="T343"/>
      <c r="U343"/>
      <c r="V343"/>
      <c r="W343"/>
      <c r="X343"/>
      <c r="Y343"/>
      <c r="Z343"/>
      <c r="AA343"/>
      <c r="AB343"/>
      <c r="AC343"/>
      <c r="AD343"/>
      <c r="AE343"/>
      <c r="AF343"/>
      <c r="AG343"/>
      <c r="AH343"/>
      <c r="AI343"/>
      <c r="AJ343"/>
      <c r="AK343"/>
      <c r="AL343"/>
      <c r="AM343"/>
      <c r="AN343"/>
      <c r="AO343"/>
      <c r="AP343"/>
      <c r="AQ343"/>
      <c r="AR343"/>
    </row>
    <row r="344" spans="1:44" s="9" customFormat="1" hidden="1" outlineLevel="1" x14ac:dyDescent="0.55000000000000004">
      <c r="A344" s="9">
        <f t="shared" si="136"/>
        <v>31</v>
      </c>
      <c r="B344"/>
      <c r="C344">
        <f>$F340</f>
        <v>0</v>
      </c>
      <c r="D344" s="3" t="str">
        <f t="shared" si="137"/>
        <v>T_OPEX - Tenant Operating Expenses</v>
      </c>
      <c r="E344"/>
      <c r="F344" s="13" t="str">
        <f>_xll.EVDES(D344)</f>
        <v>Tenant Operating Expenses</v>
      </c>
      <c r="G344" s="10">
        <f ca="1">SUMIFS(OFFSET('BPC Data'!$F:$F,0,Summary!G$2),'BPC Data'!$E:$E,Summary!$D344,'BPC Data'!$B:$B,Summary!$C344)</f>
        <v>0</v>
      </c>
      <c r="H344" s="243">
        <f ca="1">SUMIFS(OFFSET('BPC Data'!$F:$F,0,Summary!H$2),'BPC Data'!$E:$E,Summary!$D344,'BPC Data'!$B:$B,Summary!$C344)</f>
        <v>0</v>
      </c>
      <c r="I344" s="10">
        <f ca="1">SUMIFS(OFFSET('BPC Data'!$F:$F,0,Summary!I$2),'BPC Data'!$E:$E,Summary!$D344,'BPC Data'!$B:$B,Summary!$C344)</f>
        <v>0</v>
      </c>
      <c r="J344" s="243">
        <f ca="1">SUMIFS(OFFSET('BPC Data'!$F:$F,0,Summary!J$2),'BPC Data'!$E:$E,Summary!$D344,'BPC Data'!$B:$B,Summary!$C344)</f>
        <v>0</v>
      </c>
      <c r="K344" s="10">
        <f ca="1">SUMIFS(OFFSET('BPC Data'!$F:$F,0,Summary!K$2),'BPC Data'!$E:$E,Summary!$D344,'BPC Data'!$B:$B,Summary!$C344)</f>
        <v>0</v>
      </c>
      <c r="L344" s="57">
        <f t="shared" ca="1" si="132"/>
        <v>0</v>
      </c>
      <c r="M344"/>
      <c r="N344" s="50"/>
      <c r="O344"/>
      <c r="P344"/>
      <c r="Q344"/>
      <c r="R344"/>
      <c r="S344"/>
      <c r="T344"/>
      <c r="U344"/>
      <c r="V344"/>
      <c r="W344"/>
      <c r="X344"/>
      <c r="Y344"/>
      <c r="Z344"/>
      <c r="AA344"/>
      <c r="AB344"/>
      <c r="AC344"/>
      <c r="AD344"/>
      <c r="AE344"/>
      <c r="AF344"/>
      <c r="AG344"/>
      <c r="AH344"/>
      <c r="AI344"/>
      <c r="AJ344"/>
      <c r="AK344"/>
      <c r="AL344"/>
      <c r="AM344"/>
      <c r="AN344"/>
      <c r="AO344"/>
      <c r="AP344"/>
      <c r="AQ344"/>
      <c r="AR344"/>
    </row>
    <row r="345" spans="1:44" s="9" customFormat="1" hidden="1" outlineLevel="1" x14ac:dyDescent="0.55000000000000004">
      <c r="A345" s="9">
        <f t="shared" si="136"/>
        <v>31</v>
      </c>
      <c r="B345"/>
      <c r="C345">
        <f>$F340</f>
        <v>0</v>
      </c>
      <c r="D345" s="3" t="str">
        <f t="shared" si="137"/>
        <v>T_BAD_DEBT - Tenant Bad Debt Expense</v>
      </c>
      <c r="E345"/>
      <c r="F345" s="13" t="str">
        <f>_xll.EVDES(D345)</f>
        <v>Tenant Bad Debt Expense</v>
      </c>
      <c r="G345" s="10">
        <f ca="1">SUMIFS(OFFSET('BPC Data'!$F:$F,0,Summary!G$2),'BPC Data'!$E:$E,Summary!$D345,'BPC Data'!$B:$B,Summary!$C345)</f>
        <v>0</v>
      </c>
      <c r="H345" s="243">
        <f ca="1">SUMIFS(OFFSET('BPC Data'!$F:$F,0,Summary!H$2),'BPC Data'!$E:$E,Summary!$D345,'BPC Data'!$B:$B,Summary!$C345)</f>
        <v>0</v>
      </c>
      <c r="I345" s="10">
        <f ca="1">SUMIFS(OFFSET('BPC Data'!$F:$F,0,Summary!I$2),'BPC Data'!$E:$E,Summary!$D345,'BPC Data'!$B:$B,Summary!$C345)</f>
        <v>0</v>
      </c>
      <c r="J345" s="243">
        <f ca="1">SUMIFS(OFFSET('BPC Data'!$F:$F,0,Summary!J$2),'BPC Data'!$E:$E,Summary!$D345,'BPC Data'!$B:$B,Summary!$C345)</f>
        <v>0</v>
      </c>
      <c r="K345" s="10">
        <f ca="1">SUMIFS(OFFSET('BPC Data'!$F:$F,0,Summary!K$2),'BPC Data'!$E:$E,Summary!$D345,'BPC Data'!$B:$B,Summary!$C345)</f>
        <v>0</v>
      </c>
      <c r="L345" s="57">
        <f t="shared" ca="1" si="132"/>
        <v>0</v>
      </c>
      <c r="M345"/>
      <c r="N345" s="50"/>
      <c r="O345"/>
      <c r="P345"/>
      <c r="Q345"/>
      <c r="R345"/>
      <c r="S345"/>
      <c r="T345"/>
      <c r="U345"/>
      <c r="V345"/>
      <c r="W345"/>
      <c r="X345"/>
      <c r="Y345"/>
      <c r="Z345"/>
      <c r="AA345"/>
      <c r="AB345"/>
      <c r="AC345"/>
      <c r="AD345"/>
      <c r="AE345"/>
      <c r="AF345"/>
      <c r="AG345"/>
      <c r="AH345"/>
      <c r="AI345"/>
      <c r="AJ345"/>
      <c r="AK345"/>
      <c r="AL345"/>
      <c r="AM345"/>
      <c r="AN345"/>
      <c r="AO345"/>
      <c r="AP345"/>
      <c r="AQ345"/>
      <c r="AR345"/>
    </row>
    <row r="346" spans="1:44" s="9" customFormat="1" hidden="1" outlineLevel="1" x14ac:dyDescent="0.55000000000000004">
      <c r="A346" s="9">
        <f t="shared" si="136"/>
        <v>31</v>
      </c>
      <c r="B346"/>
      <c r="C346">
        <f>$F340</f>
        <v>0</v>
      </c>
      <c r="D346" s="2" t="str">
        <f t="shared" si="137"/>
        <v>T_EBITDARM - EBITDARM</v>
      </c>
      <c r="E346"/>
      <c r="F346" s="13" t="str">
        <f>_xll.EVDES(D346)</f>
        <v>EBITDARM</v>
      </c>
      <c r="G346" s="10">
        <f ca="1">SUMIFS(OFFSET('BPC Data'!$F:$F,0,Summary!G$2),'BPC Data'!$E:$E,Summary!$D346,'BPC Data'!$B:$B,Summary!$C346)</f>
        <v>0</v>
      </c>
      <c r="H346" s="243">
        <f ca="1">SUMIFS(OFFSET('BPC Data'!$F:$F,0,Summary!H$2),'BPC Data'!$E:$E,Summary!$D346,'BPC Data'!$B:$B,Summary!$C346)</f>
        <v>0</v>
      </c>
      <c r="I346" s="10">
        <f ca="1">SUMIFS(OFFSET('BPC Data'!$F:$F,0,Summary!I$2),'BPC Data'!$E:$E,Summary!$D346,'BPC Data'!$B:$B,Summary!$C346)</f>
        <v>0</v>
      </c>
      <c r="J346" s="243">
        <f ca="1">SUMIFS(OFFSET('BPC Data'!$F:$F,0,Summary!J$2),'BPC Data'!$E:$E,Summary!$D346,'BPC Data'!$B:$B,Summary!$C346)</f>
        <v>0</v>
      </c>
      <c r="K346" s="10">
        <f ca="1">SUMIFS(OFFSET('BPC Data'!$F:$F,0,Summary!K$2),'BPC Data'!$E:$E,Summary!$D346,'BPC Data'!$B:$B,Summary!$C346)</f>
        <v>0</v>
      </c>
      <c r="L346" s="57">
        <f t="shared" ca="1" si="132"/>
        <v>0</v>
      </c>
      <c r="M346"/>
      <c r="N346" s="50"/>
      <c r="O346"/>
      <c r="P346"/>
      <c r="Q346"/>
      <c r="R346"/>
      <c r="S346"/>
      <c r="T346"/>
      <c r="U346"/>
      <c r="V346"/>
      <c r="W346"/>
      <c r="X346"/>
      <c r="Y346"/>
      <c r="Z346"/>
      <c r="AA346"/>
      <c r="AB346"/>
      <c r="AC346"/>
      <c r="AD346"/>
      <c r="AE346"/>
      <c r="AF346"/>
      <c r="AG346"/>
      <c r="AH346"/>
      <c r="AI346"/>
      <c r="AJ346"/>
      <c r="AK346"/>
      <c r="AL346"/>
      <c r="AM346"/>
      <c r="AN346"/>
      <c r="AO346"/>
      <c r="AP346"/>
      <c r="AQ346"/>
      <c r="AR346"/>
    </row>
    <row r="347" spans="1:44" s="9" customFormat="1" hidden="1" outlineLevel="1" x14ac:dyDescent="0.55000000000000004">
      <c r="A347" s="9">
        <f t="shared" si="136"/>
        <v>31</v>
      </c>
      <c r="B347"/>
      <c r="C347">
        <f>$F340</f>
        <v>0</v>
      </c>
      <c r="D347" s="2" t="str">
        <f t="shared" si="137"/>
        <v>T_MGMT_FEE - Tenant Management Fee - Actual</v>
      </c>
      <c r="E347"/>
      <c r="F347" s="13" t="str">
        <f>_xll.EVDES(D347)</f>
        <v>Tenant Management Fee - Actual</v>
      </c>
      <c r="G347" s="10">
        <f ca="1">SUMIFS(OFFSET('BPC Data'!$F:$F,0,Summary!G$2),'BPC Data'!$E:$E,Summary!$D347,'BPC Data'!$B:$B,Summary!$C347)</f>
        <v>0</v>
      </c>
      <c r="H347" s="243">
        <f ca="1">SUMIFS(OFFSET('BPC Data'!$F:$F,0,Summary!H$2),'BPC Data'!$E:$E,Summary!$D347,'BPC Data'!$B:$B,Summary!$C347)</f>
        <v>0</v>
      </c>
      <c r="I347" s="10">
        <f ca="1">SUMIFS(OFFSET('BPC Data'!$F:$F,0,Summary!I$2),'BPC Data'!$E:$E,Summary!$D347,'BPC Data'!$B:$B,Summary!$C347)</f>
        <v>0</v>
      </c>
      <c r="J347" s="243">
        <f ca="1">SUMIFS(OFFSET('BPC Data'!$F:$F,0,Summary!J$2),'BPC Data'!$E:$E,Summary!$D347,'BPC Data'!$B:$B,Summary!$C347)</f>
        <v>0</v>
      </c>
      <c r="K347" s="10">
        <f ca="1">SUMIFS(OFFSET('BPC Data'!$F:$F,0,Summary!K$2),'BPC Data'!$E:$E,Summary!$D347,'BPC Data'!$B:$B,Summary!$C347)</f>
        <v>0</v>
      </c>
      <c r="L347" s="57">
        <f t="shared" ca="1" si="132"/>
        <v>0</v>
      </c>
      <c r="M347"/>
      <c r="N347" s="50"/>
      <c r="O347"/>
      <c r="P347"/>
      <c r="Q347"/>
      <c r="R347"/>
      <c r="S347"/>
      <c r="T347"/>
      <c r="U347"/>
      <c r="V347"/>
      <c r="W347"/>
      <c r="X347"/>
      <c r="Y347"/>
      <c r="Z347"/>
      <c r="AA347"/>
      <c r="AB347"/>
      <c r="AC347"/>
      <c r="AD347"/>
      <c r="AE347"/>
      <c r="AF347"/>
      <c r="AG347"/>
      <c r="AH347"/>
      <c r="AI347"/>
      <c r="AJ347"/>
      <c r="AK347"/>
      <c r="AL347"/>
      <c r="AM347"/>
      <c r="AN347"/>
      <c r="AO347"/>
      <c r="AP347"/>
      <c r="AQ347"/>
      <c r="AR347"/>
    </row>
    <row r="348" spans="1:44" s="9" customFormat="1" hidden="1" outlineLevel="1" x14ac:dyDescent="0.55000000000000004">
      <c r="A348" s="9">
        <f t="shared" si="136"/>
        <v>31</v>
      </c>
      <c r="B348"/>
      <c r="C348">
        <f>$F340</f>
        <v>0</v>
      </c>
      <c r="D348" s="1" t="str">
        <f t="shared" si="137"/>
        <v>T_EBITDAR - EBITDAR</v>
      </c>
      <c r="E348"/>
      <c r="F348" s="13" t="str">
        <f>_xll.EVDES(D348)</f>
        <v>EBITDAR</v>
      </c>
      <c r="G348" s="10">
        <f ca="1">SUMIFS(OFFSET('BPC Data'!$F:$F,0,Summary!G$2),'BPC Data'!$E:$E,Summary!$D348,'BPC Data'!$B:$B,Summary!$C348)</f>
        <v>0</v>
      </c>
      <c r="H348" s="243">
        <f ca="1">SUMIFS(OFFSET('BPC Data'!$F:$F,0,Summary!H$2),'BPC Data'!$E:$E,Summary!$D348,'BPC Data'!$B:$B,Summary!$C348)</f>
        <v>0</v>
      </c>
      <c r="I348" s="10">
        <f ca="1">SUMIFS(OFFSET('BPC Data'!$F:$F,0,Summary!I$2),'BPC Data'!$E:$E,Summary!$D348,'BPC Data'!$B:$B,Summary!$C348)</f>
        <v>0</v>
      </c>
      <c r="J348" s="243">
        <f ca="1">SUMIFS(OFFSET('BPC Data'!$F:$F,0,Summary!J$2),'BPC Data'!$E:$E,Summary!$D348,'BPC Data'!$B:$B,Summary!$C348)</f>
        <v>0</v>
      </c>
      <c r="K348" s="10">
        <f ca="1">SUMIFS(OFFSET('BPC Data'!$F:$F,0,Summary!K$2),'BPC Data'!$E:$E,Summary!$D348,'BPC Data'!$B:$B,Summary!$C348)</f>
        <v>0</v>
      </c>
      <c r="L348" s="57">
        <f t="shared" ca="1" si="132"/>
        <v>0</v>
      </c>
      <c r="M348"/>
      <c r="N348" s="50"/>
      <c r="O348"/>
      <c r="P348"/>
      <c r="Q348"/>
      <c r="R348"/>
      <c r="S348"/>
      <c r="T348"/>
      <c r="U348"/>
      <c r="V348"/>
      <c r="W348"/>
      <c r="X348"/>
      <c r="Y348"/>
      <c r="Z348"/>
      <c r="AA348"/>
      <c r="AB348"/>
      <c r="AC348"/>
      <c r="AD348"/>
      <c r="AE348"/>
      <c r="AF348"/>
      <c r="AG348"/>
      <c r="AH348"/>
      <c r="AI348"/>
      <c r="AJ348"/>
      <c r="AK348"/>
      <c r="AL348"/>
      <c r="AM348"/>
      <c r="AN348"/>
      <c r="AO348"/>
      <c r="AP348"/>
      <c r="AQ348"/>
      <c r="AR348"/>
    </row>
    <row r="349" spans="1:44" s="9" customFormat="1" hidden="1" outlineLevel="1" x14ac:dyDescent="0.55000000000000004">
      <c r="A349" s="9">
        <f t="shared" si="136"/>
        <v>31</v>
      </c>
      <c r="B349"/>
      <c r="C349">
        <f>$F340</f>
        <v>0</v>
      </c>
      <c r="D349" s="1" t="str">
        <f t="shared" si="137"/>
        <v>T_RENT_EXP - Tenant Rent Expense</v>
      </c>
      <c r="E349"/>
      <c r="F349" s="13" t="str">
        <f>_xll.EVDES(D349)</f>
        <v>Tenant Rent Expense</v>
      </c>
      <c r="G349" s="10">
        <f ca="1">SUMIFS(OFFSET('BPC Data'!$F:$F,0,Summary!G$2),'BPC Data'!$E:$E,Summary!$D349,'BPC Data'!$B:$B,Summary!$C349)</f>
        <v>0</v>
      </c>
      <c r="H349" s="243">
        <f ca="1">SUMIFS(OFFSET('BPC Data'!$F:$F,0,Summary!H$2),'BPC Data'!$E:$E,Summary!$D349,'BPC Data'!$B:$B,Summary!$C349)</f>
        <v>0</v>
      </c>
      <c r="I349" s="10">
        <f ca="1">SUMIFS(OFFSET('BPC Data'!$F:$F,0,Summary!I$2),'BPC Data'!$E:$E,Summary!$D349,'BPC Data'!$B:$B,Summary!$C349)</f>
        <v>0</v>
      </c>
      <c r="J349" s="243">
        <f ca="1">SUMIFS(OFFSET('BPC Data'!$F:$F,0,Summary!J$2),'BPC Data'!$E:$E,Summary!$D349,'BPC Data'!$B:$B,Summary!$C349)</f>
        <v>0</v>
      </c>
      <c r="K349" s="10">
        <f ca="1">SUMIFS(OFFSET('BPC Data'!$F:$F,0,Summary!K$2),'BPC Data'!$E:$E,Summary!$D349,'BPC Data'!$B:$B,Summary!$C349)</f>
        <v>0</v>
      </c>
      <c r="L349" s="57">
        <f t="shared" ca="1" si="132"/>
        <v>0</v>
      </c>
      <c r="M349"/>
      <c r="N349" s="50"/>
      <c r="O349"/>
      <c r="P349"/>
      <c r="Q349"/>
      <c r="R349"/>
      <c r="S349"/>
      <c r="T349"/>
      <c r="U349"/>
      <c r="V349"/>
      <c r="W349"/>
      <c r="X349"/>
      <c r="Y349"/>
      <c r="Z349"/>
      <c r="AA349"/>
      <c r="AB349"/>
      <c r="AC349"/>
      <c r="AD349"/>
      <c r="AE349"/>
      <c r="AF349"/>
      <c r="AG349"/>
      <c r="AH349"/>
      <c r="AI349"/>
      <c r="AJ349"/>
      <c r="AK349"/>
      <c r="AL349"/>
      <c r="AM349"/>
      <c r="AN349"/>
      <c r="AO349"/>
      <c r="AP349"/>
      <c r="AQ349"/>
      <c r="AR349"/>
    </row>
    <row r="350" spans="1:44" s="9" customFormat="1" hidden="1" outlineLevel="1" x14ac:dyDescent="0.55000000000000004">
      <c r="A350" s="9">
        <f t="shared" si="136"/>
        <v>31</v>
      </c>
      <c r="B350"/>
      <c r="C350"/>
      <c r="D350" s="1" t="str">
        <f t="shared" si="137"/>
        <v>x</v>
      </c>
      <c r="E350"/>
      <c r="F350" s="13" t="s">
        <v>0</v>
      </c>
      <c r="G350" s="10" t="e">
        <f t="shared" ref="G350:H350" ca="1" si="138">G348/G349</f>
        <v>#DIV/0!</v>
      </c>
      <c r="H350" s="243" t="e">
        <f t="shared" ca="1" si="138"/>
        <v>#DIV/0!</v>
      </c>
      <c r="I350" s="10" t="e">
        <f t="shared" ref="I350:J350" ca="1" si="139">I348/I349</f>
        <v>#DIV/0!</v>
      </c>
      <c r="J350" s="243" t="e">
        <f t="shared" ca="1" si="139"/>
        <v>#DIV/0!</v>
      </c>
      <c r="K350" s="10" t="e">
        <f t="shared" ref="K350" ca="1" si="140">K348/K349</f>
        <v>#DIV/0!</v>
      </c>
      <c r="L350" s="57" t="e">
        <f t="shared" ca="1" si="132"/>
        <v>#DIV/0!</v>
      </c>
      <c r="M350"/>
      <c r="N350" s="50"/>
      <c r="O350"/>
      <c r="P350"/>
      <c r="Q350"/>
      <c r="R350"/>
      <c r="S350"/>
      <c r="T350"/>
      <c r="U350"/>
      <c r="V350"/>
      <c r="W350"/>
      <c r="X350"/>
      <c r="Y350"/>
      <c r="Z350"/>
      <c r="AA350"/>
      <c r="AB350"/>
      <c r="AC350"/>
      <c r="AD350"/>
      <c r="AE350"/>
      <c r="AF350"/>
      <c r="AG350"/>
      <c r="AH350"/>
      <c r="AI350"/>
      <c r="AJ350"/>
      <c r="AK350"/>
      <c r="AL350"/>
      <c r="AM350"/>
      <c r="AN350"/>
      <c r="AO350"/>
      <c r="AP350"/>
      <c r="AQ350"/>
      <c r="AR350"/>
    </row>
    <row r="351" spans="1:44" s="9" customFormat="1" hidden="1" outlineLevel="1" x14ac:dyDescent="0.55000000000000004">
      <c r="A351" s="9">
        <f>IF(AND(D351&lt;&gt;"",C351=""),A350+1,A350)</f>
        <v>32</v>
      </c>
      <c r="B351" s="4"/>
      <c r="C351" s="4"/>
      <c r="D351" s="4" t="str">
        <f t="shared" si="137"/>
        <v>x</v>
      </c>
      <c r="E351" s="4"/>
      <c r="F351" s="12">
        <f>INDEX(PropertyList!$D:$D,MATCH(Summary!$A351,PropertyList!$C:$C,0))</f>
        <v>0</v>
      </c>
      <c r="G351" s="87"/>
      <c r="H351" s="242"/>
      <c r="I351" s="87"/>
      <c r="J351" s="242"/>
      <c r="K351" s="87"/>
      <c r="L351" s="57">
        <f t="shared" si="132"/>
        <v>0</v>
      </c>
      <c r="M351"/>
      <c r="N351" s="50"/>
      <c r="O351"/>
      <c r="P351"/>
      <c r="Q351"/>
      <c r="R351"/>
      <c r="S351"/>
      <c r="T351"/>
      <c r="U351"/>
      <c r="V351"/>
      <c r="W351"/>
      <c r="X351"/>
      <c r="Y351"/>
      <c r="Z351"/>
      <c r="AA351"/>
      <c r="AB351"/>
      <c r="AC351"/>
      <c r="AD351"/>
      <c r="AE351"/>
      <c r="AF351"/>
      <c r="AG351"/>
      <c r="AH351"/>
      <c r="AI351"/>
      <c r="AJ351"/>
      <c r="AK351"/>
      <c r="AL351"/>
      <c r="AM351"/>
      <c r="AN351"/>
      <c r="AO351"/>
      <c r="AP351"/>
      <c r="AQ351"/>
      <c r="AR351"/>
    </row>
    <row r="352" spans="1:44" s="9" customFormat="1" hidden="1" outlineLevel="1" x14ac:dyDescent="0.55000000000000004">
      <c r="A352" s="9">
        <f t="shared" ref="A352:A361" si="141">IF(AND(F352&lt;&gt;"",D352=""),A351+1,A351)</f>
        <v>32</v>
      </c>
      <c r="C352">
        <f>$F351</f>
        <v>0</v>
      </c>
      <c r="D352" s="3" t="str">
        <f t="shared" si="137"/>
        <v>PAY_PAT_DAYS - Total Payor Patient Days</v>
      </c>
      <c r="F352" s="13" t="str">
        <f>_xll.EVDES(D352)</f>
        <v>Total Payor Patient Days</v>
      </c>
      <c r="G352" s="10">
        <f ca="1">SUMIFS(OFFSET('BPC Data'!$F:$F,0,Summary!G$2),'BPC Data'!$E:$E,Summary!$D352,'BPC Data'!$B:$B,Summary!$C352)</f>
        <v>0</v>
      </c>
      <c r="H352" s="243">
        <f ca="1">SUMIFS(OFFSET('BPC Data'!$F:$F,0,Summary!H$2),'BPC Data'!$E:$E,Summary!$D352,'BPC Data'!$B:$B,Summary!$C352)</f>
        <v>0</v>
      </c>
      <c r="I352" s="10">
        <f ca="1">SUMIFS(OFFSET('BPC Data'!$F:$F,0,Summary!I$2),'BPC Data'!$E:$E,Summary!$D352,'BPC Data'!$B:$B,Summary!$C352)</f>
        <v>0</v>
      </c>
      <c r="J352" s="243">
        <f ca="1">SUMIFS(OFFSET('BPC Data'!$F:$F,0,Summary!J$2),'BPC Data'!$E:$E,Summary!$D352,'BPC Data'!$B:$B,Summary!$C352)</f>
        <v>0</v>
      </c>
      <c r="K352" s="10">
        <f ca="1">SUMIFS(OFFSET('BPC Data'!$F:$F,0,Summary!K$2),'BPC Data'!$E:$E,Summary!$D352,'BPC Data'!$B:$B,Summary!$C352)</f>
        <v>0</v>
      </c>
      <c r="L352" s="57">
        <f t="shared" ca="1" si="132"/>
        <v>0</v>
      </c>
      <c r="M352"/>
      <c r="N352" s="50"/>
      <c r="O352"/>
      <c r="P352"/>
      <c r="Q352"/>
      <c r="R352"/>
      <c r="S352"/>
      <c r="T352"/>
      <c r="U352"/>
      <c r="V352"/>
      <c r="W352"/>
      <c r="X352"/>
      <c r="Y352"/>
      <c r="Z352"/>
      <c r="AA352"/>
      <c r="AB352"/>
      <c r="AC352"/>
      <c r="AD352"/>
      <c r="AE352"/>
      <c r="AF352"/>
      <c r="AG352"/>
      <c r="AH352"/>
      <c r="AI352"/>
      <c r="AJ352"/>
      <c r="AK352"/>
      <c r="AL352"/>
      <c r="AM352"/>
      <c r="AN352"/>
      <c r="AO352"/>
      <c r="AP352"/>
      <c r="AQ352"/>
      <c r="AR352"/>
    </row>
    <row r="353" spans="1:44" s="9" customFormat="1" hidden="1" outlineLevel="1" x14ac:dyDescent="0.55000000000000004">
      <c r="A353" s="9">
        <f t="shared" si="141"/>
        <v>32</v>
      </c>
      <c r="C353">
        <f>$F351</f>
        <v>0</v>
      </c>
      <c r="D353" s="3" t="str">
        <f t="shared" si="137"/>
        <v>A_BEDS_TOTAL - Total Available Beds</v>
      </c>
      <c r="F353" s="13" t="str">
        <f>_xll.EVDES(D353)</f>
        <v>Total Available Beds</v>
      </c>
      <c r="G353" s="10">
        <f ca="1">SUMIFS(OFFSET('BPC Data'!$F:$F,0,Summary!G$2),'BPC Data'!$E:$E,Summary!$D353,'BPC Data'!$B:$B,Summary!$C353)</f>
        <v>0</v>
      </c>
      <c r="H353" s="243">
        <f ca="1">SUMIFS(OFFSET('BPC Data'!$F:$F,0,Summary!H$2),'BPC Data'!$E:$E,Summary!$D353,'BPC Data'!$B:$B,Summary!$C353)</f>
        <v>0</v>
      </c>
      <c r="I353" s="10">
        <f ca="1">SUMIFS(OFFSET('BPC Data'!$F:$F,0,Summary!I$2),'BPC Data'!$E:$E,Summary!$D353,'BPC Data'!$B:$B,Summary!$C353)</f>
        <v>0</v>
      </c>
      <c r="J353" s="243">
        <f ca="1">SUMIFS(OFFSET('BPC Data'!$F:$F,0,Summary!J$2),'BPC Data'!$E:$E,Summary!$D353,'BPC Data'!$B:$B,Summary!$C353)</f>
        <v>0</v>
      </c>
      <c r="K353" s="10">
        <f ca="1">SUMIFS(OFFSET('BPC Data'!$F:$F,0,Summary!K$2),'BPC Data'!$E:$E,Summary!$D353,'BPC Data'!$B:$B,Summary!$C353)</f>
        <v>0</v>
      </c>
      <c r="L353" s="57">
        <f t="shared" ca="1" si="132"/>
        <v>0</v>
      </c>
      <c r="M353"/>
      <c r="N353" s="50"/>
      <c r="O353"/>
      <c r="P353"/>
      <c r="Q353"/>
      <c r="R353"/>
      <c r="S353"/>
      <c r="T353"/>
      <c r="U353"/>
      <c r="V353"/>
      <c r="W353"/>
      <c r="X353"/>
      <c r="Y353"/>
      <c r="Z353"/>
      <c r="AA353"/>
      <c r="AB353"/>
      <c r="AC353"/>
      <c r="AD353"/>
      <c r="AE353"/>
      <c r="AF353"/>
      <c r="AG353"/>
      <c r="AH353"/>
      <c r="AI353"/>
      <c r="AJ353"/>
      <c r="AK353"/>
      <c r="AL353"/>
      <c r="AM353"/>
      <c r="AN353"/>
      <c r="AO353"/>
      <c r="AP353"/>
      <c r="AQ353"/>
      <c r="AR353"/>
    </row>
    <row r="354" spans="1:44" s="9" customFormat="1" hidden="1" outlineLevel="1" x14ac:dyDescent="0.55000000000000004">
      <c r="A354" s="9">
        <f t="shared" si="141"/>
        <v>32</v>
      </c>
      <c r="B354"/>
      <c r="C354">
        <f>$F351</f>
        <v>0</v>
      </c>
      <c r="D354" s="3" t="str">
        <f t="shared" si="137"/>
        <v>T_REVENUES - Total Tenant Revenues</v>
      </c>
      <c r="E354"/>
      <c r="F354" s="13" t="str">
        <f>_xll.EVDES(D354)</f>
        <v>Total Tenant Revenues</v>
      </c>
      <c r="G354" s="10">
        <f ca="1">SUMIFS(OFFSET('BPC Data'!$F:$F,0,Summary!G$2),'BPC Data'!$E:$E,Summary!$D354,'BPC Data'!$B:$B,Summary!$C354)</f>
        <v>0</v>
      </c>
      <c r="H354" s="243">
        <f ca="1">SUMIFS(OFFSET('BPC Data'!$F:$F,0,Summary!H$2),'BPC Data'!$E:$E,Summary!$D354,'BPC Data'!$B:$B,Summary!$C354)</f>
        <v>0</v>
      </c>
      <c r="I354" s="10">
        <f ca="1">SUMIFS(OFFSET('BPC Data'!$F:$F,0,Summary!I$2),'BPC Data'!$E:$E,Summary!$D354,'BPC Data'!$B:$B,Summary!$C354)</f>
        <v>0</v>
      </c>
      <c r="J354" s="243">
        <f ca="1">SUMIFS(OFFSET('BPC Data'!$F:$F,0,Summary!J$2),'BPC Data'!$E:$E,Summary!$D354,'BPC Data'!$B:$B,Summary!$C354)</f>
        <v>0</v>
      </c>
      <c r="K354" s="10">
        <f ca="1">SUMIFS(OFFSET('BPC Data'!$F:$F,0,Summary!K$2),'BPC Data'!$E:$E,Summary!$D354,'BPC Data'!$B:$B,Summary!$C354)</f>
        <v>0</v>
      </c>
      <c r="L354" s="57">
        <f t="shared" ca="1" si="132"/>
        <v>0</v>
      </c>
      <c r="M354"/>
      <c r="N354" s="50"/>
      <c r="O354"/>
      <c r="P354"/>
      <c r="Q354"/>
      <c r="R354"/>
      <c r="S354"/>
      <c r="T354"/>
      <c r="U354"/>
      <c r="V354"/>
      <c r="W354"/>
      <c r="X354"/>
      <c r="Y354"/>
      <c r="Z354"/>
      <c r="AA354"/>
      <c r="AB354"/>
      <c r="AC354"/>
      <c r="AD354"/>
      <c r="AE354"/>
      <c r="AF354"/>
      <c r="AG354"/>
      <c r="AH354"/>
      <c r="AI354"/>
      <c r="AJ354"/>
      <c r="AK354"/>
      <c r="AL354"/>
      <c r="AM354"/>
      <c r="AN354"/>
      <c r="AO354"/>
      <c r="AP354"/>
      <c r="AQ354"/>
      <c r="AR354"/>
    </row>
    <row r="355" spans="1:44" s="9" customFormat="1" hidden="1" outlineLevel="1" x14ac:dyDescent="0.55000000000000004">
      <c r="A355" s="9">
        <f t="shared" si="141"/>
        <v>32</v>
      </c>
      <c r="B355"/>
      <c r="C355">
        <f>$F351</f>
        <v>0</v>
      </c>
      <c r="D355" s="3" t="str">
        <f t="shared" si="137"/>
        <v>T_OPEX - Tenant Operating Expenses</v>
      </c>
      <c r="E355"/>
      <c r="F355" s="13" t="str">
        <f>_xll.EVDES(D355)</f>
        <v>Tenant Operating Expenses</v>
      </c>
      <c r="G355" s="10">
        <f ca="1">SUMIFS(OFFSET('BPC Data'!$F:$F,0,Summary!G$2),'BPC Data'!$E:$E,Summary!$D355,'BPC Data'!$B:$B,Summary!$C355)</f>
        <v>0</v>
      </c>
      <c r="H355" s="243">
        <f ca="1">SUMIFS(OFFSET('BPC Data'!$F:$F,0,Summary!H$2),'BPC Data'!$E:$E,Summary!$D355,'BPC Data'!$B:$B,Summary!$C355)</f>
        <v>0</v>
      </c>
      <c r="I355" s="10">
        <f ca="1">SUMIFS(OFFSET('BPC Data'!$F:$F,0,Summary!I$2),'BPC Data'!$E:$E,Summary!$D355,'BPC Data'!$B:$B,Summary!$C355)</f>
        <v>0</v>
      </c>
      <c r="J355" s="243">
        <f ca="1">SUMIFS(OFFSET('BPC Data'!$F:$F,0,Summary!J$2),'BPC Data'!$E:$E,Summary!$D355,'BPC Data'!$B:$B,Summary!$C355)</f>
        <v>0</v>
      </c>
      <c r="K355" s="10">
        <f ca="1">SUMIFS(OFFSET('BPC Data'!$F:$F,0,Summary!K$2),'BPC Data'!$E:$E,Summary!$D355,'BPC Data'!$B:$B,Summary!$C355)</f>
        <v>0</v>
      </c>
      <c r="L355" s="57">
        <f t="shared" ca="1" si="132"/>
        <v>0</v>
      </c>
      <c r="M355"/>
      <c r="N355" s="50"/>
      <c r="O355"/>
      <c r="P355"/>
      <c r="Q355"/>
      <c r="R355"/>
      <c r="S355"/>
      <c r="T355"/>
      <c r="U355"/>
      <c r="V355"/>
      <c r="W355"/>
      <c r="X355"/>
      <c r="Y355"/>
      <c r="Z355"/>
      <c r="AA355"/>
      <c r="AB355"/>
      <c r="AC355"/>
      <c r="AD355"/>
      <c r="AE355"/>
      <c r="AF355"/>
      <c r="AG355"/>
      <c r="AH355"/>
      <c r="AI355"/>
      <c r="AJ355"/>
      <c r="AK355"/>
      <c r="AL355"/>
      <c r="AM355"/>
      <c r="AN355"/>
      <c r="AO355"/>
      <c r="AP355"/>
      <c r="AQ355"/>
      <c r="AR355"/>
    </row>
    <row r="356" spans="1:44" s="9" customFormat="1" hidden="1" outlineLevel="1" x14ac:dyDescent="0.55000000000000004">
      <c r="A356" s="9">
        <f t="shared" si="141"/>
        <v>32</v>
      </c>
      <c r="B356"/>
      <c r="C356">
        <f>$F351</f>
        <v>0</v>
      </c>
      <c r="D356" s="3" t="str">
        <f t="shared" si="137"/>
        <v>T_BAD_DEBT - Tenant Bad Debt Expense</v>
      </c>
      <c r="E356"/>
      <c r="F356" s="13" t="str">
        <f>_xll.EVDES(D356)</f>
        <v>Tenant Bad Debt Expense</v>
      </c>
      <c r="G356" s="10">
        <f ca="1">SUMIFS(OFFSET('BPC Data'!$F:$F,0,Summary!G$2),'BPC Data'!$E:$E,Summary!$D356,'BPC Data'!$B:$B,Summary!$C356)</f>
        <v>0</v>
      </c>
      <c r="H356" s="243">
        <f ca="1">SUMIFS(OFFSET('BPC Data'!$F:$F,0,Summary!H$2),'BPC Data'!$E:$E,Summary!$D356,'BPC Data'!$B:$B,Summary!$C356)</f>
        <v>0</v>
      </c>
      <c r="I356" s="10">
        <f ca="1">SUMIFS(OFFSET('BPC Data'!$F:$F,0,Summary!I$2),'BPC Data'!$E:$E,Summary!$D356,'BPC Data'!$B:$B,Summary!$C356)</f>
        <v>0</v>
      </c>
      <c r="J356" s="243">
        <f ca="1">SUMIFS(OFFSET('BPC Data'!$F:$F,0,Summary!J$2),'BPC Data'!$E:$E,Summary!$D356,'BPC Data'!$B:$B,Summary!$C356)</f>
        <v>0</v>
      </c>
      <c r="K356" s="10">
        <f ca="1">SUMIFS(OFFSET('BPC Data'!$F:$F,0,Summary!K$2),'BPC Data'!$E:$E,Summary!$D356,'BPC Data'!$B:$B,Summary!$C356)</f>
        <v>0</v>
      </c>
      <c r="L356" s="57">
        <f t="shared" ca="1" si="132"/>
        <v>0</v>
      </c>
      <c r="M356"/>
      <c r="N356" s="50"/>
      <c r="O356"/>
      <c r="P356"/>
      <c r="Q356"/>
      <c r="R356"/>
      <c r="S356"/>
      <c r="T356"/>
      <c r="U356"/>
      <c r="V356"/>
      <c r="W356"/>
      <c r="X356"/>
      <c r="Y356"/>
      <c r="Z356"/>
      <c r="AA356"/>
      <c r="AB356"/>
      <c r="AC356"/>
      <c r="AD356"/>
      <c r="AE356"/>
      <c r="AF356"/>
      <c r="AG356"/>
      <c r="AH356"/>
      <c r="AI356"/>
      <c r="AJ356"/>
      <c r="AK356"/>
      <c r="AL356"/>
      <c r="AM356"/>
      <c r="AN356"/>
      <c r="AO356"/>
      <c r="AP356"/>
      <c r="AQ356"/>
      <c r="AR356"/>
    </row>
    <row r="357" spans="1:44" s="9" customFormat="1" hidden="1" outlineLevel="1" x14ac:dyDescent="0.55000000000000004">
      <c r="A357" s="9">
        <f t="shared" si="141"/>
        <v>32</v>
      </c>
      <c r="B357"/>
      <c r="C357">
        <f>$F351</f>
        <v>0</v>
      </c>
      <c r="D357" s="2" t="str">
        <f t="shared" si="137"/>
        <v>T_EBITDARM - EBITDARM</v>
      </c>
      <c r="E357"/>
      <c r="F357" s="13" t="str">
        <f>_xll.EVDES(D357)</f>
        <v>EBITDARM</v>
      </c>
      <c r="G357" s="10">
        <f ca="1">SUMIFS(OFFSET('BPC Data'!$F:$F,0,Summary!G$2),'BPC Data'!$E:$E,Summary!$D357,'BPC Data'!$B:$B,Summary!$C357)</f>
        <v>0</v>
      </c>
      <c r="H357" s="243">
        <f ca="1">SUMIFS(OFFSET('BPC Data'!$F:$F,0,Summary!H$2),'BPC Data'!$E:$E,Summary!$D357,'BPC Data'!$B:$B,Summary!$C357)</f>
        <v>0</v>
      </c>
      <c r="I357" s="10">
        <f ca="1">SUMIFS(OFFSET('BPC Data'!$F:$F,0,Summary!I$2),'BPC Data'!$E:$E,Summary!$D357,'BPC Data'!$B:$B,Summary!$C357)</f>
        <v>0</v>
      </c>
      <c r="J357" s="243">
        <f ca="1">SUMIFS(OFFSET('BPC Data'!$F:$F,0,Summary!J$2),'BPC Data'!$E:$E,Summary!$D357,'BPC Data'!$B:$B,Summary!$C357)</f>
        <v>0</v>
      </c>
      <c r="K357" s="10">
        <f ca="1">SUMIFS(OFFSET('BPC Data'!$F:$F,0,Summary!K$2),'BPC Data'!$E:$E,Summary!$D357,'BPC Data'!$B:$B,Summary!$C357)</f>
        <v>0</v>
      </c>
      <c r="L357" s="57">
        <f t="shared" ca="1" si="132"/>
        <v>0</v>
      </c>
      <c r="M357"/>
      <c r="N357" s="50"/>
      <c r="O357"/>
      <c r="P357"/>
      <c r="Q357"/>
      <c r="R357"/>
      <c r="S357"/>
      <c r="T357"/>
      <c r="U357"/>
      <c r="V357"/>
      <c r="W357"/>
      <c r="X357"/>
      <c r="Y357"/>
      <c r="Z357"/>
      <c r="AA357"/>
      <c r="AB357"/>
      <c r="AC357"/>
      <c r="AD357"/>
      <c r="AE357"/>
      <c r="AF357"/>
      <c r="AG357"/>
      <c r="AH357"/>
      <c r="AI357"/>
      <c r="AJ357"/>
      <c r="AK357"/>
      <c r="AL357"/>
      <c r="AM357"/>
      <c r="AN357"/>
      <c r="AO357"/>
      <c r="AP357"/>
      <c r="AQ357"/>
      <c r="AR357"/>
    </row>
    <row r="358" spans="1:44" s="9" customFormat="1" hidden="1" outlineLevel="1" x14ac:dyDescent="0.55000000000000004">
      <c r="A358" s="9">
        <f t="shared" si="141"/>
        <v>32</v>
      </c>
      <c r="B358"/>
      <c r="C358">
        <f>$F351</f>
        <v>0</v>
      </c>
      <c r="D358" s="2" t="str">
        <f t="shared" si="137"/>
        <v>T_MGMT_FEE - Tenant Management Fee - Actual</v>
      </c>
      <c r="E358"/>
      <c r="F358" s="13" t="str">
        <f>_xll.EVDES(D358)</f>
        <v>Tenant Management Fee - Actual</v>
      </c>
      <c r="G358" s="10">
        <f ca="1">SUMIFS(OFFSET('BPC Data'!$F:$F,0,Summary!G$2),'BPC Data'!$E:$E,Summary!$D358,'BPC Data'!$B:$B,Summary!$C358)</f>
        <v>0</v>
      </c>
      <c r="H358" s="243">
        <f ca="1">SUMIFS(OFFSET('BPC Data'!$F:$F,0,Summary!H$2),'BPC Data'!$E:$E,Summary!$D358,'BPC Data'!$B:$B,Summary!$C358)</f>
        <v>0</v>
      </c>
      <c r="I358" s="10">
        <f ca="1">SUMIFS(OFFSET('BPC Data'!$F:$F,0,Summary!I$2),'BPC Data'!$E:$E,Summary!$D358,'BPC Data'!$B:$B,Summary!$C358)</f>
        <v>0</v>
      </c>
      <c r="J358" s="243">
        <f ca="1">SUMIFS(OFFSET('BPC Data'!$F:$F,0,Summary!J$2),'BPC Data'!$E:$E,Summary!$D358,'BPC Data'!$B:$B,Summary!$C358)</f>
        <v>0</v>
      </c>
      <c r="K358" s="10">
        <f ca="1">SUMIFS(OFFSET('BPC Data'!$F:$F,0,Summary!K$2),'BPC Data'!$E:$E,Summary!$D358,'BPC Data'!$B:$B,Summary!$C358)</f>
        <v>0</v>
      </c>
      <c r="L358" s="57">
        <f t="shared" ca="1" si="132"/>
        <v>0</v>
      </c>
      <c r="M358"/>
      <c r="N358" s="50"/>
      <c r="O358"/>
      <c r="P358"/>
      <c r="Q358"/>
      <c r="R358"/>
      <c r="S358"/>
      <c r="T358"/>
      <c r="U358"/>
      <c r="V358"/>
      <c r="W358"/>
      <c r="X358"/>
      <c r="Y358"/>
      <c r="Z358"/>
      <c r="AA358"/>
      <c r="AB358"/>
      <c r="AC358"/>
      <c r="AD358"/>
      <c r="AE358"/>
      <c r="AF358"/>
      <c r="AG358"/>
      <c r="AH358"/>
      <c r="AI358"/>
      <c r="AJ358"/>
      <c r="AK358"/>
      <c r="AL358"/>
      <c r="AM358"/>
      <c r="AN358"/>
      <c r="AO358"/>
      <c r="AP358"/>
      <c r="AQ358"/>
      <c r="AR358"/>
    </row>
    <row r="359" spans="1:44" s="9" customFormat="1" hidden="1" outlineLevel="1" x14ac:dyDescent="0.55000000000000004">
      <c r="A359" s="9">
        <f t="shared" si="141"/>
        <v>32</v>
      </c>
      <c r="B359"/>
      <c r="C359">
        <f>$F351</f>
        <v>0</v>
      </c>
      <c r="D359" s="1" t="str">
        <f t="shared" si="137"/>
        <v>T_EBITDAR - EBITDAR</v>
      </c>
      <c r="E359"/>
      <c r="F359" s="13" t="str">
        <f>_xll.EVDES(D359)</f>
        <v>EBITDAR</v>
      </c>
      <c r="G359" s="10">
        <f ca="1">SUMIFS(OFFSET('BPC Data'!$F:$F,0,Summary!G$2),'BPC Data'!$E:$E,Summary!$D359,'BPC Data'!$B:$B,Summary!$C359)</f>
        <v>0</v>
      </c>
      <c r="H359" s="243">
        <f ca="1">SUMIFS(OFFSET('BPC Data'!$F:$F,0,Summary!H$2),'BPC Data'!$E:$E,Summary!$D359,'BPC Data'!$B:$B,Summary!$C359)</f>
        <v>0</v>
      </c>
      <c r="I359" s="10">
        <f ca="1">SUMIFS(OFFSET('BPC Data'!$F:$F,0,Summary!I$2),'BPC Data'!$E:$E,Summary!$D359,'BPC Data'!$B:$B,Summary!$C359)</f>
        <v>0</v>
      </c>
      <c r="J359" s="243">
        <f ca="1">SUMIFS(OFFSET('BPC Data'!$F:$F,0,Summary!J$2),'BPC Data'!$E:$E,Summary!$D359,'BPC Data'!$B:$B,Summary!$C359)</f>
        <v>0</v>
      </c>
      <c r="K359" s="10">
        <f ca="1">SUMIFS(OFFSET('BPC Data'!$F:$F,0,Summary!K$2),'BPC Data'!$E:$E,Summary!$D359,'BPC Data'!$B:$B,Summary!$C359)</f>
        <v>0</v>
      </c>
      <c r="L359" s="57">
        <f t="shared" ca="1" si="132"/>
        <v>0</v>
      </c>
      <c r="M359"/>
      <c r="N359" s="50"/>
      <c r="O359"/>
      <c r="P359"/>
      <c r="Q359"/>
      <c r="R359"/>
      <c r="S359"/>
      <c r="T359"/>
      <c r="U359"/>
      <c r="V359"/>
      <c r="W359"/>
      <c r="X359"/>
      <c r="Y359"/>
      <c r="Z359"/>
      <c r="AA359"/>
      <c r="AB359"/>
      <c r="AC359"/>
      <c r="AD359"/>
      <c r="AE359"/>
      <c r="AF359"/>
      <c r="AG359"/>
      <c r="AH359"/>
      <c r="AI359"/>
      <c r="AJ359"/>
      <c r="AK359"/>
      <c r="AL359"/>
      <c r="AM359"/>
      <c r="AN359"/>
      <c r="AO359"/>
      <c r="AP359"/>
      <c r="AQ359"/>
      <c r="AR359"/>
    </row>
    <row r="360" spans="1:44" s="9" customFormat="1" hidden="1" outlineLevel="1" x14ac:dyDescent="0.55000000000000004">
      <c r="A360" s="9">
        <f t="shared" si="141"/>
        <v>32</v>
      </c>
      <c r="B360"/>
      <c r="C360">
        <f>$F351</f>
        <v>0</v>
      </c>
      <c r="D360" s="1" t="str">
        <f t="shared" si="137"/>
        <v>T_RENT_EXP - Tenant Rent Expense</v>
      </c>
      <c r="E360"/>
      <c r="F360" s="13" t="str">
        <f>_xll.EVDES(D360)</f>
        <v>Tenant Rent Expense</v>
      </c>
      <c r="G360" s="10">
        <f ca="1">SUMIFS(OFFSET('BPC Data'!$F:$F,0,Summary!G$2),'BPC Data'!$E:$E,Summary!$D360,'BPC Data'!$B:$B,Summary!$C360)</f>
        <v>0</v>
      </c>
      <c r="H360" s="243">
        <f ca="1">SUMIFS(OFFSET('BPC Data'!$F:$F,0,Summary!H$2),'BPC Data'!$E:$E,Summary!$D360,'BPC Data'!$B:$B,Summary!$C360)</f>
        <v>0</v>
      </c>
      <c r="I360" s="10">
        <f ca="1">SUMIFS(OFFSET('BPC Data'!$F:$F,0,Summary!I$2),'BPC Data'!$E:$E,Summary!$D360,'BPC Data'!$B:$B,Summary!$C360)</f>
        <v>0</v>
      </c>
      <c r="J360" s="243">
        <f ca="1">SUMIFS(OFFSET('BPC Data'!$F:$F,0,Summary!J$2),'BPC Data'!$E:$E,Summary!$D360,'BPC Data'!$B:$B,Summary!$C360)</f>
        <v>0</v>
      </c>
      <c r="K360" s="10">
        <f ca="1">SUMIFS(OFFSET('BPC Data'!$F:$F,0,Summary!K$2),'BPC Data'!$E:$E,Summary!$D360,'BPC Data'!$B:$B,Summary!$C360)</f>
        <v>0</v>
      </c>
      <c r="L360" s="57">
        <f t="shared" ca="1" si="132"/>
        <v>0</v>
      </c>
      <c r="M360"/>
      <c r="N360" s="50"/>
      <c r="O360"/>
      <c r="P360"/>
      <c r="Q360"/>
      <c r="R360"/>
      <c r="S360"/>
      <c r="T360"/>
      <c r="U360"/>
      <c r="V360"/>
      <c r="W360"/>
      <c r="X360"/>
      <c r="Y360"/>
      <c r="Z360"/>
      <c r="AA360"/>
      <c r="AB360"/>
      <c r="AC360"/>
      <c r="AD360"/>
      <c r="AE360"/>
      <c r="AF360"/>
      <c r="AG360"/>
      <c r="AH360"/>
      <c r="AI360"/>
      <c r="AJ360"/>
      <c r="AK360"/>
      <c r="AL360"/>
      <c r="AM360"/>
      <c r="AN360"/>
      <c r="AO360"/>
      <c r="AP360"/>
      <c r="AQ360"/>
      <c r="AR360"/>
    </row>
    <row r="361" spans="1:44" s="9" customFormat="1" hidden="1" outlineLevel="1" x14ac:dyDescent="0.55000000000000004">
      <c r="A361" s="9">
        <f t="shared" si="141"/>
        <v>32</v>
      </c>
      <c r="B361"/>
      <c r="C361"/>
      <c r="D361" s="1" t="str">
        <f t="shared" si="137"/>
        <v>x</v>
      </c>
      <c r="E361"/>
      <c r="F361" s="13" t="s">
        <v>0</v>
      </c>
      <c r="G361" s="10" t="e">
        <f t="shared" ref="G361:H361" ca="1" si="142">G359/G360</f>
        <v>#DIV/0!</v>
      </c>
      <c r="H361" s="243" t="e">
        <f t="shared" ca="1" si="142"/>
        <v>#DIV/0!</v>
      </c>
      <c r="I361" s="10" t="e">
        <f t="shared" ref="I361:J361" ca="1" si="143">I359/I360</f>
        <v>#DIV/0!</v>
      </c>
      <c r="J361" s="243" t="e">
        <f t="shared" ca="1" si="143"/>
        <v>#DIV/0!</v>
      </c>
      <c r="K361" s="10" t="e">
        <f t="shared" ref="K361" ca="1" si="144">K359/K360</f>
        <v>#DIV/0!</v>
      </c>
      <c r="L361" s="57" t="e">
        <f t="shared" ca="1" si="132"/>
        <v>#DIV/0!</v>
      </c>
      <c r="M361"/>
      <c r="N361" s="50"/>
      <c r="O361"/>
      <c r="P361"/>
      <c r="Q361"/>
      <c r="R361"/>
      <c r="S361"/>
      <c r="T361"/>
      <c r="U361"/>
      <c r="V361"/>
      <c r="W361"/>
      <c r="X361"/>
      <c r="Y361"/>
      <c r="Z361"/>
      <c r="AA361"/>
      <c r="AB361"/>
      <c r="AC361"/>
      <c r="AD361"/>
      <c r="AE361"/>
      <c r="AF361"/>
      <c r="AG361"/>
      <c r="AH361"/>
      <c r="AI361"/>
      <c r="AJ361"/>
      <c r="AK361"/>
      <c r="AL361"/>
      <c r="AM361"/>
      <c r="AN361"/>
      <c r="AO361"/>
      <c r="AP361"/>
      <c r="AQ361"/>
      <c r="AR361"/>
    </row>
    <row r="362" spans="1:44" s="9" customFormat="1" hidden="1" outlineLevel="1" x14ac:dyDescent="0.55000000000000004">
      <c r="A362" s="9">
        <f>IF(AND(D362&lt;&gt;"",C362=""),A361+1,A361)</f>
        <v>33</v>
      </c>
      <c r="B362" s="4"/>
      <c r="C362" s="4"/>
      <c r="D362" s="4" t="str">
        <f t="shared" si="137"/>
        <v>x</v>
      </c>
      <c r="E362" s="4"/>
      <c r="F362" s="12">
        <f>INDEX(PropertyList!$D:$D,MATCH(Summary!$A362,PropertyList!$C:$C,0))</f>
        <v>0</v>
      </c>
      <c r="G362" s="87"/>
      <c r="H362" s="242"/>
      <c r="I362" s="87"/>
      <c r="J362" s="242"/>
      <c r="K362" s="87"/>
      <c r="L362" s="57">
        <f t="shared" si="132"/>
        <v>0</v>
      </c>
      <c r="M362"/>
      <c r="N362" s="50"/>
      <c r="O362"/>
      <c r="P362"/>
      <c r="Q362"/>
      <c r="R362"/>
      <c r="S362"/>
      <c r="T362"/>
      <c r="U362"/>
      <c r="V362"/>
      <c r="W362"/>
      <c r="X362"/>
      <c r="Y362"/>
      <c r="Z362"/>
      <c r="AA362"/>
      <c r="AB362"/>
      <c r="AC362"/>
      <c r="AD362"/>
      <c r="AE362"/>
      <c r="AF362"/>
      <c r="AG362"/>
      <c r="AH362"/>
      <c r="AI362"/>
      <c r="AJ362"/>
      <c r="AK362"/>
      <c r="AL362"/>
      <c r="AM362"/>
      <c r="AN362"/>
      <c r="AO362"/>
      <c r="AP362"/>
      <c r="AQ362"/>
      <c r="AR362"/>
    </row>
    <row r="363" spans="1:44" s="9" customFormat="1" hidden="1" outlineLevel="1" x14ac:dyDescent="0.55000000000000004">
      <c r="A363" s="9">
        <f t="shared" ref="A363:A372" si="145">IF(AND(F363&lt;&gt;"",D363=""),A362+1,A362)</f>
        <v>33</v>
      </c>
      <c r="C363">
        <f>$F362</f>
        <v>0</v>
      </c>
      <c r="D363" s="3" t="str">
        <f t="shared" si="137"/>
        <v>PAY_PAT_DAYS - Total Payor Patient Days</v>
      </c>
      <c r="F363" s="13" t="str">
        <f>_xll.EVDES(D363)</f>
        <v>Total Payor Patient Days</v>
      </c>
      <c r="G363" s="10">
        <f ca="1">SUMIFS(OFFSET('BPC Data'!$F:$F,0,Summary!G$2),'BPC Data'!$E:$E,Summary!$D363,'BPC Data'!$B:$B,Summary!$C363)</f>
        <v>0</v>
      </c>
      <c r="H363" s="243">
        <f ca="1">SUMIFS(OFFSET('BPC Data'!$F:$F,0,Summary!H$2),'BPC Data'!$E:$E,Summary!$D363,'BPC Data'!$B:$B,Summary!$C363)</f>
        <v>0</v>
      </c>
      <c r="I363" s="10">
        <f ca="1">SUMIFS(OFFSET('BPC Data'!$F:$F,0,Summary!I$2),'BPC Data'!$E:$E,Summary!$D363,'BPC Data'!$B:$B,Summary!$C363)</f>
        <v>0</v>
      </c>
      <c r="J363" s="243">
        <f ca="1">SUMIFS(OFFSET('BPC Data'!$F:$F,0,Summary!J$2),'BPC Data'!$E:$E,Summary!$D363,'BPC Data'!$B:$B,Summary!$C363)</f>
        <v>0</v>
      </c>
      <c r="K363" s="10">
        <f ca="1">SUMIFS(OFFSET('BPC Data'!$F:$F,0,Summary!K$2),'BPC Data'!$E:$E,Summary!$D363,'BPC Data'!$B:$B,Summary!$C363)</f>
        <v>0</v>
      </c>
      <c r="L363" s="57">
        <f t="shared" ca="1" si="132"/>
        <v>0</v>
      </c>
      <c r="M363"/>
      <c r="N363" s="50"/>
      <c r="O363"/>
      <c r="P363"/>
      <c r="Q363"/>
      <c r="R363"/>
      <c r="S363"/>
      <c r="T363"/>
      <c r="U363"/>
      <c r="V363"/>
      <c r="W363"/>
      <c r="X363"/>
      <c r="Y363"/>
      <c r="Z363"/>
      <c r="AA363"/>
      <c r="AB363"/>
      <c r="AC363"/>
      <c r="AD363"/>
      <c r="AE363"/>
      <c r="AF363"/>
      <c r="AG363"/>
      <c r="AH363"/>
      <c r="AI363"/>
      <c r="AJ363"/>
      <c r="AK363"/>
      <c r="AL363"/>
      <c r="AM363"/>
      <c r="AN363"/>
      <c r="AO363"/>
      <c r="AP363"/>
      <c r="AQ363"/>
      <c r="AR363"/>
    </row>
    <row r="364" spans="1:44" s="9" customFormat="1" hidden="1" outlineLevel="1" x14ac:dyDescent="0.55000000000000004">
      <c r="A364" s="9">
        <f t="shared" si="145"/>
        <v>33</v>
      </c>
      <c r="C364">
        <f>$F362</f>
        <v>0</v>
      </c>
      <c r="D364" s="3" t="str">
        <f t="shared" si="137"/>
        <v>A_BEDS_TOTAL - Total Available Beds</v>
      </c>
      <c r="F364" s="13" t="str">
        <f>_xll.EVDES(D364)</f>
        <v>Total Available Beds</v>
      </c>
      <c r="G364" s="10">
        <f ca="1">SUMIFS(OFFSET('BPC Data'!$F:$F,0,Summary!G$2),'BPC Data'!$E:$E,Summary!$D364,'BPC Data'!$B:$B,Summary!$C364)</f>
        <v>0</v>
      </c>
      <c r="H364" s="243">
        <f ca="1">SUMIFS(OFFSET('BPC Data'!$F:$F,0,Summary!H$2),'BPC Data'!$E:$E,Summary!$D364,'BPC Data'!$B:$B,Summary!$C364)</f>
        <v>0</v>
      </c>
      <c r="I364" s="10">
        <f ca="1">SUMIFS(OFFSET('BPC Data'!$F:$F,0,Summary!I$2),'BPC Data'!$E:$E,Summary!$D364,'BPC Data'!$B:$B,Summary!$C364)</f>
        <v>0</v>
      </c>
      <c r="J364" s="243">
        <f ca="1">SUMIFS(OFFSET('BPC Data'!$F:$F,0,Summary!J$2),'BPC Data'!$E:$E,Summary!$D364,'BPC Data'!$B:$B,Summary!$C364)</f>
        <v>0</v>
      </c>
      <c r="K364" s="10">
        <f ca="1">SUMIFS(OFFSET('BPC Data'!$F:$F,0,Summary!K$2),'BPC Data'!$E:$E,Summary!$D364,'BPC Data'!$B:$B,Summary!$C364)</f>
        <v>0</v>
      </c>
      <c r="L364" s="57">
        <f t="shared" ca="1" si="132"/>
        <v>0</v>
      </c>
      <c r="M364"/>
      <c r="N364" s="50"/>
      <c r="O364"/>
      <c r="P364"/>
      <c r="Q364"/>
      <c r="R364"/>
      <c r="S364"/>
      <c r="T364"/>
      <c r="U364"/>
      <c r="V364"/>
      <c r="W364"/>
      <c r="X364"/>
      <c r="Y364"/>
      <c r="Z364"/>
      <c r="AA364"/>
      <c r="AB364"/>
      <c r="AC364"/>
      <c r="AD364"/>
      <c r="AE364"/>
      <c r="AF364"/>
      <c r="AG364"/>
      <c r="AH364"/>
      <c r="AI364"/>
      <c r="AJ364"/>
      <c r="AK364"/>
      <c r="AL364"/>
      <c r="AM364"/>
      <c r="AN364"/>
      <c r="AO364"/>
      <c r="AP364"/>
      <c r="AQ364"/>
      <c r="AR364"/>
    </row>
    <row r="365" spans="1:44" s="9" customFormat="1" hidden="1" outlineLevel="1" x14ac:dyDescent="0.55000000000000004">
      <c r="A365" s="9">
        <f t="shared" si="145"/>
        <v>33</v>
      </c>
      <c r="B365"/>
      <c r="C365">
        <f>$F362</f>
        <v>0</v>
      </c>
      <c r="D365" s="3" t="str">
        <f t="shared" si="137"/>
        <v>T_REVENUES - Total Tenant Revenues</v>
      </c>
      <c r="E365"/>
      <c r="F365" s="13" t="str">
        <f>_xll.EVDES(D365)</f>
        <v>Total Tenant Revenues</v>
      </c>
      <c r="G365" s="10">
        <f ca="1">SUMIFS(OFFSET('BPC Data'!$F:$F,0,Summary!G$2),'BPC Data'!$E:$E,Summary!$D365,'BPC Data'!$B:$B,Summary!$C365)</f>
        <v>0</v>
      </c>
      <c r="H365" s="243">
        <f ca="1">SUMIFS(OFFSET('BPC Data'!$F:$F,0,Summary!H$2),'BPC Data'!$E:$E,Summary!$D365,'BPC Data'!$B:$B,Summary!$C365)</f>
        <v>0</v>
      </c>
      <c r="I365" s="10">
        <f ca="1">SUMIFS(OFFSET('BPC Data'!$F:$F,0,Summary!I$2),'BPC Data'!$E:$E,Summary!$D365,'BPC Data'!$B:$B,Summary!$C365)</f>
        <v>0</v>
      </c>
      <c r="J365" s="243">
        <f ca="1">SUMIFS(OFFSET('BPC Data'!$F:$F,0,Summary!J$2),'BPC Data'!$E:$E,Summary!$D365,'BPC Data'!$B:$B,Summary!$C365)</f>
        <v>0</v>
      </c>
      <c r="K365" s="10">
        <f ca="1">SUMIFS(OFFSET('BPC Data'!$F:$F,0,Summary!K$2),'BPC Data'!$E:$E,Summary!$D365,'BPC Data'!$B:$B,Summary!$C365)</f>
        <v>0</v>
      </c>
      <c r="L365" s="57">
        <f t="shared" ca="1" si="132"/>
        <v>0</v>
      </c>
      <c r="M365"/>
      <c r="N365" s="50"/>
      <c r="O365"/>
      <c r="P365"/>
      <c r="Q365"/>
      <c r="R365"/>
      <c r="S365"/>
      <c r="T365"/>
      <c r="U365"/>
      <c r="V365"/>
      <c r="W365"/>
      <c r="X365"/>
      <c r="Y365"/>
      <c r="Z365"/>
      <c r="AA365"/>
      <c r="AB365"/>
      <c r="AC365"/>
      <c r="AD365"/>
      <c r="AE365"/>
      <c r="AF365"/>
      <c r="AG365"/>
      <c r="AH365"/>
      <c r="AI365"/>
      <c r="AJ365"/>
      <c r="AK365"/>
      <c r="AL365"/>
      <c r="AM365"/>
      <c r="AN365"/>
      <c r="AO365"/>
      <c r="AP365"/>
      <c r="AQ365"/>
      <c r="AR365"/>
    </row>
    <row r="366" spans="1:44" s="9" customFormat="1" hidden="1" outlineLevel="1" x14ac:dyDescent="0.55000000000000004">
      <c r="A366" s="9">
        <f t="shared" si="145"/>
        <v>33</v>
      </c>
      <c r="B366"/>
      <c r="C366">
        <f>$F362</f>
        <v>0</v>
      </c>
      <c r="D366" s="3" t="str">
        <f t="shared" si="137"/>
        <v>T_OPEX - Tenant Operating Expenses</v>
      </c>
      <c r="E366"/>
      <c r="F366" s="13" t="str">
        <f>_xll.EVDES(D366)</f>
        <v>Tenant Operating Expenses</v>
      </c>
      <c r="G366" s="10">
        <f ca="1">SUMIFS(OFFSET('BPC Data'!$F:$F,0,Summary!G$2),'BPC Data'!$E:$E,Summary!$D366,'BPC Data'!$B:$B,Summary!$C366)</f>
        <v>0</v>
      </c>
      <c r="H366" s="243">
        <f ca="1">SUMIFS(OFFSET('BPC Data'!$F:$F,0,Summary!H$2),'BPC Data'!$E:$E,Summary!$D366,'BPC Data'!$B:$B,Summary!$C366)</f>
        <v>0</v>
      </c>
      <c r="I366" s="10">
        <f ca="1">SUMIFS(OFFSET('BPC Data'!$F:$F,0,Summary!I$2),'BPC Data'!$E:$E,Summary!$D366,'BPC Data'!$B:$B,Summary!$C366)</f>
        <v>0</v>
      </c>
      <c r="J366" s="243">
        <f ca="1">SUMIFS(OFFSET('BPC Data'!$F:$F,0,Summary!J$2),'BPC Data'!$E:$E,Summary!$D366,'BPC Data'!$B:$B,Summary!$C366)</f>
        <v>0</v>
      </c>
      <c r="K366" s="10">
        <f ca="1">SUMIFS(OFFSET('BPC Data'!$F:$F,0,Summary!K$2),'BPC Data'!$E:$E,Summary!$D366,'BPC Data'!$B:$B,Summary!$C366)</f>
        <v>0</v>
      </c>
      <c r="L366" s="57">
        <f t="shared" ca="1" si="132"/>
        <v>0</v>
      </c>
      <c r="M366"/>
      <c r="N366" s="50"/>
      <c r="O366"/>
      <c r="P366"/>
      <c r="Q366"/>
      <c r="R366"/>
      <c r="S366"/>
      <c r="T366"/>
      <c r="U366"/>
      <c r="V366"/>
      <c r="W366"/>
      <c r="X366"/>
      <c r="Y366"/>
      <c r="Z366"/>
      <c r="AA366"/>
      <c r="AB366"/>
      <c r="AC366"/>
      <c r="AD366"/>
      <c r="AE366"/>
      <c r="AF366"/>
      <c r="AG366"/>
      <c r="AH366"/>
      <c r="AI366"/>
      <c r="AJ366"/>
      <c r="AK366"/>
      <c r="AL366"/>
      <c r="AM366"/>
      <c r="AN366"/>
      <c r="AO366"/>
      <c r="AP366"/>
      <c r="AQ366"/>
      <c r="AR366"/>
    </row>
    <row r="367" spans="1:44" s="9" customFormat="1" hidden="1" outlineLevel="1" x14ac:dyDescent="0.55000000000000004">
      <c r="A367" s="9">
        <f t="shared" si="145"/>
        <v>33</v>
      </c>
      <c r="B367"/>
      <c r="C367">
        <f>$F362</f>
        <v>0</v>
      </c>
      <c r="D367" s="3" t="str">
        <f t="shared" si="137"/>
        <v>T_BAD_DEBT - Tenant Bad Debt Expense</v>
      </c>
      <c r="E367"/>
      <c r="F367" s="13" t="str">
        <f>_xll.EVDES(D367)</f>
        <v>Tenant Bad Debt Expense</v>
      </c>
      <c r="G367" s="10">
        <f ca="1">SUMIFS(OFFSET('BPC Data'!$F:$F,0,Summary!G$2),'BPC Data'!$E:$E,Summary!$D367,'BPC Data'!$B:$B,Summary!$C367)</f>
        <v>0</v>
      </c>
      <c r="H367" s="243">
        <f ca="1">SUMIFS(OFFSET('BPC Data'!$F:$F,0,Summary!H$2),'BPC Data'!$E:$E,Summary!$D367,'BPC Data'!$B:$B,Summary!$C367)</f>
        <v>0</v>
      </c>
      <c r="I367" s="10">
        <f ca="1">SUMIFS(OFFSET('BPC Data'!$F:$F,0,Summary!I$2),'BPC Data'!$E:$E,Summary!$D367,'BPC Data'!$B:$B,Summary!$C367)</f>
        <v>0</v>
      </c>
      <c r="J367" s="243">
        <f ca="1">SUMIFS(OFFSET('BPC Data'!$F:$F,0,Summary!J$2),'BPC Data'!$E:$E,Summary!$D367,'BPC Data'!$B:$B,Summary!$C367)</f>
        <v>0</v>
      </c>
      <c r="K367" s="10">
        <f ca="1">SUMIFS(OFFSET('BPC Data'!$F:$F,0,Summary!K$2),'BPC Data'!$E:$E,Summary!$D367,'BPC Data'!$B:$B,Summary!$C367)</f>
        <v>0</v>
      </c>
      <c r="L367" s="57">
        <f t="shared" ca="1" si="132"/>
        <v>0</v>
      </c>
      <c r="M367"/>
      <c r="N367" s="50"/>
      <c r="O367"/>
      <c r="P367"/>
      <c r="Q367"/>
      <c r="R367"/>
      <c r="S367"/>
      <c r="T367"/>
      <c r="U367"/>
      <c r="V367"/>
      <c r="W367"/>
      <c r="X367"/>
      <c r="Y367"/>
      <c r="Z367"/>
      <c r="AA367"/>
      <c r="AB367"/>
      <c r="AC367"/>
      <c r="AD367"/>
      <c r="AE367"/>
      <c r="AF367"/>
      <c r="AG367"/>
      <c r="AH367"/>
      <c r="AI367"/>
      <c r="AJ367"/>
      <c r="AK367"/>
      <c r="AL367"/>
      <c r="AM367"/>
      <c r="AN367"/>
      <c r="AO367"/>
      <c r="AP367"/>
      <c r="AQ367"/>
      <c r="AR367"/>
    </row>
    <row r="368" spans="1:44" s="9" customFormat="1" hidden="1" outlineLevel="1" x14ac:dyDescent="0.55000000000000004">
      <c r="A368" s="9">
        <f t="shared" si="145"/>
        <v>33</v>
      </c>
      <c r="B368"/>
      <c r="C368">
        <f>$F362</f>
        <v>0</v>
      </c>
      <c r="D368" s="2" t="str">
        <f t="shared" si="137"/>
        <v>T_EBITDARM - EBITDARM</v>
      </c>
      <c r="E368"/>
      <c r="F368" s="13" t="str">
        <f>_xll.EVDES(D368)</f>
        <v>EBITDARM</v>
      </c>
      <c r="G368" s="10">
        <f ca="1">SUMIFS(OFFSET('BPC Data'!$F:$F,0,Summary!G$2),'BPC Data'!$E:$E,Summary!$D368,'BPC Data'!$B:$B,Summary!$C368)</f>
        <v>0</v>
      </c>
      <c r="H368" s="243">
        <f ca="1">SUMIFS(OFFSET('BPC Data'!$F:$F,0,Summary!H$2),'BPC Data'!$E:$E,Summary!$D368,'BPC Data'!$B:$B,Summary!$C368)</f>
        <v>0</v>
      </c>
      <c r="I368" s="10">
        <f ca="1">SUMIFS(OFFSET('BPC Data'!$F:$F,0,Summary!I$2),'BPC Data'!$E:$E,Summary!$D368,'BPC Data'!$B:$B,Summary!$C368)</f>
        <v>0</v>
      </c>
      <c r="J368" s="243">
        <f ca="1">SUMIFS(OFFSET('BPC Data'!$F:$F,0,Summary!J$2),'BPC Data'!$E:$E,Summary!$D368,'BPC Data'!$B:$B,Summary!$C368)</f>
        <v>0</v>
      </c>
      <c r="K368" s="10">
        <f ca="1">SUMIFS(OFFSET('BPC Data'!$F:$F,0,Summary!K$2),'BPC Data'!$E:$E,Summary!$D368,'BPC Data'!$B:$B,Summary!$C368)</f>
        <v>0</v>
      </c>
      <c r="L368" s="57">
        <f t="shared" ca="1" si="132"/>
        <v>0</v>
      </c>
      <c r="M368"/>
      <c r="N368" s="50"/>
      <c r="O368"/>
      <c r="P368"/>
      <c r="Q368"/>
      <c r="R368"/>
      <c r="S368"/>
      <c r="T368"/>
      <c r="U368"/>
      <c r="V368"/>
      <c r="W368"/>
      <c r="X368"/>
      <c r="Y368"/>
      <c r="Z368"/>
      <c r="AA368"/>
      <c r="AB368"/>
      <c r="AC368"/>
      <c r="AD368"/>
      <c r="AE368"/>
      <c r="AF368"/>
      <c r="AG368"/>
      <c r="AH368"/>
      <c r="AI368"/>
      <c r="AJ368"/>
      <c r="AK368"/>
      <c r="AL368"/>
      <c r="AM368"/>
      <c r="AN368"/>
      <c r="AO368"/>
      <c r="AP368"/>
      <c r="AQ368"/>
      <c r="AR368"/>
    </row>
    <row r="369" spans="1:44" s="9" customFormat="1" hidden="1" outlineLevel="1" x14ac:dyDescent="0.55000000000000004">
      <c r="A369" s="9">
        <f t="shared" si="145"/>
        <v>33</v>
      </c>
      <c r="B369"/>
      <c r="C369">
        <f>$F362</f>
        <v>0</v>
      </c>
      <c r="D369" s="2" t="str">
        <f t="shared" si="137"/>
        <v>T_MGMT_FEE - Tenant Management Fee - Actual</v>
      </c>
      <c r="E369"/>
      <c r="F369" s="13" t="str">
        <f>_xll.EVDES(D369)</f>
        <v>Tenant Management Fee - Actual</v>
      </c>
      <c r="G369" s="10">
        <f ca="1">SUMIFS(OFFSET('BPC Data'!$F:$F,0,Summary!G$2),'BPC Data'!$E:$E,Summary!$D369,'BPC Data'!$B:$B,Summary!$C369)</f>
        <v>0</v>
      </c>
      <c r="H369" s="243">
        <f ca="1">SUMIFS(OFFSET('BPC Data'!$F:$F,0,Summary!H$2),'BPC Data'!$E:$E,Summary!$D369,'BPC Data'!$B:$B,Summary!$C369)</f>
        <v>0</v>
      </c>
      <c r="I369" s="10">
        <f ca="1">SUMIFS(OFFSET('BPC Data'!$F:$F,0,Summary!I$2),'BPC Data'!$E:$E,Summary!$D369,'BPC Data'!$B:$B,Summary!$C369)</f>
        <v>0</v>
      </c>
      <c r="J369" s="243">
        <f ca="1">SUMIFS(OFFSET('BPC Data'!$F:$F,0,Summary!J$2),'BPC Data'!$E:$E,Summary!$D369,'BPC Data'!$B:$B,Summary!$C369)</f>
        <v>0</v>
      </c>
      <c r="K369" s="10">
        <f ca="1">SUMIFS(OFFSET('BPC Data'!$F:$F,0,Summary!K$2),'BPC Data'!$E:$E,Summary!$D369,'BPC Data'!$B:$B,Summary!$C369)</f>
        <v>0</v>
      </c>
      <c r="L369" s="57">
        <f t="shared" ca="1" si="132"/>
        <v>0</v>
      </c>
      <c r="M369"/>
      <c r="N369" s="50"/>
      <c r="O369"/>
      <c r="P369"/>
      <c r="Q369"/>
      <c r="R369"/>
      <c r="S369"/>
      <c r="T369"/>
      <c r="U369"/>
      <c r="V369"/>
      <c r="W369"/>
      <c r="X369"/>
      <c r="Y369"/>
      <c r="Z369"/>
      <c r="AA369"/>
      <c r="AB369"/>
      <c r="AC369"/>
      <c r="AD369"/>
      <c r="AE369"/>
      <c r="AF369"/>
      <c r="AG369"/>
      <c r="AH369"/>
      <c r="AI369"/>
      <c r="AJ369"/>
      <c r="AK369"/>
      <c r="AL369"/>
      <c r="AM369"/>
      <c r="AN369"/>
      <c r="AO369"/>
      <c r="AP369"/>
      <c r="AQ369"/>
      <c r="AR369"/>
    </row>
    <row r="370" spans="1:44" s="9" customFormat="1" hidden="1" outlineLevel="1" x14ac:dyDescent="0.55000000000000004">
      <c r="A370" s="9">
        <f t="shared" si="145"/>
        <v>33</v>
      </c>
      <c r="B370"/>
      <c r="C370">
        <f>$F362</f>
        <v>0</v>
      </c>
      <c r="D370" s="1" t="str">
        <f t="shared" si="137"/>
        <v>T_EBITDAR - EBITDAR</v>
      </c>
      <c r="E370"/>
      <c r="F370" s="13" t="str">
        <f>_xll.EVDES(D370)</f>
        <v>EBITDAR</v>
      </c>
      <c r="G370" s="10">
        <f ca="1">SUMIFS(OFFSET('BPC Data'!$F:$F,0,Summary!G$2),'BPC Data'!$E:$E,Summary!$D370,'BPC Data'!$B:$B,Summary!$C370)</f>
        <v>0</v>
      </c>
      <c r="H370" s="243">
        <f ca="1">SUMIFS(OFFSET('BPC Data'!$F:$F,0,Summary!H$2),'BPC Data'!$E:$E,Summary!$D370,'BPC Data'!$B:$B,Summary!$C370)</f>
        <v>0</v>
      </c>
      <c r="I370" s="10">
        <f ca="1">SUMIFS(OFFSET('BPC Data'!$F:$F,0,Summary!I$2),'BPC Data'!$E:$E,Summary!$D370,'BPC Data'!$B:$B,Summary!$C370)</f>
        <v>0</v>
      </c>
      <c r="J370" s="243">
        <f ca="1">SUMIFS(OFFSET('BPC Data'!$F:$F,0,Summary!J$2),'BPC Data'!$E:$E,Summary!$D370,'BPC Data'!$B:$B,Summary!$C370)</f>
        <v>0</v>
      </c>
      <c r="K370" s="10">
        <f ca="1">SUMIFS(OFFSET('BPC Data'!$F:$F,0,Summary!K$2),'BPC Data'!$E:$E,Summary!$D370,'BPC Data'!$B:$B,Summary!$C370)</f>
        <v>0</v>
      </c>
      <c r="L370" s="57">
        <f t="shared" ca="1" si="132"/>
        <v>0</v>
      </c>
      <c r="M370"/>
      <c r="N370" s="50"/>
      <c r="O370"/>
      <c r="P370"/>
      <c r="Q370"/>
      <c r="R370"/>
      <c r="S370"/>
      <c r="T370"/>
      <c r="U370"/>
      <c r="V370"/>
      <c r="W370"/>
      <c r="X370"/>
      <c r="Y370"/>
      <c r="Z370"/>
      <c r="AA370"/>
      <c r="AB370"/>
      <c r="AC370"/>
      <c r="AD370"/>
      <c r="AE370"/>
      <c r="AF370"/>
      <c r="AG370"/>
      <c r="AH370"/>
      <c r="AI370"/>
      <c r="AJ370"/>
      <c r="AK370"/>
      <c r="AL370"/>
      <c r="AM370"/>
      <c r="AN370"/>
      <c r="AO370"/>
      <c r="AP370"/>
      <c r="AQ370"/>
      <c r="AR370"/>
    </row>
    <row r="371" spans="1:44" s="9" customFormat="1" hidden="1" outlineLevel="1" x14ac:dyDescent="0.55000000000000004">
      <c r="A371" s="9">
        <f t="shared" si="145"/>
        <v>33</v>
      </c>
      <c r="B371"/>
      <c r="C371">
        <f>$F362</f>
        <v>0</v>
      </c>
      <c r="D371" s="1" t="str">
        <f t="shared" si="137"/>
        <v>T_RENT_EXP - Tenant Rent Expense</v>
      </c>
      <c r="E371"/>
      <c r="F371" s="13" t="str">
        <f>_xll.EVDES(D371)</f>
        <v>Tenant Rent Expense</v>
      </c>
      <c r="G371" s="10">
        <f ca="1">SUMIFS(OFFSET('BPC Data'!$F:$F,0,Summary!G$2),'BPC Data'!$E:$E,Summary!$D371,'BPC Data'!$B:$B,Summary!$C371)</f>
        <v>0</v>
      </c>
      <c r="H371" s="243">
        <f ca="1">SUMIFS(OFFSET('BPC Data'!$F:$F,0,Summary!H$2),'BPC Data'!$E:$E,Summary!$D371,'BPC Data'!$B:$B,Summary!$C371)</f>
        <v>0</v>
      </c>
      <c r="I371" s="10">
        <f ca="1">SUMIFS(OFFSET('BPC Data'!$F:$F,0,Summary!I$2),'BPC Data'!$E:$E,Summary!$D371,'BPC Data'!$B:$B,Summary!$C371)</f>
        <v>0</v>
      </c>
      <c r="J371" s="243">
        <f ca="1">SUMIFS(OFFSET('BPC Data'!$F:$F,0,Summary!J$2),'BPC Data'!$E:$E,Summary!$D371,'BPC Data'!$B:$B,Summary!$C371)</f>
        <v>0</v>
      </c>
      <c r="K371" s="10">
        <f ca="1">SUMIFS(OFFSET('BPC Data'!$F:$F,0,Summary!K$2),'BPC Data'!$E:$E,Summary!$D371,'BPC Data'!$B:$B,Summary!$C371)</f>
        <v>0</v>
      </c>
      <c r="L371" s="57">
        <f t="shared" ca="1" si="132"/>
        <v>0</v>
      </c>
      <c r="M371"/>
      <c r="N371" s="50"/>
      <c r="O371"/>
      <c r="P371"/>
      <c r="Q371"/>
      <c r="R371"/>
      <c r="S371"/>
      <c r="T371"/>
      <c r="U371"/>
      <c r="V371"/>
      <c r="W371"/>
      <c r="X371"/>
      <c r="Y371"/>
      <c r="Z371"/>
      <c r="AA371"/>
      <c r="AB371"/>
      <c r="AC371"/>
      <c r="AD371"/>
      <c r="AE371"/>
      <c r="AF371"/>
      <c r="AG371"/>
      <c r="AH371"/>
      <c r="AI371"/>
      <c r="AJ371"/>
      <c r="AK371"/>
      <c r="AL371"/>
      <c r="AM371"/>
      <c r="AN371"/>
      <c r="AO371"/>
      <c r="AP371"/>
      <c r="AQ371"/>
      <c r="AR371"/>
    </row>
    <row r="372" spans="1:44" s="9" customFormat="1" hidden="1" outlineLevel="1" x14ac:dyDescent="0.55000000000000004">
      <c r="A372" s="9">
        <f t="shared" si="145"/>
        <v>33</v>
      </c>
      <c r="B372"/>
      <c r="C372"/>
      <c r="D372" s="1" t="str">
        <f t="shared" si="137"/>
        <v>x</v>
      </c>
      <c r="E372"/>
      <c r="F372" s="13" t="s">
        <v>0</v>
      </c>
      <c r="G372" s="10" t="e">
        <f t="shared" ref="G372:H372" ca="1" si="146">G370/G371</f>
        <v>#DIV/0!</v>
      </c>
      <c r="H372" s="243" t="e">
        <f t="shared" ca="1" si="146"/>
        <v>#DIV/0!</v>
      </c>
      <c r="I372" s="10" t="e">
        <f t="shared" ref="I372:J372" ca="1" si="147">I370/I371</f>
        <v>#DIV/0!</v>
      </c>
      <c r="J372" s="243" t="e">
        <f t="shared" ca="1" si="147"/>
        <v>#DIV/0!</v>
      </c>
      <c r="K372" s="10" t="e">
        <f t="shared" ref="K372" ca="1" si="148">K370/K371</f>
        <v>#DIV/0!</v>
      </c>
      <c r="L372" s="57" t="e">
        <f t="shared" ca="1" si="132"/>
        <v>#DIV/0!</v>
      </c>
      <c r="M372"/>
      <c r="N372" s="50"/>
      <c r="O372"/>
      <c r="P372"/>
      <c r="Q372"/>
      <c r="R372"/>
      <c r="S372"/>
      <c r="T372"/>
      <c r="U372"/>
      <c r="V372"/>
      <c r="W372"/>
      <c r="X372"/>
      <c r="Y372"/>
      <c r="Z372"/>
      <c r="AA372"/>
      <c r="AB372"/>
      <c r="AC372"/>
      <c r="AD372"/>
      <c r="AE372"/>
      <c r="AF372"/>
      <c r="AG372"/>
      <c r="AH372"/>
      <c r="AI372"/>
      <c r="AJ372"/>
      <c r="AK372"/>
      <c r="AL372"/>
      <c r="AM372"/>
      <c r="AN372"/>
      <c r="AO372"/>
      <c r="AP372"/>
      <c r="AQ372"/>
      <c r="AR372"/>
    </row>
    <row r="373" spans="1:44" s="9" customFormat="1" hidden="1" outlineLevel="1" x14ac:dyDescent="0.55000000000000004">
      <c r="A373" s="9">
        <f>IF(AND(D373&lt;&gt;"",C373=""),A372+1,A372)</f>
        <v>34</v>
      </c>
      <c r="B373" s="4"/>
      <c r="C373" s="4"/>
      <c r="D373" s="4" t="str">
        <f t="shared" si="137"/>
        <v>x</v>
      </c>
      <c r="E373" s="4"/>
      <c r="F373" s="12">
        <f>INDEX(PropertyList!$D:$D,MATCH(Summary!$A373,PropertyList!$C:$C,0))</f>
        <v>0</v>
      </c>
      <c r="G373" s="87"/>
      <c r="H373" s="242"/>
      <c r="I373" s="87"/>
      <c r="J373" s="242"/>
      <c r="K373" s="87"/>
      <c r="L373" s="57">
        <f t="shared" si="132"/>
        <v>0</v>
      </c>
      <c r="M373"/>
      <c r="N373" s="50"/>
      <c r="O373"/>
      <c r="P373"/>
      <c r="Q373"/>
      <c r="R373"/>
      <c r="S373"/>
      <c r="T373"/>
      <c r="U373"/>
      <c r="V373"/>
      <c r="W373"/>
      <c r="X373"/>
      <c r="Y373"/>
      <c r="Z373"/>
      <c r="AA373"/>
      <c r="AB373"/>
      <c r="AC373"/>
      <c r="AD373"/>
      <c r="AE373"/>
      <c r="AF373"/>
      <c r="AG373"/>
      <c r="AH373"/>
      <c r="AI373"/>
      <c r="AJ373"/>
      <c r="AK373"/>
      <c r="AL373"/>
      <c r="AM373"/>
      <c r="AN373"/>
      <c r="AO373"/>
      <c r="AP373"/>
      <c r="AQ373"/>
      <c r="AR373"/>
    </row>
    <row r="374" spans="1:44" s="9" customFormat="1" hidden="1" outlineLevel="1" x14ac:dyDescent="0.55000000000000004">
      <c r="A374" s="9">
        <f t="shared" ref="A374:A383" si="149">IF(AND(F374&lt;&gt;"",D374=""),A373+1,A373)</f>
        <v>34</v>
      </c>
      <c r="C374">
        <f>$F373</f>
        <v>0</v>
      </c>
      <c r="D374" s="3" t="str">
        <f t="shared" si="137"/>
        <v>PAY_PAT_DAYS - Total Payor Patient Days</v>
      </c>
      <c r="F374" s="13" t="str">
        <f>_xll.EVDES(D374)</f>
        <v>Total Payor Patient Days</v>
      </c>
      <c r="G374" s="10">
        <f ca="1">SUMIFS(OFFSET('BPC Data'!$F:$F,0,Summary!G$2),'BPC Data'!$E:$E,Summary!$D374,'BPC Data'!$B:$B,Summary!$C374)</f>
        <v>0</v>
      </c>
      <c r="H374" s="243">
        <f ca="1">SUMIFS(OFFSET('BPC Data'!$F:$F,0,Summary!H$2),'BPC Data'!$E:$E,Summary!$D374,'BPC Data'!$B:$B,Summary!$C374)</f>
        <v>0</v>
      </c>
      <c r="I374" s="10">
        <f ca="1">SUMIFS(OFFSET('BPC Data'!$F:$F,0,Summary!I$2),'BPC Data'!$E:$E,Summary!$D374,'BPC Data'!$B:$B,Summary!$C374)</f>
        <v>0</v>
      </c>
      <c r="J374" s="243">
        <f ca="1">SUMIFS(OFFSET('BPC Data'!$F:$F,0,Summary!J$2),'BPC Data'!$E:$E,Summary!$D374,'BPC Data'!$B:$B,Summary!$C374)</f>
        <v>0</v>
      </c>
      <c r="K374" s="10">
        <f ca="1">SUMIFS(OFFSET('BPC Data'!$F:$F,0,Summary!K$2),'BPC Data'!$E:$E,Summary!$D374,'BPC Data'!$B:$B,Summary!$C374)</f>
        <v>0</v>
      </c>
      <c r="L374" s="57">
        <f t="shared" ca="1" si="132"/>
        <v>0</v>
      </c>
      <c r="M374"/>
      <c r="N374" s="50"/>
      <c r="O374"/>
      <c r="P374"/>
      <c r="Q374"/>
      <c r="R374"/>
      <c r="S374"/>
      <c r="T374"/>
      <c r="U374"/>
      <c r="V374"/>
      <c r="W374"/>
      <c r="X374"/>
      <c r="Y374"/>
      <c r="Z374"/>
      <c r="AA374"/>
      <c r="AB374"/>
      <c r="AC374"/>
      <c r="AD374"/>
      <c r="AE374"/>
      <c r="AF374"/>
      <c r="AG374"/>
      <c r="AH374"/>
      <c r="AI374"/>
      <c r="AJ374"/>
      <c r="AK374"/>
      <c r="AL374"/>
      <c r="AM374"/>
      <c r="AN374"/>
      <c r="AO374"/>
      <c r="AP374"/>
      <c r="AQ374"/>
      <c r="AR374"/>
    </row>
    <row r="375" spans="1:44" s="9" customFormat="1" hidden="1" outlineLevel="1" x14ac:dyDescent="0.55000000000000004">
      <c r="A375" s="9">
        <f t="shared" si="149"/>
        <v>34</v>
      </c>
      <c r="C375">
        <f>$F373</f>
        <v>0</v>
      </c>
      <c r="D375" s="3" t="str">
        <f t="shared" si="137"/>
        <v>A_BEDS_TOTAL - Total Available Beds</v>
      </c>
      <c r="F375" s="13" t="str">
        <f>_xll.EVDES(D375)</f>
        <v>Total Available Beds</v>
      </c>
      <c r="G375" s="10">
        <f ca="1">SUMIFS(OFFSET('BPC Data'!$F:$F,0,Summary!G$2),'BPC Data'!$E:$E,Summary!$D375,'BPC Data'!$B:$B,Summary!$C375)</f>
        <v>0</v>
      </c>
      <c r="H375" s="243">
        <f ca="1">SUMIFS(OFFSET('BPC Data'!$F:$F,0,Summary!H$2),'BPC Data'!$E:$E,Summary!$D375,'BPC Data'!$B:$B,Summary!$C375)</f>
        <v>0</v>
      </c>
      <c r="I375" s="10">
        <f ca="1">SUMIFS(OFFSET('BPC Data'!$F:$F,0,Summary!I$2),'BPC Data'!$E:$E,Summary!$D375,'BPC Data'!$B:$B,Summary!$C375)</f>
        <v>0</v>
      </c>
      <c r="J375" s="243">
        <f ca="1">SUMIFS(OFFSET('BPC Data'!$F:$F,0,Summary!J$2),'BPC Data'!$E:$E,Summary!$D375,'BPC Data'!$B:$B,Summary!$C375)</f>
        <v>0</v>
      </c>
      <c r="K375" s="10">
        <f ca="1">SUMIFS(OFFSET('BPC Data'!$F:$F,0,Summary!K$2),'BPC Data'!$E:$E,Summary!$D375,'BPC Data'!$B:$B,Summary!$C375)</f>
        <v>0</v>
      </c>
      <c r="L375" s="57">
        <f t="shared" ca="1" si="132"/>
        <v>0</v>
      </c>
      <c r="M375"/>
      <c r="N375" s="50"/>
      <c r="O375"/>
      <c r="P375"/>
      <c r="Q375"/>
      <c r="R375"/>
      <c r="S375"/>
      <c r="T375"/>
      <c r="U375"/>
      <c r="V375"/>
      <c r="W375"/>
      <c r="X375"/>
      <c r="Y375"/>
      <c r="Z375"/>
      <c r="AA375"/>
      <c r="AB375"/>
      <c r="AC375"/>
      <c r="AD375"/>
      <c r="AE375"/>
      <c r="AF375"/>
      <c r="AG375"/>
      <c r="AH375"/>
      <c r="AI375"/>
      <c r="AJ375"/>
      <c r="AK375"/>
      <c r="AL375"/>
      <c r="AM375"/>
      <c r="AN375"/>
      <c r="AO375"/>
      <c r="AP375"/>
      <c r="AQ375"/>
      <c r="AR375"/>
    </row>
    <row r="376" spans="1:44" s="9" customFormat="1" hidden="1" outlineLevel="1" x14ac:dyDescent="0.55000000000000004">
      <c r="A376" s="9">
        <f t="shared" si="149"/>
        <v>34</v>
      </c>
      <c r="B376"/>
      <c r="C376">
        <f>$F373</f>
        <v>0</v>
      </c>
      <c r="D376" s="3" t="str">
        <f t="shared" si="137"/>
        <v>T_REVENUES - Total Tenant Revenues</v>
      </c>
      <c r="E376"/>
      <c r="F376" s="13" t="str">
        <f>_xll.EVDES(D376)</f>
        <v>Total Tenant Revenues</v>
      </c>
      <c r="G376" s="10">
        <f ca="1">SUMIFS(OFFSET('BPC Data'!$F:$F,0,Summary!G$2),'BPC Data'!$E:$E,Summary!$D376,'BPC Data'!$B:$B,Summary!$C376)</f>
        <v>0</v>
      </c>
      <c r="H376" s="243">
        <f ca="1">SUMIFS(OFFSET('BPC Data'!$F:$F,0,Summary!H$2),'BPC Data'!$E:$E,Summary!$D376,'BPC Data'!$B:$B,Summary!$C376)</f>
        <v>0</v>
      </c>
      <c r="I376" s="10">
        <f ca="1">SUMIFS(OFFSET('BPC Data'!$F:$F,0,Summary!I$2),'BPC Data'!$E:$E,Summary!$D376,'BPC Data'!$B:$B,Summary!$C376)</f>
        <v>0</v>
      </c>
      <c r="J376" s="243">
        <f ca="1">SUMIFS(OFFSET('BPC Data'!$F:$F,0,Summary!J$2),'BPC Data'!$E:$E,Summary!$D376,'BPC Data'!$B:$B,Summary!$C376)</f>
        <v>0</v>
      </c>
      <c r="K376" s="10">
        <f ca="1">SUMIFS(OFFSET('BPC Data'!$F:$F,0,Summary!K$2),'BPC Data'!$E:$E,Summary!$D376,'BPC Data'!$B:$B,Summary!$C376)</f>
        <v>0</v>
      </c>
      <c r="L376" s="57">
        <f t="shared" ca="1" si="132"/>
        <v>0</v>
      </c>
      <c r="M376"/>
      <c r="N376" s="50"/>
      <c r="O376"/>
      <c r="P376"/>
      <c r="Q376"/>
      <c r="R376"/>
      <c r="S376"/>
      <c r="T376"/>
      <c r="U376"/>
      <c r="V376"/>
      <c r="W376"/>
      <c r="X376"/>
      <c r="Y376"/>
      <c r="Z376"/>
      <c r="AA376"/>
      <c r="AB376"/>
      <c r="AC376"/>
      <c r="AD376"/>
      <c r="AE376"/>
      <c r="AF376"/>
      <c r="AG376"/>
      <c r="AH376"/>
      <c r="AI376"/>
      <c r="AJ376"/>
      <c r="AK376"/>
      <c r="AL376"/>
      <c r="AM376"/>
      <c r="AN376"/>
      <c r="AO376"/>
      <c r="AP376"/>
      <c r="AQ376"/>
      <c r="AR376"/>
    </row>
    <row r="377" spans="1:44" s="9" customFormat="1" hidden="1" outlineLevel="1" x14ac:dyDescent="0.55000000000000004">
      <c r="A377" s="9">
        <f t="shared" si="149"/>
        <v>34</v>
      </c>
      <c r="B377"/>
      <c r="C377">
        <f>$F373</f>
        <v>0</v>
      </c>
      <c r="D377" s="3" t="str">
        <f t="shared" si="137"/>
        <v>T_OPEX - Tenant Operating Expenses</v>
      </c>
      <c r="E377"/>
      <c r="F377" s="13" t="str">
        <f>_xll.EVDES(D377)</f>
        <v>Tenant Operating Expenses</v>
      </c>
      <c r="G377" s="10">
        <f ca="1">SUMIFS(OFFSET('BPC Data'!$F:$F,0,Summary!G$2),'BPC Data'!$E:$E,Summary!$D377,'BPC Data'!$B:$B,Summary!$C377)</f>
        <v>0</v>
      </c>
      <c r="H377" s="243">
        <f ca="1">SUMIFS(OFFSET('BPC Data'!$F:$F,0,Summary!H$2),'BPC Data'!$E:$E,Summary!$D377,'BPC Data'!$B:$B,Summary!$C377)</f>
        <v>0</v>
      </c>
      <c r="I377" s="10">
        <f ca="1">SUMIFS(OFFSET('BPC Data'!$F:$F,0,Summary!I$2),'BPC Data'!$E:$E,Summary!$D377,'BPC Data'!$B:$B,Summary!$C377)</f>
        <v>0</v>
      </c>
      <c r="J377" s="243">
        <f ca="1">SUMIFS(OFFSET('BPC Data'!$F:$F,0,Summary!J$2),'BPC Data'!$E:$E,Summary!$D377,'BPC Data'!$B:$B,Summary!$C377)</f>
        <v>0</v>
      </c>
      <c r="K377" s="10">
        <f ca="1">SUMIFS(OFFSET('BPC Data'!$F:$F,0,Summary!K$2),'BPC Data'!$E:$E,Summary!$D377,'BPC Data'!$B:$B,Summary!$C377)</f>
        <v>0</v>
      </c>
      <c r="L377" s="57">
        <f t="shared" ca="1" si="132"/>
        <v>0</v>
      </c>
      <c r="M377"/>
      <c r="N377" s="50"/>
      <c r="O377"/>
      <c r="P377"/>
      <c r="Q377"/>
      <c r="R377"/>
      <c r="S377"/>
      <c r="T377"/>
      <c r="U377"/>
      <c r="V377"/>
      <c r="W377"/>
      <c r="X377"/>
      <c r="Y377"/>
      <c r="Z377"/>
      <c r="AA377"/>
      <c r="AB377"/>
      <c r="AC377"/>
      <c r="AD377"/>
      <c r="AE377"/>
      <c r="AF377"/>
      <c r="AG377"/>
      <c r="AH377"/>
      <c r="AI377"/>
      <c r="AJ377"/>
      <c r="AK377"/>
      <c r="AL377"/>
      <c r="AM377"/>
      <c r="AN377"/>
      <c r="AO377"/>
      <c r="AP377"/>
      <c r="AQ377"/>
      <c r="AR377"/>
    </row>
    <row r="378" spans="1:44" s="9" customFormat="1" hidden="1" outlineLevel="1" x14ac:dyDescent="0.55000000000000004">
      <c r="A378" s="9">
        <f t="shared" si="149"/>
        <v>34</v>
      </c>
      <c r="B378"/>
      <c r="C378">
        <f>$F373</f>
        <v>0</v>
      </c>
      <c r="D378" s="3" t="str">
        <f t="shared" si="137"/>
        <v>T_BAD_DEBT - Tenant Bad Debt Expense</v>
      </c>
      <c r="E378"/>
      <c r="F378" s="13" t="str">
        <f>_xll.EVDES(D378)</f>
        <v>Tenant Bad Debt Expense</v>
      </c>
      <c r="G378" s="10">
        <f ca="1">SUMIFS(OFFSET('BPC Data'!$F:$F,0,Summary!G$2),'BPC Data'!$E:$E,Summary!$D378,'BPC Data'!$B:$B,Summary!$C378)</f>
        <v>0</v>
      </c>
      <c r="H378" s="243">
        <f ca="1">SUMIFS(OFFSET('BPC Data'!$F:$F,0,Summary!H$2),'BPC Data'!$E:$E,Summary!$D378,'BPC Data'!$B:$B,Summary!$C378)</f>
        <v>0</v>
      </c>
      <c r="I378" s="10">
        <f ca="1">SUMIFS(OFFSET('BPC Data'!$F:$F,0,Summary!I$2),'BPC Data'!$E:$E,Summary!$D378,'BPC Data'!$B:$B,Summary!$C378)</f>
        <v>0</v>
      </c>
      <c r="J378" s="243">
        <f ca="1">SUMIFS(OFFSET('BPC Data'!$F:$F,0,Summary!J$2),'BPC Data'!$E:$E,Summary!$D378,'BPC Data'!$B:$B,Summary!$C378)</f>
        <v>0</v>
      </c>
      <c r="K378" s="10">
        <f ca="1">SUMIFS(OFFSET('BPC Data'!$F:$F,0,Summary!K$2),'BPC Data'!$E:$E,Summary!$D378,'BPC Data'!$B:$B,Summary!$C378)</f>
        <v>0</v>
      </c>
      <c r="L378" s="57">
        <f t="shared" ca="1" si="132"/>
        <v>0</v>
      </c>
      <c r="M378"/>
      <c r="N378" s="50"/>
      <c r="O378"/>
      <c r="P378"/>
      <c r="Q378"/>
      <c r="R378"/>
      <c r="S378"/>
      <c r="T378"/>
      <c r="U378"/>
      <c r="V378"/>
      <c r="W378"/>
      <c r="X378"/>
      <c r="Y378"/>
      <c r="Z378"/>
      <c r="AA378"/>
      <c r="AB378"/>
      <c r="AC378"/>
      <c r="AD378"/>
      <c r="AE378"/>
      <c r="AF378"/>
      <c r="AG378"/>
      <c r="AH378"/>
      <c r="AI378"/>
      <c r="AJ378"/>
      <c r="AK378"/>
      <c r="AL378"/>
      <c r="AM378"/>
      <c r="AN378"/>
      <c r="AO378"/>
      <c r="AP378"/>
      <c r="AQ378"/>
      <c r="AR378"/>
    </row>
    <row r="379" spans="1:44" s="9" customFormat="1" hidden="1" outlineLevel="1" x14ac:dyDescent="0.55000000000000004">
      <c r="A379" s="9">
        <f t="shared" si="149"/>
        <v>34</v>
      </c>
      <c r="B379"/>
      <c r="C379">
        <f>$F373</f>
        <v>0</v>
      </c>
      <c r="D379" s="2" t="str">
        <f t="shared" si="137"/>
        <v>T_EBITDARM - EBITDARM</v>
      </c>
      <c r="E379"/>
      <c r="F379" s="13" t="str">
        <f>_xll.EVDES(D379)</f>
        <v>EBITDARM</v>
      </c>
      <c r="G379" s="10">
        <f ca="1">SUMIFS(OFFSET('BPC Data'!$F:$F,0,Summary!G$2),'BPC Data'!$E:$E,Summary!$D379,'BPC Data'!$B:$B,Summary!$C379)</f>
        <v>0</v>
      </c>
      <c r="H379" s="243">
        <f ca="1">SUMIFS(OFFSET('BPC Data'!$F:$F,0,Summary!H$2),'BPC Data'!$E:$E,Summary!$D379,'BPC Data'!$B:$B,Summary!$C379)</f>
        <v>0</v>
      </c>
      <c r="I379" s="10">
        <f ca="1">SUMIFS(OFFSET('BPC Data'!$F:$F,0,Summary!I$2),'BPC Data'!$E:$E,Summary!$D379,'BPC Data'!$B:$B,Summary!$C379)</f>
        <v>0</v>
      </c>
      <c r="J379" s="243">
        <f ca="1">SUMIFS(OFFSET('BPC Data'!$F:$F,0,Summary!J$2),'BPC Data'!$E:$E,Summary!$D379,'BPC Data'!$B:$B,Summary!$C379)</f>
        <v>0</v>
      </c>
      <c r="K379" s="10">
        <f ca="1">SUMIFS(OFFSET('BPC Data'!$F:$F,0,Summary!K$2),'BPC Data'!$E:$E,Summary!$D379,'BPC Data'!$B:$B,Summary!$C379)</f>
        <v>0</v>
      </c>
      <c r="L379" s="57">
        <f t="shared" ca="1" si="132"/>
        <v>0</v>
      </c>
      <c r="M379"/>
      <c r="N379" s="50"/>
      <c r="O379"/>
      <c r="P379"/>
      <c r="Q379"/>
      <c r="R379"/>
      <c r="S379"/>
      <c r="T379"/>
      <c r="U379"/>
      <c r="V379"/>
      <c r="W379"/>
      <c r="X379"/>
      <c r="Y379"/>
      <c r="Z379"/>
      <c r="AA379"/>
      <c r="AB379"/>
      <c r="AC379"/>
      <c r="AD379"/>
      <c r="AE379"/>
      <c r="AF379"/>
      <c r="AG379"/>
      <c r="AH379"/>
      <c r="AI379"/>
      <c r="AJ379"/>
      <c r="AK379"/>
      <c r="AL379"/>
      <c r="AM379"/>
      <c r="AN379"/>
      <c r="AO379"/>
      <c r="AP379"/>
      <c r="AQ379"/>
      <c r="AR379"/>
    </row>
    <row r="380" spans="1:44" s="9" customFormat="1" hidden="1" outlineLevel="1" x14ac:dyDescent="0.55000000000000004">
      <c r="A380" s="9">
        <f t="shared" si="149"/>
        <v>34</v>
      </c>
      <c r="B380"/>
      <c r="C380">
        <f>$F373</f>
        <v>0</v>
      </c>
      <c r="D380" s="2" t="str">
        <f t="shared" si="137"/>
        <v>T_MGMT_FEE - Tenant Management Fee - Actual</v>
      </c>
      <c r="E380"/>
      <c r="F380" s="13" t="str">
        <f>_xll.EVDES(D380)</f>
        <v>Tenant Management Fee - Actual</v>
      </c>
      <c r="G380" s="10">
        <f ca="1">SUMIFS(OFFSET('BPC Data'!$F:$F,0,Summary!G$2),'BPC Data'!$E:$E,Summary!$D380,'BPC Data'!$B:$B,Summary!$C380)</f>
        <v>0</v>
      </c>
      <c r="H380" s="243">
        <f ca="1">SUMIFS(OFFSET('BPC Data'!$F:$F,0,Summary!H$2),'BPC Data'!$E:$E,Summary!$D380,'BPC Data'!$B:$B,Summary!$C380)</f>
        <v>0</v>
      </c>
      <c r="I380" s="10">
        <f ca="1">SUMIFS(OFFSET('BPC Data'!$F:$F,0,Summary!I$2),'BPC Data'!$E:$E,Summary!$D380,'BPC Data'!$B:$B,Summary!$C380)</f>
        <v>0</v>
      </c>
      <c r="J380" s="243">
        <f ca="1">SUMIFS(OFFSET('BPC Data'!$F:$F,0,Summary!J$2),'BPC Data'!$E:$E,Summary!$D380,'BPC Data'!$B:$B,Summary!$C380)</f>
        <v>0</v>
      </c>
      <c r="K380" s="10">
        <f ca="1">SUMIFS(OFFSET('BPC Data'!$F:$F,0,Summary!K$2),'BPC Data'!$E:$E,Summary!$D380,'BPC Data'!$B:$B,Summary!$C380)</f>
        <v>0</v>
      </c>
      <c r="L380" s="57">
        <f t="shared" ca="1" si="132"/>
        <v>0</v>
      </c>
      <c r="M380"/>
      <c r="N380" s="50"/>
      <c r="O380"/>
      <c r="P380"/>
      <c r="Q380"/>
      <c r="R380"/>
      <c r="S380"/>
      <c r="T380"/>
      <c r="U380"/>
      <c r="V380"/>
      <c r="W380"/>
      <c r="X380"/>
      <c r="Y380"/>
      <c r="Z380"/>
      <c r="AA380"/>
      <c r="AB380"/>
      <c r="AC380"/>
      <c r="AD380"/>
      <c r="AE380"/>
      <c r="AF380"/>
      <c r="AG380"/>
      <c r="AH380"/>
      <c r="AI380"/>
      <c r="AJ380"/>
      <c r="AK380"/>
      <c r="AL380"/>
      <c r="AM380"/>
      <c r="AN380"/>
      <c r="AO380"/>
      <c r="AP380"/>
      <c r="AQ380"/>
      <c r="AR380"/>
    </row>
    <row r="381" spans="1:44" s="9" customFormat="1" hidden="1" outlineLevel="1" x14ac:dyDescent="0.55000000000000004">
      <c r="A381" s="9">
        <f t="shared" si="149"/>
        <v>34</v>
      </c>
      <c r="B381"/>
      <c r="C381">
        <f>$F373</f>
        <v>0</v>
      </c>
      <c r="D381" s="1" t="str">
        <f t="shared" si="137"/>
        <v>T_EBITDAR - EBITDAR</v>
      </c>
      <c r="E381"/>
      <c r="F381" s="13" t="str">
        <f>_xll.EVDES(D381)</f>
        <v>EBITDAR</v>
      </c>
      <c r="G381" s="10">
        <f ca="1">SUMIFS(OFFSET('BPC Data'!$F:$F,0,Summary!G$2),'BPC Data'!$E:$E,Summary!$D381,'BPC Data'!$B:$B,Summary!$C381)</f>
        <v>0</v>
      </c>
      <c r="H381" s="243">
        <f ca="1">SUMIFS(OFFSET('BPC Data'!$F:$F,0,Summary!H$2),'BPC Data'!$E:$E,Summary!$D381,'BPC Data'!$B:$B,Summary!$C381)</f>
        <v>0</v>
      </c>
      <c r="I381" s="10">
        <f ca="1">SUMIFS(OFFSET('BPC Data'!$F:$F,0,Summary!I$2),'BPC Data'!$E:$E,Summary!$D381,'BPC Data'!$B:$B,Summary!$C381)</f>
        <v>0</v>
      </c>
      <c r="J381" s="243">
        <f ca="1">SUMIFS(OFFSET('BPC Data'!$F:$F,0,Summary!J$2),'BPC Data'!$E:$E,Summary!$D381,'BPC Data'!$B:$B,Summary!$C381)</f>
        <v>0</v>
      </c>
      <c r="K381" s="10">
        <f ca="1">SUMIFS(OFFSET('BPC Data'!$F:$F,0,Summary!K$2),'BPC Data'!$E:$E,Summary!$D381,'BPC Data'!$B:$B,Summary!$C381)</f>
        <v>0</v>
      </c>
      <c r="L381" s="57">
        <f t="shared" ca="1" si="132"/>
        <v>0</v>
      </c>
      <c r="M381"/>
      <c r="N381" s="50"/>
      <c r="O381"/>
      <c r="P381"/>
      <c r="Q381"/>
      <c r="R381"/>
      <c r="S381"/>
      <c r="T381"/>
      <c r="U381"/>
      <c r="V381"/>
      <c r="W381"/>
      <c r="X381"/>
      <c r="Y381"/>
      <c r="Z381"/>
      <c r="AA381"/>
      <c r="AB381"/>
      <c r="AC381"/>
      <c r="AD381"/>
      <c r="AE381"/>
      <c r="AF381"/>
      <c r="AG381"/>
      <c r="AH381"/>
      <c r="AI381"/>
      <c r="AJ381"/>
      <c r="AK381"/>
      <c r="AL381"/>
      <c r="AM381"/>
      <c r="AN381"/>
      <c r="AO381"/>
      <c r="AP381"/>
      <c r="AQ381"/>
      <c r="AR381"/>
    </row>
    <row r="382" spans="1:44" s="9" customFormat="1" hidden="1" outlineLevel="1" x14ac:dyDescent="0.55000000000000004">
      <c r="A382" s="9">
        <f t="shared" si="149"/>
        <v>34</v>
      </c>
      <c r="B382"/>
      <c r="C382">
        <f>$F373</f>
        <v>0</v>
      </c>
      <c r="D382" s="1" t="str">
        <f t="shared" si="137"/>
        <v>T_RENT_EXP - Tenant Rent Expense</v>
      </c>
      <c r="E382"/>
      <c r="F382" s="13" t="str">
        <f>_xll.EVDES(D382)</f>
        <v>Tenant Rent Expense</v>
      </c>
      <c r="G382" s="10">
        <f ca="1">SUMIFS(OFFSET('BPC Data'!$F:$F,0,Summary!G$2),'BPC Data'!$E:$E,Summary!$D382,'BPC Data'!$B:$B,Summary!$C382)</f>
        <v>0</v>
      </c>
      <c r="H382" s="243">
        <f ca="1">SUMIFS(OFFSET('BPC Data'!$F:$F,0,Summary!H$2),'BPC Data'!$E:$E,Summary!$D382,'BPC Data'!$B:$B,Summary!$C382)</f>
        <v>0</v>
      </c>
      <c r="I382" s="10">
        <f ca="1">SUMIFS(OFFSET('BPC Data'!$F:$F,0,Summary!I$2),'BPC Data'!$E:$E,Summary!$D382,'BPC Data'!$B:$B,Summary!$C382)</f>
        <v>0</v>
      </c>
      <c r="J382" s="243">
        <f ca="1">SUMIFS(OFFSET('BPC Data'!$F:$F,0,Summary!J$2),'BPC Data'!$E:$E,Summary!$D382,'BPC Data'!$B:$B,Summary!$C382)</f>
        <v>0</v>
      </c>
      <c r="K382" s="10">
        <f ca="1">SUMIFS(OFFSET('BPC Data'!$F:$F,0,Summary!K$2),'BPC Data'!$E:$E,Summary!$D382,'BPC Data'!$B:$B,Summary!$C382)</f>
        <v>0</v>
      </c>
      <c r="L382" s="57">
        <f t="shared" ca="1" si="132"/>
        <v>0</v>
      </c>
      <c r="M382"/>
      <c r="N382" s="50"/>
      <c r="O382"/>
      <c r="P382"/>
      <c r="Q382"/>
      <c r="R382"/>
      <c r="S382"/>
      <c r="T382"/>
      <c r="U382"/>
      <c r="V382"/>
      <c r="W382"/>
      <c r="X382"/>
      <c r="Y382"/>
      <c r="Z382"/>
      <c r="AA382"/>
      <c r="AB382"/>
      <c r="AC382"/>
      <c r="AD382"/>
      <c r="AE382"/>
      <c r="AF382"/>
      <c r="AG382"/>
      <c r="AH382"/>
      <c r="AI382"/>
      <c r="AJ382"/>
      <c r="AK382"/>
      <c r="AL382"/>
      <c r="AM382"/>
      <c r="AN382"/>
      <c r="AO382"/>
      <c r="AP382"/>
      <c r="AQ382"/>
      <c r="AR382"/>
    </row>
    <row r="383" spans="1:44" s="9" customFormat="1" hidden="1" outlineLevel="1" x14ac:dyDescent="0.55000000000000004">
      <c r="A383" s="9">
        <f t="shared" si="149"/>
        <v>34</v>
      </c>
      <c r="B383"/>
      <c r="C383"/>
      <c r="D383" s="1" t="str">
        <f t="shared" si="137"/>
        <v>x</v>
      </c>
      <c r="E383"/>
      <c r="F383" s="13" t="s">
        <v>0</v>
      </c>
      <c r="G383" s="10" t="e">
        <f t="shared" ref="G383:H383" ca="1" si="150">G381/G382</f>
        <v>#DIV/0!</v>
      </c>
      <c r="H383" s="243" t="e">
        <f t="shared" ca="1" si="150"/>
        <v>#DIV/0!</v>
      </c>
      <c r="I383" s="10" t="e">
        <f t="shared" ref="I383:J383" ca="1" si="151">I381/I382</f>
        <v>#DIV/0!</v>
      </c>
      <c r="J383" s="243" t="e">
        <f t="shared" ca="1" si="151"/>
        <v>#DIV/0!</v>
      </c>
      <c r="K383" s="10" t="e">
        <f t="shared" ref="K383" ca="1" si="152">K381/K382</f>
        <v>#DIV/0!</v>
      </c>
      <c r="L383" s="57" t="e">
        <f t="shared" ca="1" si="132"/>
        <v>#DIV/0!</v>
      </c>
      <c r="M383"/>
      <c r="N383" s="50"/>
      <c r="O383"/>
      <c r="P383"/>
      <c r="Q383"/>
      <c r="R383"/>
      <c r="S383"/>
      <c r="T383"/>
      <c r="U383"/>
      <c r="V383"/>
      <c r="W383"/>
      <c r="X383"/>
      <c r="Y383"/>
      <c r="Z383"/>
      <c r="AA383"/>
      <c r="AB383"/>
      <c r="AC383"/>
      <c r="AD383"/>
      <c r="AE383"/>
      <c r="AF383"/>
      <c r="AG383"/>
      <c r="AH383"/>
      <c r="AI383"/>
      <c r="AJ383"/>
      <c r="AK383"/>
      <c r="AL383"/>
      <c r="AM383"/>
      <c r="AN383"/>
      <c r="AO383"/>
      <c r="AP383"/>
      <c r="AQ383"/>
      <c r="AR383"/>
    </row>
    <row r="384" spans="1:44" s="9" customFormat="1" hidden="1" outlineLevel="1" x14ac:dyDescent="0.55000000000000004">
      <c r="A384" s="9">
        <f>IF(AND(D384&lt;&gt;"",C384=""),A383+1,A383)</f>
        <v>35</v>
      </c>
      <c r="B384" s="4"/>
      <c r="C384" s="4"/>
      <c r="D384" s="4" t="str">
        <f t="shared" si="137"/>
        <v>x</v>
      </c>
      <c r="E384" s="4"/>
      <c r="F384" s="12">
        <f>INDEX(PropertyList!$D:$D,MATCH(Summary!$A384,PropertyList!$C:$C,0))</f>
        <v>0</v>
      </c>
      <c r="G384" s="87"/>
      <c r="H384" s="242"/>
      <c r="I384" s="87"/>
      <c r="J384" s="242"/>
      <c r="K384" s="87"/>
      <c r="L384" s="57">
        <f t="shared" si="132"/>
        <v>0</v>
      </c>
      <c r="M384"/>
      <c r="N384" s="50"/>
      <c r="O384"/>
      <c r="P384"/>
      <c r="Q384"/>
      <c r="R384"/>
      <c r="S384"/>
      <c r="T384"/>
      <c r="U384"/>
      <c r="V384"/>
      <c r="W384"/>
      <c r="X384"/>
      <c r="Y384"/>
      <c r="Z384"/>
      <c r="AA384"/>
      <c r="AB384"/>
      <c r="AC384"/>
      <c r="AD384"/>
      <c r="AE384"/>
      <c r="AF384"/>
      <c r="AG384"/>
      <c r="AH384"/>
      <c r="AI384"/>
      <c r="AJ384"/>
      <c r="AK384"/>
      <c r="AL384"/>
      <c r="AM384"/>
      <c r="AN384"/>
      <c r="AO384"/>
      <c r="AP384"/>
      <c r="AQ384"/>
      <c r="AR384"/>
    </row>
    <row r="385" spans="1:44" s="9" customFormat="1" hidden="1" outlineLevel="1" x14ac:dyDescent="0.55000000000000004">
      <c r="A385" s="9">
        <f t="shared" ref="A385:A394" si="153">IF(AND(F385&lt;&gt;"",D385=""),A384+1,A384)</f>
        <v>35</v>
      </c>
      <c r="C385">
        <f>$F384</f>
        <v>0</v>
      </c>
      <c r="D385" s="3" t="str">
        <f t="shared" si="137"/>
        <v>PAY_PAT_DAYS - Total Payor Patient Days</v>
      </c>
      <c r="F385" s="13" t="str">
        <f>_xll.EVDES(D385)</f>
        <v>Total Payor Patient Days</v>
      </c>
      <c r="G385" s="10">
        <f ca="1">SUMIFS(OFFSET('BPC Data'!$F:$F,0,Summary!G$2),'BPC Data'!$E:$E,Summary!$D385,'BPC Data'!$B:$B,Summary!$C385)</f>
        <v>0</v>
      </c>
      <c r="H385" s="243">
        <f ca="1">SUMIFS(OFFSET('BPC Data'!$F:$F,0,Summary!H$2),'BPC Data'!$E:$E,Summary!$D385,'BPC Data'!$B:$B,Summary!$C385)</f>
        <v>0</v>
      </c>
      <c r="I385" s="10">
        <f ca="1">SUMIFS(OFFSET('BPC Data'!$F:$F,0,Summary!I$2),'BPC Data'!$E:$E,Summary!$D385,'BPC Data'!$B:$B,Summary!$C385)</f>
        <v>0</v>
      </c>
      <c r="J385" s="243">
        <f ca="1">SUMIFS(OFFSET('BPC Data'!$F:$F,0,Summary!J$2),'BPC Data'!$E:$E,Summary!$D385,'BPC Data'!$B:$B,Summary!$C385)</f>
        <v>0</v>
      </c>
      <c r="K385" s="10">
        <f ca="1">SUMIFS(OFFSET('BPC Data'!$F:$F,0,Summary!K$2),'BPC Data'!$E:$E,Summary!$D385,'BPC Data'!$B:$B,Summary!$C385)</f>
        <v>0</v>
      </c>
      <c r="L385" s="57">
        <f t="shared" ca="1" si="132"/>
        <v>0</v>
      </c>
      <c r="M385"/>
      <c r="N385" s="50"/>
      <c r="O385"/>
      <c r="P385"/>
      <c r="Q385"/>
      <c r="R385"/>
      <c r="S385"/>
      <c r="T385"/>
      <c r="U385"/>
      <c r="V385"/>
      <c r="W385"/>
      <c r="X385"/>
      <c r="Y385"/>
      <c r="Z385"/>
      <c r="AA385"/>
      <c r="AB385"/>
      <c r="AC385"/>
      <c r="AD385"/>
      <c r="AE385"/>
      <c r="AF385"/>
      <c r="AG385"/>
      <c r="AH385"/>
      <c r="AI385"/>
      <c r="AJ385"/>
      <c r="AK385"/>
      <c r="AL385"/>
      <c r="AM385"/>
      <c r="AN385"/>
      <c r="AO385"/>
      <c r="AP385"/>
      <c r="AQ385"/>
      <c r="AR385"/>
    </row>
    <row r="386" spans="1:44" s="9" customFormat="1" hidden="1" outlineLevel="1" x14ac:dyDescent="0.55000000000000004">
      <c r="A386" s="9">
        <f t="shared" si="153"/>
        <v>35</v>
      </c>
      <c r="C386">
        <f>$F384</f>
        <v>0</v>
      </c>
      <c r="D386" s="3" t="str">
        <f t="shared" si="137"/>
        <v>A_BEDS_TOTAL - Total Available Beds</v>
      </c>
      <c r="F386" s="13" t="str">
        <f>_xll.EVDES(D386)</f>
        <v>Total Available Beds</v>
      </c>
      <c r="G386" s="10">
        <f ca="1">SUMIFS(OFFSET('BPC Data'!$F:$F,0,Summary!G$2),'BPC Data'!$E:$E,Summary!$D386,'BPC Data'!$B:$B,Summary!$C386)</f>
        <v>0</v>
      </c>
      <c r="H386" s="243">
        <f ca="1">SUMIFS(OFFSET('BPC Data'!$F:$F,0,Summary!H$2),'BPC Data'!$E:$E,Summary!$D386,'BPC Data'!$B:$B,Summary!$C386)</f>
        <v>0</v>
      </c>
      <c r="I386" s="10">
        <f ca="1">SUMIFS(OFFSET('BPC Data'!$F:$F,0,Summary!I$2),'BPC Data'!$E:$E,Summary!$D386,'BPC Data'!$B:$B,Summary!$C386)</f>
        <v>0</v>
      </c>
      <c r="J386" s="243">
        <f ca="1">SUMIFS(OFFSET('BPC Data'!$F:$F,0,Summary!J$2),'BPC Data'!$E:$E,Summary!$D386,'BPC Data'!$B:$B,Summary!$C386)</f>
        <v>0</v>
      </c>
      <c r="K386" s="10">
        <f ca="1">SUMIFS(OFFSET('BPC Data'!$F:$F,0,Summary!K$2),'BPC Data'!$E:$E,Summary!$D386,'BPC Data'!$B:$B,Summary!$C386)</f>
        <v>0</v>
      </c>
      <c r="L386" s="57">
        <f t="shared" ca="1" si="132"/>
        <v>0</v>
      </c>
      <c r="M386"/>
      <c r="N386" s="50"/>
      <c r="O386"/>
      <c r="P386"/>
      <c r="Q386"/>
      <c r="R386"/>
      <c r="S386"/>
      <c r="T386"/>
      <c r="U386"/>
      <c r="V386"/>
      <c r="W386"/>
      <c r="X386"/>
      <c r="Y386"/>
      <c r="Z386"/>
      <c r="AA386"/>
      <c r="AB386"/>
      <c r="AC386"/>
      <c r="AD386"/>
      <c r="AE386"/>
      <c r="AF386"/>
      <c r="AG386"/>
      <c r="AH386"/>
      <c r="AI386"/>
      <c r="AJ386"/>
      <c r="AK386"/>
      <c r="AL386"/>
      <c r="AM386"/>
      <c r="AN386"/>
      <c r="AO386"/>
      <c r="AP386"/>
      <c r="AQ386"/>
      <c r="AR386"/>
    </row>
    <row r="387" spans="1:44" s="9" customFormat="1" hidden="1" outlineLevel="1" x14ac:dyDescent="0.55000000000000004">
      <c r="A387" s="9">
        <f t="shared" si="153"/>
        <v>35</v>
      </c>
      <c r="B387"/>
      <c r="C387">
        <f>$F384</f>
        <v>0</v>
      </c>
      <c r="D387" s="3" t="str">
        <f t="shared" si="137"/>
        <v>T_REVENUES - Total Tenant Revenues</v>
      </c>
      <c r="E387"/>
      <c r="F387" s="13" t="str">
        <f>_xll.EVDES(D387)</f>
        <v>Total Tenant Revenues</v>
      </c>
      <c r="G387" s="10">
        <f ca="1">SUMIFS(OFFSET('BPC Data'!$F:$F,0,Summary!G$2),'BPC Data'!$E:$E,Summary!$D387,'BPC Data'!$B:$B,Summary!$C387)</f>
        <v>0</v>
      </c>
      <c r="H387" s="243">
        <f ca="1">SUMIFS(OFFSET('BPC Data'!$F:$F,0,Summary!H$2),'BPC Data'!$E:$E,Summary!$D387,'BPC Data'!$B:$B,Summary!$C387)</f>
        <v>0</v>
      </c>
      <c r="I387" s="10">
        <f ca="1">SUMIFS(OFFSET('BPC Data'!$F:$F,0,Summary!I$2),'BPC Data'!$E:$E,Summary!$D387,'BPC Data'!$B:$B,Summary!$C387)</f>
        <v>0</v>
      </c>
      <c r="J387" s="243">
        <f ca="1">SUMIFS(OFFSET('BPC Data'!$F:$F,0,Summary!J$2),'BPC Data'!$E:$E,Summary!$D387,'BPC Data'!$B:$B,Summary!$C387)</f>
        <v>0</v>
      </c>
      <c r="K387" s="10">
        <f ca="1">SUMIFS(OFFSET('BPC Data'!$F:$F,0,Summary!K$2),'BPC Data'!$E:$E,Summary!$D387,'BPC Data'!$B:$B,Summary!$C387)</f>
        <v>0</v>
      </c>
      <c r="L387" s="57">
        <f t="shared" ca="1" si="132"/>
        <v>0</v>
      </c>
      <c r="M387"/>
      <c r="N387" s="50"/>
      <c r="O387"/>
      <c r="P387"/>
      <c r="Q387"/>
      <c r="R387"/>
      <c r="S387"/>
      <c r="T387"/>
      <c r="U387"/>
      <c r="V387"/>
      <c r="W387"/>
      <c r="X387"/>
      <c r="Y387"/>
      <c r="Z387"/>
      <c r="AA387"/>
      <c r="AB387"/>
      <c r="AC387"/>
      <c r="AD387"/>
      <c r="AE387"/>
      <c r="AF387"/>
      <c r="AG387"/>
      <c r="AH387"/>
      <c r="AI387"/>
      <c r="AJ387"/>
      <c r="AK387"/>
      <c r="AL387"/>
      <c r="AM387"/>
      <c r="AN387"/>
      <c r="AO387"/>
      <c r="AP387"/>
      <c r="AQ387"/>
      <c r="AR387"/>
    </row>
    <row r="388" spans="1:44" s="9" customFormat="1" hidden="1" outlineLevel="1" x14ac:dyDescent="0.55000000000000004">
      <c r="A388" s="9">
        <f t="shared" si="153"/>
        <v>35</v>
      </c>
      <c r="B388"/>
      <c r="C388">
        <f>$F384</f>
        <v>0</v>
      </c>
      <c r="D388" s="3" t="str">
        <f t="shared" si="137"/>
        <v>T_OPEX - Tenant Operating Expenses</v>
      </c>
      <c r="E388"/>
      <c r="F388" s="13" t="str">
        <f>_xll.EVDES(D388)</f>
        <v>Tenant Operating Expenses</v>
      </c>
      <c r="G388" s="10">
        <f ca="1">SUMIFS(OFFSET('BPC Data'!$F:$F,0,Summary!G$2),'BPC Data'!$E:$E,Summary!$D388,'BPC Data'!$B:$B,Summary!$C388)</f>
        <v>0</v>
      </c>
      <c r="H388" s="243">
        <f ca="1">SUMIFS(OFFSET('BPC Data'!$F:$F,0,Summary!H$2),'BPC Data'!$E:$E,Summary!$D388,'BPC Data'!$B:$B,Summary!$C388)</f>
        <v>0</v>
      </c>
      <c r="I388" s="10">
        <f ca="1">SUMIFS(OFFSET('BPC Data'!$F:$F,0,Summary!I$2),'BPC Data'!$E:$E,Summary!$D388,'BPC Data'!$B:$B,Summary!$C388)</f>
        <v>0</v>
      </c>
      <c r="J388" s="243">
        <f ca="1">SUMIFS(OFFSET('BPC Data'!$F:$F,0,Summary!J$2),'BPC Data'!$E:$E,Summary!$D388,'BPC Data'!$B:$B,Summary!$C388)</f>
        <v>0</v>
      </c>
      <c r="K388" s="10">
        <f ca="1">SUMIFS(OFFSET('BPC Data'!$F:$F,0,Summary!K$2),'BPC Data'!$E:$E,Summary!$D388,'BPC Data'!$B:$B,Summary!$C388)</f>
        <v>0</v>
      </c>
      <c r="L388" s="57">
        <f t="shared" ca="1" si="132"/>
        <v>0</v>
      </c>
      <c r="M388"/>
      <c r="N388" s="50"/>
      <c r="O388"/>
      <c r="P388"/>
      <c r="Q388"/>
      <c r="R388"/>
      <c r="S388"/>
      <c r="T388"/>
      <c r="U388"/>
      <c r="V388"/>
      <c r="W388"/>
      <c r="X388"/>
      <c r="Y388"/>
      <c r="Z388"/>
      <c r="AA388"/>
      <c r="AB388"/>
      <c r="AC388"/>
      <c r="AD388"/>
      <c r="AE388"/>
      <c r="AF388"/>
      <c r="AG388"/>
      <c r="AH388"/>
      <c r="AI388"/>
      <c r="AJ388"/>
      <c r="AK388"/>
      <c r="AL388"/>
      <c r="AM388"/>
      <c r="AN388"/>
      <c r="AO388"/>
      <c r="AP388"/>
      <c r="AQ388"/>
      <c r="AR388"/>
    </row>
    <row r="389" spans="1:44" s="9" customFormat="1" hidden="1" outlineLevel="1" x14ac:dyDescent="0.55000000000000004">
      <c r="A389" s="9">
        <f t="shared" si="153"/>
        <v>35</v>
      </c>
      <c r="B389"/>
      <c r="C389">
        <f>$F384</f>
        <v>0</v>
      </c>
      <c r="D389" s="3" t="str">
        <f t="shared" si="137"/>
        <v>T_BAD_DEBT - Tenant Bad Debt Expense</v>
      </c>
      <c r="E389"/>
      <c r="F389" s="13" t="str">
        <f>_xll.EVDES(D389)</f>
        <v>Tenant Bad Debt Expense</v>
      </c>
      <c r="G389" s="10">
        <f ca="1">SUMIFS(OFFSET('BPC Data'!$F:$F,0,Summary!G$2),'BPC Data'!$E:$E,Summary!$D389,'BPC Data'!$B:$B,Summary!$C389)</f>
        <v>0</v>
      </c>
      <c r="H389" s="243">
        <f ca="1">SUMIFS(OFFSET('BPC Data'!$F:$F,0,Summary!H$2),'BPC Data'!$E:$E,Summary!$D389,'BPC Data'!$B:$B,Summary!$C389)</f>
        <v>0</v>
      </c>
      <c r="I389" s="10">
        <f ca="1">SUMIFS(OFFSET('BPC Data'!$F:$F,0,Summary!I$2),'BPC Data'!$E:$E,Summary!$D389,'BPC Data'!$B:$B,Summary!$C389)</f>
        <v>0</v>
      </c>
      <c r="J389" s="243">
        <f ca="1">SUMIFS(OFFSET('BPC Data'!$F:$F,0,Summary!J$2),'BPC Data'!$E:$E,Summary!$D389,'BPC Data'!$B:$B,Summary!$C389)</f>
        <v>0</v>
      </c>
      <c r="K389" s="10">
        <f ca="1">SUMIFS(OFFSET('BPC Data'!$F:$F,0,Summary!K$2),'BPC Data'!$E:$E,Summary!$D389,'BPC Data'!$B:$B,Summary!$C389)</f>
        <v>0</v>
      </c>
      <c r="L389" s="57">
        <f t="shared" ca="1" si="132"/>
        <v>0</v>
      </c>
      <c r="M389"/>
      <c r="N389" s="50"/>
      <c r="O389"/>
      <c r="P389"/>
      <c r="Q389"/>
      <c r="R389"/>
      <c r="S389"/>
      <c r="T389"/>
      <c r="U389"/>
      <c r="V389"/>
      <c r="W389"/>
      <c r="X389"/>
      <c r="Y389"/>
      <c r="Z389"/>
      <c r="AA389"/>
      <c r="AB389"/>
      <c r="AC389"/>
      <c r="AD389"/>
      <c r="AE389"/>
      <c r="AF389"/>
      <c r="AG389"/>
      <c r="AH389"/>
      <c r="AI389"/>
      <c r="AJ389"/>
      <c r="AK389"/>
      <c r="AL389"/>
      <c r="AM389"/>
      <c r="AN389"/>
      <c r="AO389"/>
      <c r="AP389"/>
      <c r="AQ389"/>
      <c r="AR389"/>
    </row>
    <row r="390" spans="1:44" s="9" customFormat="1" hidden="1" outlineLevel="1" x14ac:dyDescent="0.55000000000000004">
      <c r="A390" s="9">
        <f t="shared" si="153"/>
        <v>35</v>
      </c>
      <c r="B390"/>
      <c r="C390">
        <f>$F384</f>
        <v>0</v>
      </c>
      <c r="D390" s="2" t="str">
        <f t="shared" si="137"/>
        <v>T_EBITDARM - EBITDARM</v>
      </c>
      <c r="E390"/>
      <c r="F390" s="13" t="str">
        <f>_xll.EVDES(D390)</f>
        <v>EBITDARM</v>
      </c>
      <c r="G390" s="10">
        <f ca="1">SUMIFS(OFFSET('BPC Data'!$F:$F,0,Summary!G$2),'BPC Data'!$E:$E,Summary!$D390,'BPC Data'!$B:$B,Summary!$C390)</f>
        <v>0</v>
      </c>
      <c r="H390" s="243">
        <f ca="1">SUMIFS(OFFSET('BPC Data'!$F:$F,0,Summary!H$2),'BPC Data'!$E:$E,Summary!$D390,'BPC Data'!$B:$B,Summary!$C390)</f>
        <v>0</v>
      </c>
      <c r="I390" s="10">
        <f ca="1">SUMIFS(OFFSET('BPC Data'!$F:$F,0,Summary!I$2),'BPC Data'!$E:$E,Summary!$D390,'BPC Data'!$B:$B,Summary!$C390)</f>
        <v>0</v>
      </c>
      <c r="J390" s="243">
        <f ca="1">SUMIFS(OFFSET('BPC Data'!$F:$F,0,Summary!J$2),'BPC Data'!$E:$E,Summary!$D390,'BPC Data'!$B:$B,Summary!$C390)</f>
        <v>0</v>
      </c>
      <c r="K390" s="10">
        <f ca="1">SUMIFS(OFFSET('BPC Data'!$F:$F,0,Summary!K$2),'BPC Data'!$E:$E,Summary!$D390,'BPC Data'!$B:$B,Summary!$C390)</f>
        <v>0</v>
      </c>
      <c r="L390" s="57">
        <f t="shared" ca="1" si="132"/>
        <v>0</v>
      </c>
      <c r="M390"/>
      <c r="N390" s="50"/>
      <c r="O390"/>
      <c r="P390"/>
      <c r="Q390"/>
      <c r="R390"/>
      <c r="S390"/>
      <c r="T390"/>
      <c r="U390"/>
      <c r="V390"/>
      <c r="W390"/>
      <c r="X390"/>
      <c r="Y390"/>
      <c r="Z390"/>
      <c r="AA390"/>
      <c r="AB390"/>
      <c r="AC390"/>
      <c r="AD390"/>
      <c r="AE390"/>
      <c r="AF390"/>
      <c r="AG390"/>
      <c r="AH390"/>
      <c r="AI390"/>
      <c r="AJ390"/>
      <c r="AK390"/>
      <c r="AL390"/>
      <c r="AM390"/>
      <c r="AN390"/>
      <c r="AO390"/>
      <c r="AP390"/>
      <c r="AQ390"/>
      <c r="AR390"/>
    </row>
    <row r="391" spans="1:44" s="9" customFormat="1" hidden="1" outlineLevel="1" x14ac:dyDescent="0.55000000000000004">
      <c r="A391" s="9">
        <f t="shared" si="153"/>
        <v>35</v>
      </c>
      <c r="B391"/>
      <c r="C391">
        <f>$F384</f>
        <v>0</v>
      </c>
      <c r="D391" s="2" t="str">
        <f t="shared" si="137"/>
        <v>T_MGMT_FEE - Tenant Management Fee - Actual</v>
      </c>
      <c r="E391"/>
      <c r="F391" s="13" t="str">
        <f>_xll.EVDES(D391)</f>
        <v>Tenant Management Fee - Actual</v>
      </c>
      <c r="G391" s="10">
        <f ca="1">SUMIFS(OFFSET('BPC Data'!$F:$F,0,Summary!G$2),'BPC Data'!$E:$E,Summary!$D391,'BPC Data'!$B:$B,Summary!$C391)</f>
        <v>0</v>
      </c>
      <c r="H391" s="243">
        <f ca="1">SUMIFS(OFFSET('BPC Data'!$F:$F,0,Summary!H$2),'BPC Data'!$E:$E,Summary!$D391,'BPC Data'!$B:$B,Summary!$C391)</f>
        <v>0</v>
      </c>
      <c r="I391" s="10">
        <f ca="1">SUMIFS(OFFSET('BPC Data'!$F:$F,0,Summary!I$2),'BPC Data'!$E:$E,Summary!$D391,'BPC Data'!$B:$B,Summary!$C391)</f>
        <v>0</v>
      </c>
      <c r="J391" s="243">
        <f ca="1">SUMIFS(OFFSET('BPC Data'!$F:$F,0,Summary!J$2),'BPC Data'!$E:$E,Summary!$D391,'BPC Data'!$B:$B,Summary!$C391)</f>
        <v>0</v>
      </c>
      <c r="K391" s="10">
        <f ca="1">SUMIFS(OFFSET('BPC Data'!$F:$F,0,Summary!K$2),'BPC Data'!$E:$E,Summary!$D391,'BPC Data'!$B:$B,Summary!$C391)</f>
        <v>0</v>
      </c>
      <c r="L391" s="57">
        <f t="shared" ca="1" si="132"/>
        <v>0</v>
      </c>
      <c r="M391"/>
      <c r="N391" s="50"/>
      <c r="O391"/>
      <c r="P391"/>
      <c r="Q391"/>
      <c r="R391"/>
      <c r="S391"/>
      <c r="T391"/>
      <c r="U391"/>
      <c r="V391"/>
      <c r="W391"/>
      <c r="X391"/>
      <c r="Y391"/>
      <c r="Z391"/>
      <c r="AA391"/>
      <c r="AB391"/>
      <c r="AC391"/>
      <c r="AD391"/>
      <c r="AE391"/>
      <c r="AF391"/>
      <c r="AG391"/>
      <c r="AH391"/>
      <c r="AI391"/>
      <c r="AJ391"/>
      <c r="AK391"/>
      <c r="AL391"/>
      <c r="AM391"/>
      <c r="AN391"/>
      <c r="AO391"/>
      <c r="AP391"/>
      <c r="AQ391"/>
      <c r="AR391"/>
    </row>
    <row r="392" spans="1:44" s="9" customFormat="1" hidden="1" outlineLevel="1" x14ac:dyDescent="0.55000000000000004">
      <c r="A392" s="9">
        <f t="shared" si="153"/>
        <v>35</v>
      </c>
      <c r="B392"/>
      <c r="C392">
        <f>$F384</f>
        <v>0</v>
      </c>
      <c r="D392" s="1" t="str">
        <f t="shared" si="137"/>
        <v>T_EBITDAR - EBITDAR</v>
      </c>
      <c r="E392"/>
      <c r="F392" s="13" t="str">
        <f>_xll.EVDES(D392)</f>
        <v>EBITDAR</v>
      </c>
      <c r="G392" s="10">
        <f ca="1">SUMIFS(OFFSET('BPC Data'!$F:$F,0,Summary!G$2),'BPC Data'!$E:$E,Summary!$D392,'BPC Data'!$B:$B,Summary!$C392)</f>
        <v>0</v>
      </c>
      <c r="H392" s="243">
        <f ca="1">SUMIFS(OFFSET('BPC Data'!$F:$F,0,Summary!H$2),'BPC Data'!$E:$E,Summary!$D392,'BPC Data'!$B:$B,Summary!$C392)</f>
        <v>0</v>
      </c>
      <c r="I392" s="10">
        <f ca="1">SUMIFS(OFFSET('BPC Data'!$F:$F,0,Summary!I$2),'BPC Data'!$E:$E,Summary!$D392,'BPC Data'!$B:$B,Summary!$C392)</f>
        <v>0</v>
      </c>
      <c r="J392" s="243">
        <f ca="1">SUMIFS(OFFSET('BPC Data'!$F:$F,0,Summary!J$2),'BPC Data'!$E:$E,Summary!$D392,'BPC Data'!$B:$B,Summary!$C392)</f>
        <v>0</v>
      </c>
      <c r="K392" s="10">
        <f ca="1">SUMIFS(OFFSET('BPC Data'!$F:$F,0,Summary!K$2),'BPC Data'!$E:$E,Summary!$D392,'BPC Data'!$B:$B,Summary!$C392)</f>
        <v>0</v>
      </c>
      <c r="L392" s="57">
        <f t="shared" ca="1" si="132"/>
        <v>0</v>
      </c>
      <c r="M392"/>
      <c r="N392" s="50"/>
      <c r="O392"/>
      <c r="P392"/>
      <c r="Q392"/>
      <c r="R392"/>
      <c r="S392"/>
      <c r="T392"/>
      <c r="U392"/>
      <c r="V392"/>
      <c r="W392"/>
      <c r="X392"/>
      <c r="Y392"/>
      <c r="Z392"/>
      <c r="AA392"/>
      <c r="AB392"/>
      <c r="AC392"/>
      <c r="AD392"/>
      <c r="AE392"/>
      <c r="AF392"/>
      <c r="AG392"/>
      <c r="AH392"/>
      <c r="AI392"/>
      <c r="AJ392"/>
      <c r="AK392"/>
      <c r="AL392"/>
      <c r="AM392"/>
      <c r="AN392"/>
      <c r="AO392"/>
      <c r="AP392"/>
      <c r="AQ392"/>
      <c r="AR392"/>
    </row>
    <row r="393" spans="1:44" s="9" customFormat="1" hidden="1" outlineLevel="1" x14ac:dyDescent="0.55000000000000004">
      <c r="A393" s="9">
        <f t="shared" si="153"/>
        <v>35</v>
      </c>
      <c r="B393"/>
      <c r="C393">
        <f>$F384</f>
        <v>0</v>
      </c>
      <c r="D393" s="1" t="str">
        <f t="shared" si="137"/>
        <v>T_RENT_EXP - Tenant Rent Expense</v>
      </c>
      <c r="E393"/>
      <c r="F393" s="13" t="str">
        <f>_xll.EVDES(D393)</f>
        <v>Tenant Rent Expense</v>
      </c>
      <c r="G393" s="10">
        <f ca="1">SUMIFS(OFFSET('BPC Data'!$F:$F,0,Summary!G$2),'BPC Data'!$E:$E,Summary!$D393,'BPC Data'!$B:$B,Summary!$C393)</f>
        <v>0</v>
      </c>
      <c r="H393" s="243">
        <f ca="1">SUMIFS(OFFSET('BPC Data'!$F:$F,0,Summary!H$2),'BPC Data'!$E:$E,Summary!$D393,'BPC Data'!$B:$B,Summary!$C393)</f>
        <v>0</v>
      </c>
      <c r="I393" s="10">
        <f ca="1">SUMIFS(OFFSET('BPC Data'!$F:$F,0,Summary!I$2),'BPC Data'!$E:$E,Summary!$D393,'BPC Data'!$B:$B,Summary!$C393)</f>
        <v>0</v>
      </c>
      <c r="J393" s="243">
        <f ca="1">SUMIFS(OFFSET('BPC Data'!$F:$F,0,Summary!J$2),'BPC Data'!$E:$E,Summary!$D393,'BPC Data'!$B:$B,Summary!$C393)</f>
        <v>0</v>
      </c>
      <c r="K393" s="10">
        <f ca="1">SUMIFS(OFFSET('BPC Data'!$F:$F,0,Summary!K$2),'BPC Data'!$E:$E,Summary!$D393,'BPC Data'!$B:$B,Summary!$C393)</f>
        <v>0</v>
      </c>
      <c r="L393" s="57">
        <f t="shared" ca="1" si="132"/>
        <v>0</v>
      </c>
      <c r="M393"/>
      <c r="N393" s="50"/>
      <c r="O393"/>
      <c r="P393"/>
      <c r="Q393"/>
      <c r="R393"/>
      <c r="S393"/>
      <c r="T393"/>
      <c r="U393"/>
      <c r="V393"/>
      <c r="W393"/>
      <c r="X393"/>
      <c r="Y393"/>
      <c r="Z393"/>
      <c r="AA393"/>
      <c r="AB393"/>
      <c r="AC393"/>
      <c r="AD393"/>
      <c r="AE393"/>
      <c r="AF393"/>
      <c r="AG393"/>
      <c r="AH393"/>
      <c r="AI393"/>
      <c r="AJ393"/>
      <c r="AK393"/>
      <c r="AL393"/>
      <c r="AM393"/>
      <c r="AN393"/>
      <c r="AO393"/>
      <c r="AP393"/>
      <c r="AQ393"/>
      <c r="AR393"/>
    </row>
    <row r="394" spans="1:44" s="9" customFormat="1" hidden="1" outlineLevel="1" x14ac:dyDescent="0.55000000000000004">
      <c r="A394" s="9">
        <f t="shared" si="153"/>
        <v>35</v>
      </c>
      <c r="B394"/>
      <c r="C394"/>
      <c r="D394" s="1" t="str">
        <f t="shared" si="137"/>
        <v>x</v>
      </c>
      <c r="E394"/>
      <c r="F394" s="13" t="s">
        <v>0</v>
      </c>
      <c r="G394" s="10" t="e">
        <f t="shared" ref="G394:H394" ca="1" si="154">G392/G393</f>
        <v>#DIV/0!</v>
      </c>
      <c r="H394" s="243" t="e">
        <f t="shared" ca="1" si="154"/>
        <v>#DIV/0!</v>
      </c>
      <c r="I394" s="10" t="e">
        <f t="shared" ref="I394:J394" ca="1" si="155">I392/I393</f>
        <v>#DIV/0!</v>
      </c>
      <c r="J394" s="243" t="e">
        <f t="shared" ca="1" si="155"/>
        <v>#DIV/0!</v>
      </c>
      <c r="K394" s="10" t="e">
        <f t="shared" ref="K394" ca="1" si="156">K392/K393</f>
        <v>#DIV/0!</v>
      </c>
      <c r="L394" s="57" t="e">
        <f t="shared" ca="1" si="132"/>
        <v>#DIV/0!</v>
      </c>
      <c r="M394"/>
      <c r="N394" s="50"/>
      <c r="O394"/>
      <c r="P394"/>
      <c r="Q394"/>
      <c r="R394"/>
      <c r="S394"/>
      <c r="T394"/>
      <c r="U394"/>
      <c r="V394"/>
      <c r="W394"/>
      <c r="X394"/>
      <c r="Y394"/>
      <c r="Z394"/>
      <c r="AA394"/>
      <c r="AB394"/>
      <c r="AC394"/>
      <c r="AD394"/>
      <c r="AE394"/>
      <c r="AF394"/>
      <c r="AG394"/>
      <c r="AH394"/>
      <c r="AI394"/>
      <c r="AJ394"/>
      <c r="AK394"/>
      <c r="AL394"/>
      <c r="AM394"/>
      <c r="AN394"/>
      <c r="AO394"/>
      <c r="AP394"/>
      <c r="AQ394"/>
      <c r="AR394"/>
    </row>
    <row r="395" spans="1:44" s="9" customFormat="1" hidden="1" outlineLevel="1" x14ac:dyDescent="0.55000000000000004">
      <c r="A395" s="9">
        <f>IF(AND(D395&lt;&gt;"",C395=""),A394+1,A394)</f>
        <v>36</v>
      </c>
      <c r="B395" s="4"/>
      <c r="C395" s="4"/>
      <c r="D395" s="4" t="str">
        <f t="shared" si="137"/>
        <v>x</v>
      </c>
      <c r="E395" s="4"/>
      <c r="F395" s="12">
        <f>INDEX(PropertyList!$D:$D,MATCH(Summary!$A395,PropertyList!$C:$C,0))</f>
        <v>0</v>
      </c>
      <c r="G395" s="87"/>
      <c r="H395" s="242"/>
      <c r="I395" s="87"/>
      <c r="J395" s="242"/>
      <c r="K395" s="87"/>
      <c r="L395" s="57">
        <f t="shared" si="132"/>
        <v>0</v>
      </c>
      <c r="M395"/>
      <c r="N395" s="50"/>
      <c r="O395"/>
      <c r="P395"/>
      <c r="Q395"/>
      <c r="R395"/>
      <c r="S395"/>
      <c r="T395"/>
      <c r="U395"/>
      <c r="V395"/>
      <c r="W395"/>
      <c r="X395"/>
      <c r="Y395"/>
      <c r="Z395"/>
      <c r="AA395"/>
      <c r="AB395"/>
      <c r="AC395"/>
      <c r="AD395"/>
      <c r="AE395"/>
      <c r="AF395"/>
      <c r="AG395"/>
      <c r="AH395"/>
      <c r="AI395"/>
      <c r="AJ395"/>
      <c r="AK395"/>
      <c r="AL395"/>
      <c r="AM395"/>
      <c r="AN395"/>
      <c r="AO395"/>
      <c r="AP395"/>
      <c r="AQ395"/>
      <c r="AR395"/>
    </row>
    <row r="396" spans="1:44" s="9" customFormat="1" hidden="1" outlineLevel="1" x14ac:dyDescent="0.55000000000000004">
      <c r="A396" s="9">
        <f t="shared" ref="A396:A405" si="157">IF(AND(F396&lt;&gt;"",D396=""),A395+1,A395)</f>
        <v>36</v>
      </c>
      <c r="C396">
        <f>$F395</f>
        <v>0</v>
      </c>
      <c r="D396" s="3" t="str">
        <f t="shared" si="137"/>
        <v>PAY_PAT_DAYS - Total Payor Patient Days</v>
      </c>
      <c r="F396" s="13" t="str">
        <f>_xll.EVDES(D396)</f>
        <v>Total Payor Patient Days</v>
      </c>
      <c r="G396" s="10">
        <f ca="1">SUMIFS(OFFSET('BPC Data'!$F:$F,0,Summary!G$2),'BPC Data'!$E:$E,Summary!$D396,'BPC Data'!$B:$B,Summary!$C396)</f>
        <v>0</v>
      </c>
      <c r="H396" s="243">
        <f ca="1">SUMIFS(OFFSET('BPC Data'!$F:$F,0,Summary!H$2),'BPC Data'!$E:$E,Summary!$D396,'BPC Data'!$B:$B,Summary!$C396)</f>
        <v>0</v>
      </c>
      <c r="I396" s="10">
        <f ca="1">SUMIFS(OFFSET('BPC Data'!$F:$F,0,Summary!I$2),'BPC Data'!$E:$E,Summary!$D396,'BPC Data'!$B:$B,Summary!$C396)</f>
        <v>0</v>
      </c>
      <c r="J396" s="243">
        <f ca="1">SUMIFS(OFFSET('BPC Data'!$F:$F,0,Summary!J$2),'BPC Data'!$E:$E,Summary!$D396,'BPC Data'!$B:$B,Summary!$C396)</f>
        <v>0</v>
      </c>
      <c r="K396" s="10">
        <f ca="1">SUMIFS(OFFSET('BPC Data'!$F:$F,0,Summary!K$2),'BPC Data'!$E:$E,Summary!$D396,'BPC Data'!$B:$B,Summary!$C396)</f>
        <v>0</v>
      </c>
      <c r="L396" s="57">
        <f t="shared" ca="1" si="132"/>
        <v>0</v>
      </c>
      <c r="M396"/>
      <c r="N396" s="50"/>
      <c r="O396"/>
      <c r="P396"/>
      <c r="Q396"/>
      <c r="R396"/>
      <c r="S396"/>
      <c r="T396"/>
      <c r="U396"/>
      <c r="V396"/>
      <c r="W396"/>
      <c r="X396"/>
      <c r="Y396"/>
      <c r="Z396"/>
      <c r="AA396"/>
      <c r="AB396"/>
      <c r="AC396"/>
      <c r="AD396"/>
      <c r="AE396"/>
      <c r="AF396"/>
      <c r="AG396"/>
      <c r="AH396"/>
      <c r="AI396"/>
      <c r="AJ396"/>
      <c r="AK396"/>
      <c r="AL396"/>
      <c r="AM396"/>
      <c r="AN396"/>
      <c r="AO396"/>
      <c r="AP396"/>
      <c r="AQ396"/>
      <c r="AR396"/>
    </row>
    <row r="397" spans="1:44" s="9" customFormat="1" hidden="1" outlineLevel="1" x14ac:dyDescent="0.55000000000000004">
      <c r="A397" s="9">
        <f t="shared" si="157"/>
        <v>36</v>
      </c>
      <c r="C397">
        <f>$F395</f>
        <v>0</v>
      </c>
      <c r="D397" s="3" t="str">
        <f t="shared" si="137"/>
        <v>A_BEDS_TOTAL - Total Available Beds</v>
      </c>
      <c r="F397" s="13" t="str">
        <f>_xll.EVDES(D397)</f>
        <v>Total Available Beds</v>
      </c>
      <c r="G397" s="10">
        <f ca="1">SUMIFS(OFFSET('BPC Data'!$F:$F,0,Summary!G$2),'BPC Data'!$E:$E,Summary!$D397,'BPC Data'!$B:$B,Summary!$C397)</f>
        <v>0</v>
      </c>
      <c r="H397" s="243">
        <f ca="1">SUMIFS(OFFSET('BPC Data'!$F:$F,0,Summary!H$2),'BPC Data'!$E:$E,Summary!$D397,'BPC Data'!$B:$B,Summary!$C397)</f>
        <v>0</v>
      </c>
      <c r="I397" s="10">
        <f ca="1">SUMIFS(OFFSET('BPC Data'!$F:$F,0,Summary!I$2),'BPC Data'!$E:$E,Summary!$D397,'BPC Data'!$B:$B,Summary!$C397)</f>
        <v>0</v>
      </c>
      <c r="J397" s="243">
        <f ca="1">SUMIFS(OFFSET('BPC Data'!$F:$F,0,Summary!J$2),'BPC Data'!$E:$E,Summary!$D397,'BPC Data'!$B:$B,Summary!$C397)</f>
        <v>0</v>
      </c>
      <c r="K397" s="10">
        <f ca="1">SUMIFS(OFFSET('BPC Data'!$F:$F,0,Summary!K$2),'BPC Data'!$E:$E,Summary!$D397,'BPC Data'!$B:$B,Summary!$C397)</f>
        <v>0</v>
      </c>
      <c r="L397" s="57">
        <f t="shared" ref="L397:L460" ca="1" si="158">SUM(G397:G397)</f>
        <v>0</v>
      </c>
      <c r="M397"/>
      <c r="N397" s="50"/>
      <c r="O397"/>
      <c r="P397"/>
      <c r="Q397"/>
      <c r="R397"/>
      <c r="S397"/>
      <c r="T397"/>
      <c r="U397"/>
      <c r="V397"/>
      <c r="W397"/>
      <c r="X397"/>
      <c r="Y397"/>
      <c r="Z397"/>
      <c r="AA397"/>
      <c r="AB397"/>
      <c r="AC397"/>
      <c r="AD397"/>
      <c r="AE397"/>
      <c r="AF397"/>
      <c r="AG397"/>
      <c r="AH397"/>
      <c r="AI397"/>
      <c r="AJ397"/>
      <c r="AK397"/>
      <c r="AL397"/>
      <c r="AM397"/>
      <c r="AN397"/>
      <c r="AO397"/>
      <c r="AP397"/>
      <c r="AQ397"/>
      <c r="AR397"/>
    </row>
    <row r="398" spans="1:44" s="9" customFormat="1" hidden="1" outlineLevel="1" x14ac:dyDescent="0.55000000000000004">
      <c r="A398" s="9">
        <f t="shared" si="157"/>
        <v>36</v>
      </c>
      <c r="B398"/>
      <c r="C398">
        <f>$F395</f>
        <v>0</v>
      </c>
      <c r="D398" s="3" t="str">
        <f t="shared" si="137"/>
        <v>T_REVENUES - Total Tenant Revenues</v>
      </c>
      <c r="E398"/>
      <c r="F398" s="13" t="str">
        <f>_xll.EVDES(D398)</f>
        <v>Total Tenant Revenues</v>
      </c>
      <c r="G398" s="10">
        <f ca="1">SUMIFS(OFFSET('BPC Data'!$F:$F,0,Summary!G$2),'BPC Data'!$E:$E,Summary!$D398,'BPC Data'!$B:$B,Summary!$C398)</f>
        <v>0</v>
      </c>
      <c r="H398" s="243">
        <f ca="1">SUMIFS(OFFSET('BPC Data'!$F:$F,0,Summary!H$2),'BPC Data'!$E:$E,Summary!$D398,'BPC Data'!$B:$B,Summary!$C398)</f>
        <v>0</v>
      </c>
      <c r="I398" s="10">
        <f ca="1">SUMIFS(OFFSET('BPC Data'!$F:$F,0,Summary!I$2),'BPC Data'!$E:$E,Summary!$D398,'BPC Data'!$B:$B,Summary!$C398)</f>
        <v>0</v>
      </c>
      <c r="J398" s="243">
        <f ca="1">SUMIFS(OFFSET('BPC Data'!$F:$F,0,Summary!J$2),'BPC Data'!$E:$E,Summary!$D398,'BPC Data'!$B:$B,Summary!$C398)</f>
        <v>0</v>
      </c>
      <c r="K398" s="10">
        <f ca="1">SUMIFS(OFFSET('BPC Data'!$F:$F,0,Summary!K$2),'BPC Data'!$E:$E,Summary!$D398,'BPC Data'!$B:$B,Summary!$C398)</f>
        <v>0</v>
      </c>
      <c r="L398" s="57">
        <f t="shared" ca="1" si="158"/>
        <v>0</v>
      </c>
      <c r="M398"/>
      <c r="N398" s="50"/>
      <c r="O398"/>
      <c r="P398"/>
      <c r="Q398"/>
      <c r="R398"/>
      <c r="S398"/>
      <c r="T398"/>
      <c r="U398"/>
      <c r="V398"/>
      <c r="W398"/>
      <c r="X398"/>
      <c r="Y398"/>
      <c r="Z398"/>
      <c r="AA398"/>
      <c r="AB398"/>
      <c r="AC398"/>
      <c r="AD398"/>
      <c r="AE398"/>
      <c r="AF398"/>
      <c r="AG398"/>
      <c r="AH398"/>
      <c r="AI398"/>
      <c r="AJ398"/>
      <c r="AK398"/>
      <c r="AL398"/>
      <c r="AM398"/>
      <c r="AN398"/>
      <c r="AO398"/>
      <c r="AP398"/>
      <c r="AQ398"/>
      <c r="AR398"/>
    </row>
    <row r="399" spans="1:44" s="9" customFormat="1" hidden="1" outlineLevel="1" x14ac:dyDescent="0.55000000000000004">
      <c r="A399" s="9">
        <f t="shared" si="157"/>
        <v>36</v>
      </c>
      <c r="B399"/>
      <c r="C399">
        <f>$F395</f>
        <v>0</v>
      </c>
      <c r="D399" s="3" t="str">
        <f t="shared" si="137"/>
        <v>T_OPEX - Tenant Operating Expenses</v>
      </c>
      <c r="E399"/>
      <c r="F399" s="13" t="str">
        <f>_xll.EVDES(D399)</f>
        <v>Tenant Operating Expenses</v>
      </c>
      <c r="G399" s="10">
        <f ca="1">SUMIFS(OFFSET('BPC Data'!$F:$F,0,Summary!G$2),'BPC Data'!$E:$E,Summary!$D399,'BPC Data'!$B:$B,Summary!$C399)</f>
        <v>0</v>
      </c>
      <c r="H399" s="243">
        <f ca="1">SUMIFS(OFFSET('BPC Data'!$F:$F,0,Summary!H$2),'BPC Data'!$E:$E,Summary!$D399,'BPC Data'!$B:$B,Summary!$C399)</f>
        <v>0</v>
      </c>
      <c r="I399" s="10">
        <f ca="1">SUMIFS(OFFSET('BPC Data'!$F:$F,0,Summary!I$2),'BPC Data'!$E:$E,Summary!$D399,'BPC Data'!$B:$B,Summary!$C399)</f>
        <v>0</v>
      </c>
      <c r="J399" s="243">
        <f ca="1">SUMIFS(OFFSET('BPC Data'!$F:$F,0,Summary!J$2),'BPC Data'!$E:$E,Summary!$D399,'BPC Data'!$B:$B,Summary!$C399)</f>
        <v>0</v>
      </c>
      <c r="K399" s="10">
        <f ca="1">SUMIFS(OFFSET('BPC Data'!$F:$F,0,Summary!K$2),'BPC Data'!$E:$E,Summary!$D399,'BPC Data'!$B:$B,Summary!$C399)</f>
        <v>0</v>
      </c>
      <c r="L399" s="57">
        <f t="shared" ca="1" si="158"/>
        <v>0</v>
      </c>
      <c r="M399"/>
      <c r="N399" s="50"/>
      <c r="O399"/>
      <c r="P399"/>
      <c r="Q399"/>
      <c r="R399"/>
      <c r="S399"/>
      <c r="T399"/>
      <c r="U399"/>
      <c r="V399"/>
      <c r="W399"/>
      <c r="X399"/>
      <c r="Y399"/>
      <c r="Z399"/>
      <c r="AA399"/>
      <c r="AB399"/>
      <c r="AC399"/>
      <c r="AD399"/>
      <c r="AE399"/>
      <c r="AF399"/>
      <c r="AG399"/>
      <c r="AH399"/>
      <c r="AI399"/>
      <c r="AJ399"/>
      <c r="AK399"/>
      <c r="AL399"/>
      <c r="AM399"/>
      <c r="AN399"/>
      <c r="AO399"/>
      <c r="AP399"/>
      <c r="AQ399"/>
      <c r="AR399"/>
    </row>
    <row r="400" spans="1:44" s="9" customFormat="1" hidden="1" outlineLevel="1" x14ac:dyDescent="0.55000000000000004">
      <c r="A400" s="9">
        <f t="shared" si="157"/>
        <v>36</v>
      </c>
      <c r="B400"/>
      <c r="C400">
        <f>$F395</f>
        <v>0</v>
      </c>
      <c r="D400" s="3" t="str">
        <f t="shared" si="137"/>
        <v>T_BAD_DEBT - Tenant Bad Debt Expense</v>
      </c>
      <c r="E400"/>
      <c r="F400" s="13" t="str">
        <f>_xll.EVDES(D400)</f>
        <v>Tenant Bad Debt Expense</v>
      </c>
      <c r="G400" s="10">
        <f ca="1">SUMIFS(OFFSET('BPC Data'!$F:$F,0,Summary!G$2),'BPC Data'!$E:$E,Summary!$D400,'BPC Data'!$B:$B,Summary!$C400)</f>
        <v>0</v>
      </c>
      <c r="H400" s="243">
        <f ca="1">SUMIFS(OFFSET('BPC Data'!$F:$F,0,Summary!H$2),'BPC Data'!$E:$E,Summary!$D400,'BPC Data'!$B:$B,Summary!$C400)</f>
        <v>0</v>
      </c>
      <c r="I400" s="10">
        <f ca="1">SUMIFS(OFFSET('BPC Data'!$F:$F,0,Summary!I$2),'BPC Data'!$E:$E,Summary!$D400,'BPC Data'!$B:$B,Summary!$C400)</f>
        <v>0</v>
      </c>
      <c r="J400" s="243">
        <f ca="1">SUMIFS(OFFSET('BPC Data'!$F:$F,0,Summary!J$2),'BPC Data'!$E:$E,Summary!$D400,'BPC Data'!$B:$B,Summary!$C400)</f>
        <v>0</v>
      </c>
      <c r="K400" s="10">
        <f ca="1">SUMIFS(OFFSET('BPC Data'!$F:$F,0,Summary!K$2),'BPC Data'!$E:$E,Summary!$D400,'BPC Data'!$B:$B,Summary!$C400)</f>
        <v>0</v>
      </c>
      <c r="L400" s="57">
        <f t="shared" ca="1" si="158"/>
        <v>0</v>
      </c>
      <c r="M400"/>
      <c r="N400" s="50"/>
      <c r="O400"/>
      <c r="P400"/>
      <c r="Q400"/>
      <c r="R400"/>
      <c r="S400"/>
      <c r="T400"/>
      <c r="U400"/>
      <c r="V400"/>
      <c r="W400"/>
      <c r="X400"/>
      <c r="Y400"/>
      <c r="Z400"/>
      <c r="AA400"/>
      <c r="AB400"/>
      <c r="AC400"/>
      <c r="AD400"/>
      <c r="AE400"/>
      <c r="AF400"/>
      <c r="AG400"/>
      <c r="AH400"/>
      <c r="AI400"/>
      <c r="AJ400"/>
      <c r="AK400"/>
      <c r="AL400"/>
      <c r="AM400"/>
      <c r="AN400"/>
      <c r="AO400"/>
      <c r="AP400"/>
      <c r="AQ400"/>
      <c r="AR400"/>
    </row>
    <row r="401" spans="1:44" s="9" customFormat="1" hidden="1" outlineLevel="1" x14ac:dyDescent="0.55000000000000004">
      <c r="A401" s="9">
        <f t="shared" si="157"/>
        <v>36</v>
      </c>
      <c r="B401"/>
      <c r="C401">
        <f>$F395</f>
        <v>0</v>
      </c>
      <c r="D401" s="2" t="str">
        <f t="shared" si="137"/>
        <v>T_EBITDARM - EBITDARM</v>
      </c>
      <c r="E401"/>
      <c r="F401" s="13" t="str">
        <f>_xll.EVDES(D401)</f>
        <v>EBITDARM</v>
      </c>
      <c r="G401" s="10">
        <f ca="1">SUMIFS(OFFSET('BPC Data'!$F:$F,0,Summary!G$2),'BPC Data'!$E:$E,Summary!$D401,'BPC Data'!$B:$B,Summary!$C401)</f>
        <v>0</v>
      </c>
      <c r="H401" s="243">
        <f ca="1">SUMIFS(OFFSET('BPC Data'!$F:$F,0,Summary!H$2),'BPC Data'!$E:$E,Summary!$D401,'BPC Data'!$B:$B,Summary!$C401)</f>
        <v>0</v>
      </c>
      <c r="I401" s="10">
        <f ca="1">SUMIFS(OFFSET('BPC Data'!$F:$F,0,Summary!I$2),'BPC Data'!$E:$E,Summary!$D401,'BPC Data'!$B:$B,Summary!$C401)</f>
        <v>0</v>
      </c>
      <c r="J401" s="243">
        <f ca="1">SUMIFS(OFFSET('BPC Data'!$F:$F,0,Summary!J$2),'BPC Data'!$E:$E,Summary!$D401,'BPC Data'!$B:$B,Summary!$C401)</f>
        <v>0</v>
      </c>
      <c r="K401" s="10">
        <f ca="1">SUMIFS(OFFSET('BPC Data'!$F:$F,0,Summary!K$2),'BPC Data'!$E:$E,Summary!$D401,'BPC Data'!$B:$B,Summary!$C401)</f>
        <v>0</v>
      </c>
      <c r="L401" s="57">
        <f t="shared" ca="1" si="158"/>
        <v>0</v>
      </c>
      <c r="M401"/>
      <c r="N401" s="50"/>
      <c r="O401"/>
      <c r="P401"/>
      <c r="Q401"/>
      <c r="R401"/>
      <c r="S401"/>
      <c r="T401"/>
      <c r="U401"/>
      <c r="V401"/>
      <c r="W401"/>
      <c r="X401"/>
      <c r="Y401"/>
      <c r="Z401"/>
      <c r="AA401"/>
      <c r="AB401"/>
      <c r="AC401"/>
      <c r="AD401"/>
      <c r="AE401"/>
      <c r="AF401"/>
      <c r="AG401"/>
      <c r="AH401"/>
      <c r="AI401"/>
      <c r="AJ401"/>
      <c r="AK401"/>
      <c r="AL401"/>
      <c r="AM401"/>
      <c r="AN401"/>
      <c r="AO401"/>
      <c r="AP401"/>
      <c r="AQ401"/>
      <c r="AR401"/>
    </row>
    <row r="402" spans="1:44" s="9" customFormat="1" hidden="1" outlineLevel="1" x14ac:dyDescent="0.55000000000000004">
      <c r="A402" s="9">
        <f t="shared" si="157"/>
        <v>36</v>
      </c>
      <c r="B402"/>
      <c r="C402">
        <f>$F395</f>
        <v>0</v>
      </c>
      <c r="D402" s="2" t="str">
        <f t="shared" si="137"/>
        <v>T_MGMT_FEE - Tenant Management Fee - Actual</v>
      </c>
      <c r="E402"/>
      <c r="F402" s="13" t="str">
        <f>_xll.EVDES(D402)</f>
        <v>Tenant Management Fee - Actual</v>
      </c>
      <c r="G402" s="10">
        <f ca="1">SUMIFS(OFFSET('BPC Data'!$F:$F,0,Summary!G$2),'BPC Data'!$E:$E,Summary!$D402,'BPC Data'!$B:$B,Summary!$C402)</f>
        <v>0</v>
      </c>
      <c r="H402" s="243">
        <f ca="1">SUMIFS(OFFSET('BPC Data'!$F:$F,0,Summary!H$2),'BPC Data'!$E:$E,Summary!$D402,'BPC Data'!$B:$B,Summary!$C402)</f>
        <v>0</v>
      </c>
      <c r="I402" s="10">
        <f ca="1">SUMIFS(OFFSET('BPC Data'!$F:$F,0,Summary!I$2),'BPC Data'!$E:$E,Summary!$D402,'BPC Data'!$B:$B,Summary!$C402)</f>
        <v>0</v>
      </c>
      <c r="J402" s="243">
        <f ca="1">SUMIFS(OFFSET('BPC Data'!$F:$F,0,Summary!J$2),'BPC Data'!$E:$E,Summary!$D402,'BPC Data'!$B:$B,Summary!$C402)</f>
        <v>0</v>
      </c>
      <c r="K402" s="10">
        <f ca="1">SUMIFS(OFFSET('BPC Data'!$F:$F,0,Summary!K$2),'BPC Data'!$E:$E,Summary!$D402,'BPC Data'!$B:$B,Summary!$C402)</f>
        <v>0</v>
      </c>
      <c r="L402" s="57">
        <f t="shared" ca="1" si="158"/>
        <v>0</v>
      </c>
      <c r="M402"/>
      <c r="N402" s="50"/>
      <c r="O402"/>
      <c r="P402"/>
      <c r="Q402"/>
      <c r="R402"/>
      <c r="S402"/>
      <c r="T402"/>
      <c r="U402"/>
      <c r="V402"/>
      <c r="W402"/>
      <c r="X402"/>
      <c r="Y402"/>
      <c r="Z402"/>
      <c r="AA402"/>
      <c r="AB402"/>
      <c r="AC402"/>
      <c r="AD402"/>
      <c r="AE402"/>
      <c r="AF402"/>
      <c r="AG402"/>
      <c r="AH402"/>
      <c r="AI402"/>
      <c r="AJ402"/>
      <c r="AK402"/>
      <c r="AL402"/>
      <c r="AM402"/>
      <c r="AN402"/>
      <c r="AO402"/>
      <c r="AP402"/>
      <c r="AQ402"/>
      <c r="AR402"/>
    </row>
    <row r="403" spans="1:44" s="9" customFormat="1" hidden="1" outlineLevel="1" x14ac:dyDescent="0.55000000000000004">
      <c r="A403" s="9">
        <f t="shared" si="157"/>
        <v>36</v>
      </c>
      <c r="B403"/>
      <c r="C403">
        <f>$F395</f>
        <v>0</v>
      </c>
      <c r="D403" s="1" t="str">
        <f t="shared" si="137"/>
        <v>T_EBITDAR - EBITDAR</v>
      </c>
      <c r="E403"/>
      <c r="F403" s="13" t="str">
        <f>_xll.EVDES(D403)</f>
        <v>EBITDAR</v>
      </c>
      <c r="G403" s="10">
        <f ca="1">SUMIFS(OFFSET('BPC Data'!$F:$F,0,Summary!G$2),'BPC Data'!$E:$E,Summary!$D403,'BPC Data'!$B:$B,Summary!$C403)</f>
        <v>0</v>
      </c>
      <c r="H403" s="243">
        <f ca="1">SUMIFS(OFFSET('BPC Data'!$F:$F,0,Summary!H$2),'BPC Data'!$E:$E,Summary!$D403,'BPC Data'!$B:$B,Summary!$C403)</f>
        <v>0</v>
      </c>
      <c r="I403" s="10">
        <f ca="1">SUMIFS(OFFSET('BPC Data'!$F:$F,0,Summary!I$2),'BPC Data'!$E:$E,Summary!$D403,'BPC Data'!$B:$B,Summary!$C403)</f>
        <v>0</v>
      </c>
      <c r="J403" s="243">
        <f ca="1">SUMIFS(OFFSET('BPC Data'!$F:$F,0,Summary!J$2),'BPC Data'!$E:$E,Summary!$D403,'BPC Data'!$B:$B,Summary!$C403)</f>
        <v>0</v>
      </c>
      <c r="K403" s="10">
        <f ca="1">SUMIFS(OFFSET('BPC Data'!$F:$F,0,Summary!K$2),'BPC Data'!$E:$E,Summary!$D403,'BPC Data'!$B:$B,Summary!$C403)</f>
        <v>0</v>
      </c>
      <c r="L403" s="57">
        <f t="shared" ca="1" si="158"/>
        <v>0</v>
      </c>
      <c r="M403"/>
      <c r="N403" s="50"/>
      <c r="O403"/>
      <c r="P403"/>
      <c r="Q403"/>
      <c r="R403"/>
      <c r="S403"/>
      <c r="T403"/>
      <c r="U403"/>
      <c r="V403"/>
      <c r="W403"/>
      <c r="X403"/>
      <c r="Y403"/>
      <c r="Z403"/>
      <c r="AA403"/>
      <c r="AB403"/>
      <c r="AC403"/>
      <c r="AD403"/>
      <c r="AE403"/>
      <c r="AF403"/>
      <c r="AG403"/>
      <c r="AH403"/>
      <c r="AI403"/>
      <c r="AJ403"/>
      <c r="AK403"/>
      <c r="AL403"/>
      <c r="AM403"/>
      <c r="AN403"/>
      <c r="AO403"/>
      <c r="AP403"/>
      <c r="AQ403"/>
      <c r="AR403"/>
    </row>
    <row r="404" spans="1:44" s="9" customFormat="1" hidden="1" outlineLevel="1" x14ac:dyDescent="0.55000000000000004">
      <c r="A404" s="9">
        <f t="shared" si="157"/>
        <v>36</v>
      </c>
      <c r="B404"/>
      <c r="C404">
        <f>$F395</f>
        <v>0</v>
      </c>
      <c r="D404" s="1" t="str">
        <f t="shared" si="137"/>
        <v>T_RENT_EXP - Tenant Rent Expense</v>
      </c>
      <c r="E404"/>
      <c r="F404" s="13" t="str">
        <f>_xll.EVDES(D404)</f>
        <v>Tenant Rent Expense</v>
      </c>
      <c r="G404" s="10">
        <f ca="1">SUMIFS(OFFSET('BPC Data'!$F:$F,0,Summary!G$2),'BPC Data'!$E:$E,Summary!$D404,'BPC Data'!$B:$B,Summary!$C404)</f>
        <v>0</v>
      </c>
      <c r="H404" s="243">
        <f ca="1">SUMIFS(OFFSET('BPC Data'!$F:$F,0,Summary!H$2),'BPC Data'!$E:$E,Summary!$D404,'BPC Data'!$B:$B,Summary!$C404)</f>
        <v>0</v>
      </c>
      <c r="I404" s="10">
        <f ca="1">SUMIFS(OFFSET('BPC Data'!$F:$F,0,Summary!I$2),'BPC Data'!$E:$E,Summary!$D404,'BPC Data'!$B:$B,Summary!$C404)</f>
        <v>0</v>
      </c>
      <c r="J404" s="243">
        <f ca="1">SUMIFS(OFFSET('BPC Data'!$F:$F,0,Summary!J$2),'BPC Data'!$E:$E,Summary!$D404,'BPC Data'!$B:$B,Summary!$C404)</f>
        <v>0</v>
      </c>
      <c r="K404" s="10">
        <f ca="1">SUMIFS(OFFSET('BPC Data'!$F:$F,0,Summary!K$2),'BPC Data'!$E:$E,Summary!$D404,'BPC Data'!$B:$B,Summary!$C404)</f>
        <v>0</v>
      </c>
      <c r="L404" s="57">
        <f t="shared" ca="1" si="158"/>
        <v>0</v>
      </c>
      <c r="M404"/>
      <c r="N404" s="50"/>
      <c r="O404"/>
      <c r="P404"/>
      <c r="Q404"/>
      <c r="R404"/>
      <c r="S404"/>
      <c r="T404"/>
      <c r="U404"/>
      <c r="V404"/>
      <c r="W404"/>
      <c r="X404"/>
      <c r="Y404"/>
      <c r="Z404"/>
      <c r="AA404"/>
      <c r="AB404"/>
      <c r="AC404"/>
      <c r="AD404"/>
      <c r="AE404"/>
      <c r="AF404"/>
      <c r="AG404"/>
      <c r="AH404"/>
      <c r="AI404"/>
      <c r="AJ404"/>
      <c r="AK404"/>
      <c r="AL404"/>
      <c r="AM404"/>
      <c r="AN404"/>
      <c r="AO404"/>
      <c r="AP404"/>
      <c r="AQ404"/>
      <c r="AR404"/>
    </row>
    <row r="405" spans="1:44" s="9" customFormat="1" hidden="1" outlineLevel="1" x14ac:dyDescent="0.55000000000000004">
      <c r="A405" s="9">
        <f t="shared" si="157"/>
        <v>36</v>
      </c>
      <c r="B405"/>
      <c r="C405"/>
      <c r="D405" s="1" t="str">
        <f t="shared" si="137"/>
        <v>x</v>
      </c>
      <c r="E405"/>
      <c r="F405" s="13" t="s">
        <v>0</v>
      </c>
      <c r="G405" s="10" t="e">
        <f t="shared" ref="G405:H405" ca="1" si="159">G403/G404</f>
        <v>#DIV/0!</v>
      </c>
      <c r="H405" s="243" t="e">
        <f t="shared" ca="1" si="159"/>
        <v>#DIV/0!</v>
      </c>
      <c r="I405" s="10" t="e">
        <f t="shared" ref="I405:J405" ca="1" si="160">I403/I404</f>
        <v>#DIV/0!</v>
      </c>
      <c r="J405" s="243" t="e">
        <f t="shared" ca="1" si="160"/>
        <v>#DIV/0!</v>
      </c>
      <c r="K405" s="10" t="e">
        <f t="shared" ref="K405" ca="1" si="161">K403/K404</f>
        <v>#DIV/0!</v>
      </c>
      <c r="L405" s="57" t="e">
        <f t="shared" ca="1" si="158"/>
        <v>#DIV/0!</v>
      </c>
      <c r="M405"/>
      <c r="N405" s="50"/>
      <c r="O405"/>
      <c r="P405"/>
      <c r="Q405"/>
      <c r="R405"/>
      <c r="S405"/>
      <c r="T405"/>
      <c r="U405"/>
      <c r="V405"/>
      <c r="W405"/>
      <c r="X405"/>
      <c r="Y405"/>
      <c r="Z405"/>
      <c r="AA405"/>
      <c r="AB405"/>
      <c r="AC405"/>
      <c r="AD405"/>
      <c r="AE405"/>
      <c r="AF405"/>
      <c r="AG405"/>
      <c r="AH405"/>
      <c r="AI405"/>
      <c r="AJ405"/>
      <c r="AK405"/>
      <c r="AL405"/>
      <c r="AM405"/>
      <c r="AN405"/>
      <c r="AO405"/>
      <c r="AP405"/>
      <c r="AQ405"/>
      <c r="AR405"/>
    </row>
    <row r="406" spans="1:44" s="9" customFormat="1" hidden="1" outlineLevel="1" x14ac:dyDescent="0.55000000000000004">
      <c r="A406" s="9">
        <f>IF(AND(D406&lt;&gt;"",C406=""),A405+1,A405)</f>
        <v>37</v>
      </c>
      <c r="B406" s="4"/>
      <c r="C406" s="4"/>
      <c r="D406" s="4" t="str">
        <f t="shared" si="137"/>
        <v>x</v>
      </c>
      <c r="E406" s="4"/>
      <c r="F406" s="12">
        <f>INDEX(PropertyList!$D:$D,MATCH(Summary!$A406,PropertyList!$C:$C,0))</f>
        <v>0</v>
      </c>
      <c r="G406" s="87"/>
      <c r="H406" s="242"/>
      <c r="I406" s="87"/>
      <c r="J406" s="242"/>
      <c r="K406" s="87"/>
      <c r="L406" s="57">
        <f t="shared" si="158"/>
        <v>0</v>
      </c>
      <c r="M406"/>
      <c r="N406" s="50"/>
      <c r="O406"/>
      <c r="P406"/>
      <c r="Q406"/>
      <c r="R406"/>
      <c r="S406"/>
      <c r="T406"/>
      <c r="U406"/>
      <c r="V406"/>
      <c r="W406"/>
      <c r="X406"/>
      <c r="Y406"/>
      <c r="Z406"/>
      <c r="AA406"/>
      <c r="AB406"/>
      <c r="AC406"/>
      <c r="AD406"/>
      <c r="AE406"/>
      <c r="AF406"/>
      <c r="AG406"/>
      <c r="AH406"/>
      <c r="AI406"/>
      <c r="AJ406"/>
      <c r="AK406"/>
      <c r="AL406"/>
      <c r="AM406"/>
      <c r="AN406"/>
      <c r="AO406"/>
      <c r="AP406"/>
      <c r="AQ406"/>
      <c r="AR406"/>
    </row>
    <row r="407" spans="1:44" s="9" customFormat="1" hidden="1" outlineLevel="1" x14ac:dyDescent="0.55000000000000004">
      <c r="A407" s="9">
        <f t="shared" ref="A407:A416" si="162">IF(AND(F407&lt;&gt;"",D407=""),A406+1,A406)</f>
        <v>37</v>
      </c>
      <c r="C407">
        <f>$F406</f>
        <v>0</v>
      </c>
      <c r="D407" s="3" t="str">
        <f t="shared" ref="D407:D470" si="163">$D396</f>
        <v>PAY_PAT_DAYS - Total Payor Patient Days</v>
      </c>
      <c r="F407" s="13" t="str">
        <f>_xll.EVDES(D407)</f>
        <v>Total Payor Patient Days</v>
      </c>
      <c r="G407" s="10">
        <f ca="1">SUMIFS(OFFSET('BPC Data'!$F:$F,0,Summary!G$2),'BPC Data'!$E:$E,Summary!$D407,'BPC Data'!$B:$B,Summary!$C407)</f>
        <v>0</v>
      </c>
      <c r="H407" s="243">
        <f ca="1">SUMIFS(OFFSET('BPC Data'!$F:$F,0,Summary!H$2),'BPC Data'!$E:$E,Summary!$D407,'BPC Data'!$B:$B,Summary!$C407)</f>
        <v>0</v>
      </c>
      <c r="I407" s="10">
        <f ca="1">SUMIFS(OFFSET('BPC Data'!$F:$F,0,Summary!I$2),'BPC Data'!$E:$E,Summary!$D407,'BPC Data'!$B:$B,Summary!$C407)</f>
        <v>0</v>
      </c>
      <c r="J407" s="243">
        <f ca="1">SUMIFS(OFFSET('BPC Data'!$F:$F,0,Summary!J$2),'BPC Data'!$E:$E,Summary!$D407,'BPC Data'!$B:$B,Summary!$C407)</f>
        <v>0</v>
      </c>
      <c r="K407" s="10">
        <f ca="1">SUMIFS(OFFSET('BPC Data'!$F:$F,0,Summary!K$2),'BPC Data'!$E:$E,Summary!$D407,'BPC Data'!$B:$B,Summary!$C407)</f>
        <v>0</v>
      </c>
      <c r="L407" s="57">
        <f t="shared" ca="1" si="158"/>
        <v>0</v>
      </c>
      <c r="M407"/>
      <c r="N407" s="50"/>
      <c r="O407"/>
      <c r="P407"/>
      <c r="Q407"/>
      <c r="R407"/>
      <c r="S407"/>
      <c r="T407"/>
      <c r="U407"/>
      <c r="V407"/>
      <c r="W407"/>
      <c r="X407"/>
      <c r="Y407"/>
      <c r="Z407"/>
      <c r="AA407"/>
      <c r="AB407"/>
      <c r="AC407"/>
      <c r="AD407"/>
      <c r="AE407"/>
      <c r="AF407"/>
      <c r="AG407"/>
      <c r="AH407"/>
      <c r="AI407"/>
      <c r="AJ407"/>
      <c r="AK407"/>
      <c r="AL407"/>
      <c r="AM407"/>
      <c r="AN407"/>
      <c r="AO407"/>
      <c r="AP407"/>
      <c r="AQ407"/>
      <c r="AR407"/>
    </row>
    <row r="408" spans="1:44" s="9" customFormat="1" hidden="1" outlineLevel="1" x14ac:dyDescent="0.55000000000000004">
      <c r="A408" s="9">
        <f t="shared" si="162"/>
        <v>37</v>
      </c>
      <c r="C408">
        <f>$F406</f>
        <v>0</v>
      </c>
      <c r="D408" s="3" t="str">
        <f t="shared" si="163"/>
        <v>A_BEDS_TOTAL - Total Available Beds</v>
      </c>
      <c r="F408" s="13" t="str">
        <f>_xll.EVDES(D408)</f>
        <v>Total Available Beds</v>
      </c>
      <c r="G408" s="10">
        <f ca="1">SUMIFS(OFFSET('BPC Data'!$F:$F,0,Summary!G$2),'BPC Data'!$E:$E,Summary!$D408,'BPC Data'!$B:$B,Summary!$C408)</f>
        <v>0</v>
      </c>
      <c r="H408" s="243">
        <f ca="1">SUMIFS(OFFSET('BPC Data'!$F:$F,0,Summary!H$2),'BPC Data'!$E:$E,Summary!$D408,'BPC Data'!$B:$B,Summary!$C408)</f>
        <v>0</v>
      </c>
      <c r="I408" s="10">
        <f ca="1">SUMIFS(OFFSET('BPC Data'!$F:$F,0,Summary!I$2),'BPC Data'!$E:$E,Summary!$D408,'BPC Data'!$B:$B,Summary!$C408)</f>
        <v>0</v>
      </c>
      <c r="J408" s="243">
        <f ca="1">SUMIFS(OFFSET('BPC Data'!$F:$F,0,Summary!J$2),'BPC Data'!$E:$E,Summary!$D408,'BPC Data'!$B:$B,Summary!$C408)</f>
        <v>0</v>
      </c>
      <c r="K408" s="10">
        <f ca="1">SUMIFS(OFFSET('BPC Data'!$F:$F,0,Summary!K$2),'BPC Data'!$E:$E,Summary!$D408,'BPC Data'!$B:$B,Summary!$C408)</f>
        <v>0</v>
      </c>
      <c r="L408" s="57">
        <f t="shared" ca="1" si="158"/>
        <v>0</v>
      </c>
      <c r="M408"/>
      <c r="N408" s="50"/>
      <c r="O408"/>
      <c r="P408"/>
      <c r="Q408"/>
      <c r="R408"/>
      <c r="S408"/>
      <c r="T408"/>
      <c r="U408"/>
      <c r="V408"/>
      <c r="W408"/>
      <c r="X408"/>
      <c r="Y408"/>
      <c r="Z408"/>
      <c r="AA408"/>
      <c r="AB408"/>
      <c r="AC408"/>
      <c r="AD408"/>
      <c r="AE408"/>
      <c r="AF408"/>
      <c r="AG408"/>
      <c r="AH408"/>
      <c r="AI408"/>
      <c r="AJ408"/>
      <c r="AK408"/>
      <c r="AL408"/>
      <c r="AM408"/>
      <c r="AN408"/>
      <c r="AO408"/>
      <c r="AP408"/>
      <c r="AQ408"/>
      <c r="AR408"/>
    </row>
    <row r="409" spans="1:44" s="9" customFormat="1" hidden="1" outlineLevel="1" x14ac:dyDescent="0.55000000000000004">
      <c r="A409" s="9">
        <f t="shared" si="162"/>
        <v>37</v>
      </c>
      <c r="B409"/>
      <c r="C409">
        <f>$F406</f>
        <v>0</v>
      </c>
      <c r="D409" s="3" t="str">
        <f t="shared" si="163"/>
        <v>T_REVENUES - Total Tenant Revenues</v>
      </c>
      <c r="E409"/>
      <c r="F409" s="13" t="str">
        <f>_xll.EVDES(D409)</f>
        <v>Total Tenant Revenues</v>
      </c>
      <c r="G409" s="10">
        <f ca="1">SUMIFS(OFFSET('BPC Data'!$F:$F,0,Summary!G$2),'BPC Data'!$E:$E,Summary!$D409,'BPC Data'!$B:$B,Summary!$C409)</f>
        <v>0</v>
      </c>
      <c r="H409" s="243">
        <f ca="1">SUMIFS(OFFSET('BPC Data'!$F:$F,0,Summary!H$2),'BPC Data'!$E:$E,Summary!$D409,'BPC Data'!$B:$B,Summary!$C409)</f>
        <v>0</v>
      </c>
      <c r="I409" s="10">
        <f ca="1">SUMIFS(OFFSET('BPC Data'!$F:$F,0,Summary!I$2),'BPC Data'!$E:$E,Summary!$D409,'BPC Data'!$B:$B,Summary!$C409)</f>
        <v>0</v>
      </c>
      <c r="J409" s="243">
        <f ca="1">SUMIFS(OFFSET('BPC Data'!$F:$F,0,Summary!J$2),'BPC Data'!$E:$E,Summary!$D409,'BPC Data'!$B:$B,Summary!$C409)</f>
        <v>0</v>
      </c>
      <c r="K409" s="10">
        <f ca="1">SUMIFS(OFFSET('BPC Data'!$F:$F,0,Summary!K$2),'BPC Data'!$E:$E,Summary!$D409,'BPC Data'!$B:$B,Summary!$C409)</f>
        <v>0</v>
      </c>
      <c r="L409" s="57">
        <f t="shared" ca="1" si="158"/>
        <v>0</v>
      </c>
      <c r="M409"/>
      <c r="N409" s="50"/>
      <c r="O409"/>
      <c r="P409"/>
      <c r="Q409"/>
      <c r="R409"/>
      <c r="S409"/>
      <c r="T409"/>
      <c r="U409"/>
      <c r="V409"/>
      <c r="W409"/>
      <c r="X409"/>
      <c r="Y409"/>
      <c r="Z409"/>
      <c r="AA409"/>
      <c r="AB409"/>
      <c r="AC409"/>
      <c r="AD409"/>
      <c r="AE409"/>
      <c r="AF409"/>
      <c r="AG409"/>
      <c r="AH409"/>
      <c r="AI409"/>
      <c r="AJ409"/>
      <c r="AK409"/>
      <c r="AL409"/>
      <c r="AM409"/>
      <c r="AN409"/>
      <c r="AO409"/>
      <c r="AP409"/>
      <c r="AQ409"/>
      <c r="AR409"/>
    </row>
    <row r="410" spans="1:44" s="9" customFormat="1" hidden="1" outlineLevel="1" x14ac:dyDescent="0.55000000000000004">
      <c r="A410" s="9">
        <f t="shared" si="162"/>
        <v>37</v>
      </c>
      <c r="B410"/>
      <c r="C410">
        <f>$F406</f>
        <v>0</v>
      </c>
      <c r="D410" s="3" t="str">
        <f t="shared" si="163"/>
        <v>T_OPEX - Tenant Operating Expenses</v>
      </c>
      <c r="E410"/>
      <c r="F410" s="13" t="str">
        <f>_xll.EVDES(D410)</f>
        <v>Tenant Operating Expenses</v>
      </c>
      <c r="G410" s="10">
        <f ca="1">SUMIFS(OFFSET('BPC Data'!$F:$F,0,Summary!G$2),'BPC Data'!$E:$E,Summary!$D410,'BPC Data'!$B:$B,Summary!$C410)</f>
        <v>0</v>
      </c>
      <c r="H410" s="243">
        <f ca="1">SUMIFS(OFFSET('BPC Data'!$F:$F,0,Summary!H$2),'BPC Data'!$E:$E,Summary!$D410,'BPC Data'!$B:$B,Summary!$C410)</f>
        <v>0</v>
      </c>
      <c r="I410" s="10">
        <f ca="1">SUMIFS(OFFSET('BPC Data'!$F:$F,0,Summary!I$2),'BPC Data'!$E:$E,Summary!$D410,'BPC Data'!$B:$B,Summary!$C410)</f>
        <v>0</v>
      </c>
      <c r="J410" s="243">
        <f ca="1">SUMIFS(OFFSET('BPC Data'!$F:$F,0,Summary!J$2),'BPC Data'!$E:$E,Summary!$D410,'BPC Data'!$B:$B,Summary!$C410)</f>
        <v>0</v>
      </c>
      <c r="K410" s="10">
        <f ca="1">SUMIFS(OFFSET('BPC Data'!$F:$F,0,Summary!K$2),'BPC Data'!$E:$E,Summary!$D410,'BPC Data'!$B:$B,Summary!$C410)</f>
        <v>0</v>
      </c>
      <c r="L410" s="57">
        <f t="shared" ca="1" si="158"/>
        <v>0</v>
      </c>
      <c r="M410"/>
      <c r="N410" s="50"/>
      <c r="O410"/>
      <c r="P410"/>
      <c r="Q410"/>
      <c r="R410"/>
      <c r="S410"/>
      <c r="T410"/>
      <c r="U410"/>
      <c r="V410"/>
      <c r="W410"/>
      <c r="X410"/>
      <c r="Y410"/>
      <c r="Z410"/>
      <c r="AA410"/>
      <c r="AB410"/>
      <c r="AC410"/>
      <c r="AD410"/>
      <c r="AE410"/>
      <c r="AF410"/>
      <c r="AG410"/>
      <c r="AH410"/>
      <c r="AI410"/>
      <c r="AJ410"/>
      <c r="AK410"/>
      <c r="AL410"/>
      <c r="AM410"/>
      <c r="AN410"/>
      <c r="AO410"/>
      <c r="AP410"/>
      <c r="AQ410"/>
      <c r="AR410"/>
    </row>
    <row r="411" spans="1:44" s="9" customFormat="1" hidden="1" outlineLevel="1" x14ac:dyDescent="0.55000000000000004">
      <c r="A411" s="9">
        <f t="shared" si="162"/>
        <v>37</v>
      </c>
      <c r="B411"/>
      <c r="C411">
        <f>$F406</f>
        <v>0</v>
      </c>
      <c r="D411" s="3" t="str">
        <f t="shared" si="163"/>
        <v>T_BAD_DEBT - Tenant Bad Debt Expense</v>
      </c>
      <c r="E411"/>
      <c r="F411" s="13" t="str">
        <f>_xll.EVDES(D411)</f>
        <v>Tenant Bad Debt Expense</v>
      </c>
      <c r="G411" s="10">
        <f ca="1">SUMIFS(OFFSET('BPC Data'!$F:$F,0,Summary!G$2),'BPC Data'!$E:$E,Summary!$D411,'BPC Data'!$B:$B,Summary!$C411)</f>
        <v>0</v>
      </c>
      <c r="H411" s="243">
        <f ca="1">SUMIFS(OFFSET('BPC Data'!$F:$F,0,Summary!H$2),'BPC Data'!$E:$E,Summary!$D411,'BPC Data'!$B:$B,Summary!$C411)</f>
        <v>0</v>
      </c>
      <c r="I411" s="10">
        <f ca="1">SUMIFS(OFFSET('BPC Data'!$F:$F,0,Summary!I$2),'BPC Data'!$E:$E,Summary!$D411,'BPC Data'!$B:$B,Summary!$C411)</f>
        <v>0</v>
      </c>
      <c r="J411" s="243">
        <f ca="1">SUMIFS(OFFSET('BPC Data'!$F:$F,0,Summary!J$2),'BPC Data'!$E:$E,Summary!$D411,'BPC Data'!$B:$B,Summary!$C411)</f>
        <v>0</v>
      </c>
      <c r="K411" s="10">
        <f ca="1">SUMIFS(OFFSET('BPC Data'!$F:$F,0,Summary!K$2),'BPC Data'!$E:$E,Summary!$D411,'BPC Data'!$B:$B,Summary!$C411)</f>
        <v>0</v>
      </c>
      <c r="L411" s="57">
        <f t="shared" ca="1" si="158"/>
        <v>0</v>
      </c>
      <c r="M411"/>
      <c r="N411" s="50"/>
      <c r="O411"/>
      <c r="P411"/>
      <c r="Q411"/>
      <c r="R411"/>
      <c r="S411"/>
      <c r="T411"/>
      <c r="U411"/>
      <c r="V411"/>
      <c r="W411"/>
      <c r="X411"/>
      <c r="Y411"/>
      <c r="Z411"/>
      <c r="AA411"/>
      <c r="AB411"/>
      <c r="AC411"/>
      <c r="AD411"/>
      <c r="AE411"/>
      <c r="AF411"/>
      <c r="AG411"/>
      <c r="AH411"/>
      <c r="AI411"/>
      <c r="AJ411"/>
      <c r="AK411"/>
      <c r="AL411"/>
      <c r="AM411"/>
      <c r="AN411"/>
      <c r="AO411"/>
      <c r="AP411"/>
      <c r="AQ411"/>
      <c r="AR411"/>
    </row>
    <row r="412" spans="1:44" s="9" customFormat="1" hidden="1" outlineLevel="1" x14ac:dyDescent="0.55000000000000004">
      <c r="A412" s="9">
        <f t="shared" si="162"/>
        <v>37</v>
      </c>
      <c r="B412"/>
      <c r="C412">
        <f>$F406</f>
        <v>0</v>
      </c>
      <c r="D412" s="2" t="str">
        <f t="shared" si="163"/>
        <v>T_EBITDARM - EBITDARM</v>
      </c>
      <c r="E412"/>
      <c r="F412" s="13" t="str">
        <f>_xll.EVDES(D412)</f>
        <v>EBITDARM</v>
      </c>
      <c r="G412" s="10">
        <f ca="1">SUMIFS(OFFSET('BPC Data'!$F:$F,0,Summary!G$2),'BPC Data'!$E:$E,Summary!$D412,'BPC Data'!$B:$B,Summary!$C412)</f>
        <v>0</v>
      </c>
      <c r="H412" s="243">
        <f ca="1">SUMIFS(OFFSET('BPC Data'!$F:$F,0,Summary!H$2),'BPC Data'!$E:$E,Summary!$D412,'BPC Data'!$B:$B,Summary!$C412)</f>
        <v>0</v>
      </c>
      <c r="I412" s="10">
        <f ca="1">SUMIFS(OFFSET('BPC Data'!$F:$F,0,Summary!I$2),'BPC Data'!$E:$E,Summary!$D412,'BPC Data'!$B:$B,Summary!$C412)</f>
        <v>0</v>
      </c>
      <c r="J412" s="243">
        <f ca="1">SUMIFS(OFFSET('BPC Data'!$F:$F,0,Summary!J$2),'BPC Data'!$E:$E,Summary!$D412,'BPC Data'!$B:$B,Summary!$C412)</f>
        <v>0</v>
      </c>
      <c r="K412" s="10">
        <f ca="1">SUMIFS(OFFSET('BPC Data'!$F:$F,0,Summary!K$2),'BPC Data'!$E:$E,Summary!$D412,'BPC Data'!$B:$B,Summary!$C412)</f>
        <v>0</v>
      </c>
      <c r="L412" s="57">
        <f t="shared" ca="1" si="158"/>
        <v>0</v>
      </c>
      <c r="M412"/>
      <c r="N412" s="50"/>
      <c r="O412"/>
      <c r="P412"/>
      <c r="Q412"/>
      <c r="R412"/>
      <c r="S412"/>
      <c r="T412"/>
      <c r="U412"/>
      <c r="V412"/>
      <c r="W412"/>
      <c r="X412"/>
      <c r="Y412"/>
      <c r="Z412"/>
      <c r="AA412"/>
      <c r="AB412"/>
      <c r="AC412"/>
      <c r="AD412"/>
      <c r="AE412"/>
      <c r="AF412"/>
      <c r="AG412"/>
      <c r="AH412"/>
      <c r="AI412"/>
      <c r="AJ412"/>
      <c r="AK412"/>
      <c r="AL412"/>
      <c r="AM412"/>
      <c r="AN412"/>
      <c r="AO412"/>
      <c r="AP412"/>
      <c r="AQ412"/>
      <c r="AR412"/>
    </row>
    <row r="413" spans="1:44" s="9" customFormat="1" hidden="1" outlineLevel="1" x14ac:dyDescent="0.55000000000000004">
      <c r="A413" s="9">
        <f t="shared" si="162"/>
        <v>37</v>
      </c>
      <c r="B413"/>
      <c r="C413">
        <f>$F406</f>
        <v>0</v>
      </c>
      <c r="D413" s="2" t="str">
        <f t="shared" si="163"/>
        <v>T_MGMT_FEE - Tenant Management Fee - Actual</v>
      </c>
      <c r="E413"/>
      <c r="F413" s="13" t="str">
        <f>_xll.EVDES(D413)</f>
        <v>Tenant Management Fee - Actual</v>
      </c>
      <c r="G413" s="10">
        <f ca="1">SUMIFS(OFFSET('BPC Data'!$F:$F,0,Summary!G$2),'BPC Data'!$E:$E,Summary!$D413,'BPC Data'!$B:$B,Summary!$C413)</f>
        <v>0</v>
      </c>
      <c r="H413" s="243">
        <f ca="1">SUMIFS(OFFSET('BPC Data'!$F:$F,0,Summary!H$2),'BPC Data'!$E:$E,Summary!$D413,'BPC Data'!$B:$B,Summary!$C413)</f>
        <v>0</v>
      </c>
      <c r="I413" s="10">
        <f ca="1">SUMIFS(OFFSET('BPC Data'!$F:$F,0,Summary!I$2),'BPC Data'!$E:$E,Summary!$D413,'BPC Data'!$B:$B,Summary!$C413)</f>
        <v>0</v>
      </c>
      <c r="J413" s="243">
        <f ca="1">SUMIFS(OFFSET('BPC Data'!$F:$F,0,Summary!J$2),'BPC Data'!$E:$E,Summary!$D413,'BPC Data'!$B:$B,Summary!$C413)</f>
        <v>0</v>
      </c>
      <c r="K413" s="10">
        <f ca="1">SUMIFS(OFFSET('BPC Data'!$F:$F,0,Summary!K$2),'BPC Data'!$E:$E,Summary!$D413,'BPC Data'!$B:$B,Summary!$C413)</f>
        <v>0</v>
      </c>
      <c r="L413" s="57">
        <f t="shared" ca="1" si="158"/>
        <v>0</v>
      </c>
      <c r="M413"/>
      <c r="N413" s="50"/>
      <c r="O413"/>
      <c r="P413"/>
      <c r="Q413"/>
      <c r="R413"/>
      <c r="S413"/>
      <c r="T413"/>
      <c r="U413"/>
      <c r="V413"/>
      <c r="W413"/>
      <c r="X413"/>
      <c r="Y413"/>
      <c r="Z413"/>
      <c r="AA413"/>
      <c r="AB413"/>
      <c r="AC413"/>
      <c r="AD413"/>
      <c r="AE413"/>
      <c r="AF413"/>
      <c r="AG413"/>
      <c r="AH413"/>
      <c r="AI413"/>
      <c r="AJ413"/>
      <c r="AK413"/>
      <c r="AL413"/>
      <c r="AM413"/>
      <c r="AN413"/>
      <c r="AO413"/>
      <c r="AP413"/>
      <c r="AQ413"/>
      <c r="AR413"/>
    </row>
    <row r="414" spans="1:44" s="9" customFormat="1" hidden="1" outlineLevel="1" x14ac:dyDescent="0.55000000000000004">
      <c r="A414" s="9">
        <f t="shared" si="162"/>
        <v>37</v>
      </c>
      <c r="B414"/>
      <c r="C414">
        <f>$F406</f>
        <v>0</v>
      </c>
      <c r="D414" s="1" t="str">
        <f t="shared" si="163"/>
        <v>T_EBITDAR - EBITDAR</v>
      </c>
      <c r="E414"/>
      <c r="F414" s="13" t="str">
        <f>_xll.EVDES(D414)</f>
        <v>EBITDAR</v>
      </c>
      <c r="G414" s="10">
        <f ca="1">SUMIFS(OFFSET('BPC Data'!$F:$F,0,Summary!G$2),'BPC Data'!$E:$E,Summary!$D414,'BPC Data'!$B:$B,Summary!$C414)</f>
        <v>0</v>
      </c>
      <c r="H414" s="243">
        <f ca="1">SUMIFS(OFFSET('BPC Data'!$F:$F,0,Summary!H$2),'BPC Data'!$E:$E,Summary!$D414,'BPC Data'!$B:$B,Summary!$C414)</f>
        <v>0</v>
      </c>
      <c r="I414" s="10">
        <f ca="1">SUMIFS(OFFSET('BPC Data'!$F:$F,0,Summary!I$2),'BPC Data'!$E:$E,Summary!$D414,'BPC Data'!$B:$B,Summary!$C414)</f>
        <v>0</v>
      </c>
      <c r="J414" s="243">
        <f ca="1">SUMIFS(OFFSET('BPC Data'!$F:$F,0,Summary!J$2),'BPC Data'!$E:$E,Summary!$D414,'BPC Data'!$B:$B,Summary!$C414)</f>
        <v>0</v>
      </c>
      <c r="K414" s="10">
        <f ca="1">SUMIFS(OFFSET('BPC Data'!$F:$F,0,Summary!K$2),'BPC Data'!$E:$E,Summary!$D414,'BPC Data'!$B:$B,Summary!$C414)</f>
        <v>0</v>
      </c>
      <c r="L414" s="57">
        <f t="shared" ca="1" si="158"/>
        <v>0</v>
      </c>
      <c r="M414"/>
      <c r="N414" s="50"/>
      <c r="O414"/>
      <c r="P414"/>
      <c r="Q414"/>
      <c r="R414"/>
      <c r="S414"/>
      <c r="T414"/>
      <c r="U414"/>
      <c r="V414"/>
      <c r="W414"/>
      <c r="X414"/>
      <c r="Y414"/>
      <c r="Z414"/>
      <c r="AA414"/>
      <c r="AB414"/>
      <c r="AC414"/>
      <c r="AD414"/>
      <c r="AE414"/>
      <c r="AF414"/>
      <c r="AG414"/>
      <c r="AH414"/>
      <c r="AI414"/>
      <c r="AJ414"/>
      <c r="AK414"/>
      <c r="AL414"/>
      <c r="AM414"/>
      <c r="AN414"/>
      <c r="AO414"/>
      <c r="AP414"/>
      <c r="AQ414"/>
      <c r="AR414"/>
    </row>
    <row r="415" spans="1:44" s="9" customFormat="1" hidden="1" outlineLevel="1" x14ac:dyDescent="0.55000000000000004">
      <c r="A415" s="9">
        <f t="shared" si="162"/>
        <v>37</v>
      </c>
      <c r="B415"/>
      <c r="C415">
        <f>$F406</f>
        <v>0</v>
      </c>
      <c r="D415" s="1" t="str">
        <f t="shared" si="163"/>
        <v>T_RENT_EXP - Tenant Rent Expense</v>
      </c>
      <c r="E415"/>
      <c r="F415" s="13" t="str">
        <f>_xll.EVDES(D415)</f>
        <v>Tenant Rent Expense</v>
      </c>
      <c r="G415" s="10">
        <f ca="1">SUMIFS(OFFSET('BPC Data'!$F:$F,0,Summary!G$2),'BPC Data'!$E:$E,Summary!$D415,'BPC Data'!$B:$B,Summary!$C415)</f>
        <v>0</v>
      </c>
      <c r="H415" s="243">
        <f ca="1">SUMIFS(OFFSET('BPC Data'!$F:$F,0,Summary!H$2),'BPC Data'!$E:$E,Summary!$D415,'BPC Data'!$B:$B,Summary!$C415)</f>
        <v>0</v>
      </c>
      <c r="I415" s="10">
        <f ca="1">SUMIFS(OFFSET('BPC Data'!$F:$F,0,Summary!I$2),'BPC Data'!$E:$E,Summary!$D415,'BPC Data'!$B:$B,Summary!$C415)</f>
        <v>0</v>
      </c>
      <c r="J415" s="243">
        <f ca="1">SUMIFS(OFFSET('BPC Data'!$F:$F,0,Summary!J$2),'BPC Data'!$E:$E,Summary!$D415,'BPC Data'!$B:$B,Summary!$C415)</f>
        <v>0</v>
      </c>
      <c r="K415" s="10">
        <f ca="1">SUMIFS(OFFSET('BPC Data'!$F:$F,0,Summary!K$2),'BPC Data'!$E:$E,Summary!$D415,'BPC Data'!$B:$B,Summary!$C415)</f>
        <v>0</v>
      </c>
      <c r="L415" s="57">
        <f t="shared" ca="1" si="158"/>
        <v>0</v>
      </c>
      <c r="M415"/>
      <c r="N415" s="50"/>
      <c r="O415"/>
      <c r="P415"/>
      <c r="Q415"/>
      <c r="R415"/>
      <c r="S415"/>
      <c r="T415"/>
      <c r="U415"/>
      <c r="V415"/>
      <c r="W415"/>
      <c r="X415"/>
      <c r="Y415"/>
      <c r="Z415"/>
      <c r="AA415"/>
      <c r="AB415"/>
      <c r="AC415"/>
      <c r="AD415"/>
      <c r="AE415"/>
      <c r="AF415"/>
      <c r="AG415"/>
      <c r="AH415"/>
      <c r="AI415"/>
      <c r="AJ415"/>
      <c r="AK415"/>
      <c r="AL415"/>
      <c r="AM415"/>
      <c r="AN415"/>
      <c r="AO415"/>
      <c r="AP415"/>
      <c r="AQ415"/>
      <c r="AR415"/>
    </row>
    <row r="416" spans="1:44" s="9" customFormat="1" hidden="1" outlineLevel="1" x14ac:dyDescent="0.55000000000000004">
      <c r="A416" s="9">
        <f t="shared" si="162"/>
        <v>37</v>
      </c>
      <c r="B416"/>
      <c r="C416"/>
      <c r="D416" s="1" t="str">
        <f t="shared" si="163"/>
        <v>x</v>
      </c>
      <c r="E416"/>
      <c r="F416" s="13" t="s">
        <v>0</v>
      </c>
      <c r="G416" s="10" t="e">
        <f t="shared" ref="G416:H416" ca="1" si="164">G414/G415</f>
        <v>#DIV/0!</v>
      </c>
      <c r="H416" s="243" t="e">
        <f t="shared" ca="1" si="164"/>
        <v>#DIV/0!</v>
      </c>
      <c r="I416" s="10" t="e">
        <f t="shared" ref="I416:J416" ca="1" si="165">I414/I415</f>
        <v>#DIV/0!</v>
      </c>
      <c r="J416" s="243" t="e">
        <f t="shared" ca="1" si="165"/>
        <v>#DIV/0!</v>
      </c>
      <c r="K416" s="10" t="e">
        <f t="shared" ref="K416" ca="1" si="166">K414/K415</f>
        <v>#DIV/0!</v>
      </c>
      <c r="L416" s="57" t="e">
        <f t="shared" ca="1" si="158"/>
        <v>#DIV/0!</v>
      </c>
      <c r="M416"/>
      <c r="N416" s="50"/>
      <c r="O416"/>
      <c r="P416"/>
      <c r="Q416"/>
      <c r="R416"/>
      <c r="S416"/>
      <c r="T416"/>
      <c r="U416"/>
      <c r="V416"/>
      <c r="W416"/>
      <c r="X416"/>
      <c r="Y416"/>
      <c r="Z416"/>
      <c r="AA416"/>
      <c r="AB416"/>
      <c r="AC416"/>
      <c r="AD416"/>
      <c r="AE416"/>
      <c r="AF416"/>
      <c r="AG416"/>
      <c r="AH416"/>
      <c r="AI416"/>
      <c r="AJ416"/>
      <c r="AK416"/>
      <c r="AL416"/>
      <c r="AM416"/>
      <c r="AN416"/>
      <c r="AO416"/>
      <c r="AP416"/>
      <c r="AQ416"/>
      <c r="AR416"/>
    </row>
    <row r="417" spans="1:44" s="9" customFormat="1" hidden="1" outlineLevel="1" x14ac:dyDescent="0.55000000000000004">
      <c r="A417" s="9">
        <f>IF(AND(D417&lt;&gt;"",C417=""),A416+1,A416)</f>
        <v>38</v>
      </c>
      <c r="B417" s="4"/>
      <c r="C417" s="4"/>
      <c r="D417" s="4" t="str">
        <f t="shared" si="163"/>
        <v>x</v>
      </c>
      <c r="E417" s="4"/>
      <c r="F417" s="12">
        <f>INDEX(PropertyList!$D:$D,MATCH(Summary!$A417,PropertyList!$C:$C,0))</f>
        <v>0</v>
      </c>
      <c r="G417" s="87"/>
      <c r="H417" s="242"/>
      <c r="I417" s="87"/>
      <c r="J417" s="242"/>
      <c r="K417" s="87"/>
      <c r="L417" s="57">
        <f t="shared" si="158"/>
        <v>0</v>
      </c>
      <c r="M417"/>
      <c r="N417" s="50"/>
      <c r="O417"/>
      <c r="P417"/>
      <c r="Q417"/>
      <c r="R417"/>
      <c r="S417"/>
      <c r="T417"/>
      <c r="U417"/>
      <c r="V417"/>
      <c r="W417"/>
      <c r="X417"/>
      <c r="Y417"/>
      <c r="Z417"/>
      <c r="AA417"/>
      <c r="AB417"/>
      <c r="AC417"/>
      <c r="AD417"/>
      <c r="AE417"/>
      <c r="AF417"/>
      <c r="AG417"/>
      <c r="AH417"/>
      <c r="AI417"/>
      <c r="AJ417"/>
      <c r="AK417"/>
      <c r="AL417"/>
      <c r="AM417"/>
      <c r="AN417"/>
      <c r="AO417"/>
      <c r="AP417"/>
      <c r="AQ417"/>
      <c r="AR417"/>
    </row>
    <row r="418" spans="1:44" s="9" customFormat="1" hidden="1" outlineLevel="1" x14ac:dyDescent="0.55000000000000004">
      <c r="A418" s="9">
        <f t="shared" ref="A418:A427" si="167">IF(AND(F418&lt;&gt;"",D418=""),A417+1,A417)</f>
        <v>38</v>
      </c>
      <c r="C418">
        <f>$F417</f>
        <v>0</v>
      </c>
      <c r="D418" s="3" t="str">
        <f t="shared" si="163"/>
        <v>PAY_PAT_DAYS - Total Payor Patient Days</v>
      </c>
      <c r="F418" s="13" t="str">
        <f>_xll.EVDES(D418)</f>
        <v>Total Payor Patient Days</v>
      </c>
      <c r="G418" s="10">
        <f ca="1">SUMIFS(OFFSET('BPC Data'!$F:$F,0,Summary!G$2),'BPC Data'!$E:$E,Summary!$D418,'BPC Data'!$B:$B,Summary!$C418)</f>
        <v>0</v>
      </c>
      <c r="H418" s="243">
        <f ca="1">SUMIFS(OFFSET('BPC Data'!$F:$F,0,Summary!H$2),'BPC Data'!$E:$E,Summary!$D418,'BPC Data'!$B:$B,Summary!$C418)</f>
        <v>0</v>
      </c>
      <c r="I418" s="10">
        <f ca="1">SUMIFS(OFFSET('BPC Data'!$F:$F,0,Summary!I$2),'BPC Data'!$E:$E,Summary!$D418,'BPC Data'!$B:$B,Summary!$C418)</f>
        <v>0</v>
      </c>
      <c r="J418" s="243">
        <f ca="1">SUMIFS(OFFSET('BPC Data'!$F:$F,0,Summary!J$2),'BPC Data'!$E:$E,Summary!$D418,'BPC Data'!$B:$B,Summary!$C418)</f>
        <v>0</v>
      </c>
      <c r="K418" s="10">
        <f ca="1">SUMIFS(OFFSET('BPC Data'!$F:$F,0,Summary!K$2),'BPC Data'!$E:$E,Summary!$D418,'BPC Data'!$B:$B,Summary!$C418)</f>
        <v>0</v>
      </c>
      <c r="L418" s="57">
        <f t="shared" ca="1" si="158"/>
        <v>0</v>
      </c>
      <c r="M418"/>
      <c r="N418" s="50"/>
      <c r="O418"/>
      <c r="P418"/>
      <c r="Q418"/>
      <c r="R418"/>
      <c r="S418"/>
      <c r="T418"/>
      <c r="U418"/>
      <c r="V418"/>
      <c r="W418"/>
      <c r="X418"/>
      <c r="Y418"/>
      <c r="Z418"/>
      <c r="AA418"/>
      <c r="AB418"/>
      <c r="AC418"/>
      <c r="AD418"/>
      <c r="AE418"/>
      <c r="AF418"/>
      <c r="AG418"/>
      <c r="AH418"/>
      <c r="AI418"/>
      <c r="AJ418"/>
      <c r="AK418"/>
      <c r="AL418"/>
      <c r="AM418"/>
      <c r="AN418"/>
      <c r="AO418"/>
      <c r="AP418"/>
      <c r="AQ418"/>
      <c r="AR418"/>
    </row>
    <row r="419" spans="1:44" s="9" customFormat="1" hidden="1" outlineLevel="1" x14ac:dyDescent="0.55000000000000004">
      <c r="A419" s="9">
        <f t="shared" si="167"/>
        <v>38</v>
      </c>
      <c r="C419">
        <f>$F417</f>
        <v>0</v>
      </c>
      <c r="D419" s="3" t="str">
        <f t="shared" si="163"/>
        <v>A_BEDS_TOTAL - Total Available Beds</v>
      </c>
      <c r="F419" s="13" t="str">
        <f>_xll.EVDES(D419)</f>
        <v>Total Available Beds</v>
      </c>
      <c r="G419" s="10">
        <f ca="1">SUMIFS(OFFSET('BPC Data'!$F:$F,0,Summary!G$2),'BPC Data'!$E:$E,Summary!$D419,'BPC Data'!$B:$B,Summary!$C419)</f>
        <v>0</v>
      </c>
      <c r="H419" s="243">
        <f ca="1">SUMIFS(OFFSET('BPC Data'!$F:$F,0,Summary!H$2),'BPC Data'!$E:$E,Summary!$D419,'BPC Data'!$B:$B,Summary!$C419)</f>
        <v>0</v>
      </c>
      <c r="I419" s="10">
        <f ca="1">SUMIFS(OFFSET('BPC Data'!$F:$F,0,Summary!I$2),'BPC Data'!$E:$E,Summary!$D419,'BPC Data'!$B:$B,Summary!$C419)</f>
        <v>0</v>
      </c>
      <c r="J419" s="243">
        <f ca="1">SUMIFS(OFFSET('BPC Data'!$F:$F,0,Summary!J$2),'BPC Data'!$E:$E,Summary!$D419,'BPC Data'!$B:$B,Summary!$C419)</f>
        <v>0</v>
      </c>
      <c r="K419" s="10">
        <f ca="1">SUMIFS(OFFSET('BPC Data'!$F:$F,0,Summary!K$2),'BPC Data'!$E:$E,Summary!$D419,'BPC Data'!$B:$B,Summary!$C419)</f>
        <v>0</v>
      </c>
      <c r="L419" s="57">
        <f t="shared" ca="1" si="158"/>
        <v>0</v>
      </c>
      <c r="M419"/>
      <c r="N419" s="50"/>
      <c r="O419"/>
      <c r="P419"/>
      <c r="Q419"/>
      <c r="R419"/>
      <c r="S419"/>
      <c r="T419"/>
      <c r="U419"/>
      <c r="V419"/>
      <c r="W419"/>
      <c r="X419"/>
      <c r="Y419"/>
      <c r="Z419"/>
      <c r="AA419"/>
      <c r="AB419"/>
      <c r="AC419"/>
      <c r="AD419"/>
      <c r="AE419"/>
      <c r="AF419"/>
      <c r="AG419"/>
      <c r="AH419"/>
      <c r="AI419"/>
      <c r="AJ419"/>
      <c r="AK419"/>
      <c r="AL419"/>
      <c r="AM419"/>
      <c r="AN419"/>
      <c r="AO419"/>
      <c r="AP419"/>
      <c r="AQ419"/>
      <c r="AR419"/>
    </row>
    <row r="420" spans="1:44" s="9" customFormat="1" hidden="1" outlineLevel="1" x14ac:dyDescent="0.55000000000000004">
      <c r="A420" s="9">
        <f t="shared" si="167"/>
        <v>38</v>
      </c>
      <c r="B420"/>
      <c r="C420">
        <f>$F417</f>
        <v>0</v>
      </c>
      <c r="D420" s="3" t="str">
        <f t="shared" si="163"/>
        <v>T_REVENUES - Total Tenant Revenues</v>
      </c>
      <c r="E420"/>
      <c r="F420" s="13" t="str">
        <f>_xll.EVDES(D420)</f>
        <v>Total Tenant Revenues</v>
      </c>
      <c r="G420" s="10">
        <f ca="1">SUMIFS(OFFSET('BPC Data'!$F:$F,0,Summary!G$2),'BPC Data'!$E:$E,Summary!$D420,'BPC Data'!$B:$B,Summary!$C420)</f>
        <v>0</v>
      </c>
      <c r="H420" s="243">
        <f ca="1">SUMIFS(OFFSET('BPC Data'!$F:$F,0,Summary!H$2),'BPC Data'!$E:$E,Summary!$D420,'BPC Data'!$B:$B,Summary!$C420)</f>
        <v>0</v>
      </c>
      <c r="I420" s="10">
        <f ca="1">SUMIFS(OFFSET('BPC Data'!$F:$F,0,Summary!I$2),'BPC Data'!$E:$E,Summary!$D420,'BPC Data'!$B:$B,Summary!$C420)</f>
        <v>0</v>
      </c>
      <c r="J420" s="243">
        <f ca="1">SUMIFS(OFFSET('BPC Data'!$F:$F,0,Summary!J$2),'BPC Data'!$E:$E,Summary!$D420,'BPC Data'!$B:$B,Summary!$C420)</f>
        <v>0</v>
      </c>
      <c r="K420" s="10">
        <f ca="1">SUMIFS(OFFSET('BPC Data'!$F:$F,0,Summary!K$2),'BPC Data'!$E:$E,Summary!$D420,'BPC Data'!$B:$B,Summary!$C420)</f>
        <v>0</v>
      </c>
      <c r="L420" s="57">
        <f t="shared" ca="1" si="158"/>
        <v>0</v>
      </c>
      <c r="M420"/>
      <c r="N420" s="50"/>
      <c r="O420"/>
      <c r="P420"/>
      <c r="Q420"/>
      <c r="R420"/>
      <c r="S420"/>
      <c r="T420"/>
      <c r="U420"/>
      <c r="V420"/>
      <c r="W420"/>
      <c r="X420"/>
      <c r="Y420"/>
      <c r="Z420"/>
      <c r="AA420"/>
      <c r="AB420"/>
      <c r="AC420"/>
      <c r="AD420"/>
      <c r="AE420"/>
      <c r="AF420"/>
      <c r="AG420"/>
      <c r="AH420"/>
      <c r="AI420"/>
      <c r="AJ420"/>
      <c r="AK420"/>
      <c r="AL420"/>
      <c r="AM420"/>
      <c r="AN420"/>
      <c r="AO420"/>
      <c r="AP420"/>
      <c r="AQ420"/>
      <c r="AR420"/>
    </row>
    <row r="421" spans="1:44" s="9" customFormat="1" hidden="1" outlineLevel="1" x14ac:dyDescent="0.55000000000000004">
      <c r="A421" s="9">
        <f t="shared" si="167"/>
        <v>38</v>
      </c>
      <c r="B421"/>
      <c r="C421">
        <f>$F417</f>
        <v>0</v>
      </c>
      <c r="D421" s="3" t="str">
        <f t="shared" si="163"/>
        <v>T_OPEX - Tenant Operating Expenses</v>
      </c>
      <c r="E421"/>
      <c r="F421" s="13" t="str">
        <f>_xll.EVDES(D421)</f>
        <v>Tenant Operating Expenses</v>
      </c>
      <c r="G421" s="10">
        <f ca="1">SUMIFS(OFFSET('BPC Data'!$F:$F,0,Summary!G$2),'BPC Data'!$E:$E,Summary!$D421,'BPC Data'!$B:$B,Summary!$C421)</f>
        <v>0</v>
      </c>
      <c r="H421" s="243">
        <f ca="1">SUMIFS(OFFSET('BPC Data'!$F:$F,0,Summary!H$2),'BPC Data'!$E:$E,Summary!$D421,'BPC Data'!$B:$B,Summary!$C421)</f>
        <v>0</v>
      </c>
      <c r="I421" s="10">
        <f ca="1">SUMIFS(OFFSET('BPC Data'!$F:$F,0,Summary!I$2),'BPC Data'!$E:$E,Summary!$D421,'BPC Data'!$B:$B,Summary!$C421)</f>
        <v>0</v>
      </c>
      <c r="J421" s="243">
        <f ca="1">SUMIFS(OFFSET('BPC Data'!$F:$F,0,Summary!J$2),'BPC Data'!$E:$E,Summary!$D421,'BPC Data'!$B:$B,Summary!$C421)</f>
        <v>0</v>
      </c>
      <c r="K421" s="10">
        <f ca="1">SUMIFS(OFFSET('BPC Data'!$F:$F,0,Summary!K$2),'BPC Data'!$E:$E,Summary!$D421,'BPC Data'!$B:$B,Summary!$C421)</f>
        <v>0</v>
      </c>
      <c r="L421" s="57">
        <f t="shared" ca="1" si="158"/>
        <v>0</v>
      </c>
      <c r="M421"/>
      <c r="N421" s="50"/>
      <c r="O421"/>
      <c r="P421"/>
      <c r="Q421"/>
      <c r="R421"/>
      <c r="S421"/>
      <c r="T421"/>
      <c r="U421"/>
      <c r="V421"/>
      <c r="W421"/>
      <c r="X421"/>
      <c r="Y421"/>
      <c r="Z421"/>
      <c r="AA421"/>
      <c r="AB421"/>
      <c r="AC421"/>
      <c r="AD421"/>
      <c r="AE421"/>
      <c r="AF421"/>
      <c r="AG421"/>
      <c r="AH421"/>
      <c r="AI421"/>
      <c r="AJ421"/>
      <c r="AK421"/>
      <c r="AL421"/>
      <c r="AM421"/>
      <c r="AN421"/>
      <c r="AO421"/>
      <c r="AP421"/>
      <c r="AQ421"/>
      <c r="AR421"/>
    </row>
    <row r="422" spans="1:44" s="9" customFormat="1" hidden="1" outlineLevel="1" x14ac:dyDescent="0.55000000000000004">
      <c r="A422" s="9">
        <f t="shared" si="167"/>
        <v>38</v>
      </c>
      <c r="B422"/>
      <c r="C422">
        <f>$F417</f>
        <v>0</v>
      </c>
      <c r="D422" s="3" t="str">
        <f t="shared" si="163"/>
        <v>T_BAD_DEBT - Tenant Bad Debt Expense</v>
      </c>
      <c r="E422"/>
      <c r="F422" s="13" t="str">
        <f>_xll.EVDES(D422)</f>
        <v>Tenant Bad Debt Expense</v>
      </c>
      <c r="G422" s="10">
        <f ca="1">SUMIFS(OFFSET('BPC Data'!$F:$F,0,Summary!G$2),'BPC Data'!$E:$E,Summary!$D422,'BPC Data'!$B:$B,Summary!$C422)</f>
        <v>0</v>
      </c>
      <c r="H422" s="243">
        <f ca="1">SUMIFS(OFFSET('BPC Data'!$F:$F,0,Summary!H$2),'BPC Data'!$E:$E,Summary!$D422,'BPC Data'!$B:$B,Summary!$C422)</f>
        <v>0</v>
      </c>
      <c r="I422" s="10">
        <f ca="1">SUMIFS(OFFSET('BPC Data'!$F:$F,0,Summary!I$2),'BPC Data'!$E:$E,Summary!$D422,'BPC Data'!$B:$B,Summary!$C422)</f>
        <v>0</v>
      </c>
      <c r="J422" s="243">
        <f ca="1">SUMIFS(OFFSET('BPC Data'!$F:$F,0,Summary!J$2),'BPC Data'!$E:$E,Summary!$D422,'BPC Data'!$B:$B,Summary!$C422)</f>
        <v>0</v>
      </c>
      <c r="K422" s="10">
        <f ca="1">SUMIFS(OFFSET('BPC Data'!$F:$F,0,Summary!K$2),'BPC Data'!$E:$E,Summary!$D422,'BPC Data'!$B:$B,Summary!$C422)</f>
        <v>0</v>
      </c>
      <c r="L422" s="57">
        <f t="shared" ca="1" si="158"/>
        <v>0</v>
      </c>
      <c r="M422"/>
      <c r="N422" s="50"/>
      <c r="O422"/>
      <c r="P422"/>
      <c r="Q422"/>
      <c r="R422"/>
      <c r="S422"/>
      <c r="T422"/>
      <c r="U422"/>
      <c r="V422"/>
      <c r="W422"/>
      <c r="X422"/>
      <c r="Y422"/>
      <c r="Z422"/>
      <c r="AA422"/>
      <c r="AB422"/>
      <c r="AC422"/>
      <c r="AD422"/>
      <c r="AE422"/>
      <c r="AF422"/>
      <c r="AG422"/>
      <c r="AH422"/>
      <c r="AI422"/>
      <c r="AJ422"/>
      <c r="AK422"/>
      <c r="AL422"/>
      <c r="AM422"/>
      <c r="AN422"/>
      <c r="AO422"/>
      <c r="AP422"/>
      <c r="AQ422"/>
      <c r="AR422"/>
    </row>
    <row r="423" spans="1:44" s="9" customFormat="1" hidden="1" outlineLevel="1" x14ac:dyDescent="0.55000000000000004">
      <c r="A423" s="9">
        <f t="shared" si="167"/>
        <v>38</v>
      </c>
      <c r="B423"/>
      <c r="C423">
        <f>$F417</f>
        <v>0</v>
      </c>
      <c r="D423" s="2" t="str">
        <f t="shared" si="163"/>
        <v>T_EBITDARM - EBITDARM</v>
      </c>
      <c r="E423"/>
      <c r="F423" s="13" t="str">
        <f>_xll.EVDES(D423)</f>
        <v>EBITDARM</v>
      </c>
      <c r="G423" s="10">
        <f ca="1">SUMIFS(OFFSET('BPC Data'!$F:$F,0,Summary!G$2),'BPC Data'!$E:$E,Summary!$D423,'BPC Data'!$B:$B,Summary!$C423)</f>
        <v>0</v>
      </c>
      <c r="H423" s="243">
        <f ca="1">SUMIFS(OFFSET('BPC Data'!$F:$F,0,Summary!H$2),'BPC Data'!$E:$E,Summary!$D423,'BPC Data'!$B:$B,Summary!$C423)</f>
        <v>0</v>
      </c>
      <c r="I423" s="10">
        <f ca="1">SUMIFS(OFFSET('BPC Data'!$F:$F,0,Summary!I$2),'BPC Data'!$E:$E,Summary!$D423,'BPC Data'!$B:$B,Summary!$C423)</f>
        <v>0</v>
      </c>
      <c r="J423" s="243">
        <f ca="1">SUMIFS(OFFSET('BPC Data'!$F:$F,0,Summary!J$2),'BPC Data'!$E:$E,Summary!$D423,'BPC Data'!$B:$B,Summary!$C423)</f>
        <v>0</v>
      </c>
      <c r="K423" s="10">
        <f ca="1">SUMIFS(OFFSET('BPC Data'!$F:$F,0,Summary!K$2),'BPC Data'!$E:$E,Summary!$D423,'BPC Data'!$B:$B,Summary!$C423)</f>
        <v>0</v>
      </c>
      <c r="L423" s="57">
        <f t="shared" ca="1" si="158"/>
        <v>0</v>
      </c>
      <c r="M423"/>
      <c r="N423" s="50"/>
      <c r="O423"/>
      <c r="P423"/>
      <c r="Q423"/>
      <c r="R423"/>
      <c r="S423"/>
      <c r="T423"/>
      <c r="U423"/>
      <c r="V423"/>
      <c r="W423"/>
      <c r="X423"/>
      <c r="Y423"/>
      <c r="Z423"/>
      <c r="AA423"/>
      <c r="AB423"/>
      <c r="AC423"/>
      <c r="AD423"/>
      <c r="AE423"/>
      <c r="AF423"/>
      <c r="AG423"/>
      <c r="AH423"/>
      <c r="AI423"/>
      <c r="AJ423"/>
      <c r="AK423"/>
      <c r="AL423"/>
      <c r="AM423"/>
      <c r="AN423"/>
      <c r="AO423"/>
      <c r="AP423"/>
      <c r="AQ423"/>
      <c r="AR423"/>
    </row>
    <row r="424" spans="1:44" s="9" customFormat="1" hidden="1" outlineLevel="1" x14ac:dyDescent="0.55000000000000004">
      <c r="A424" s="9">
        <f t="shared" si="167"/>
        <v>38</v>
      </c>
      <c r="B424"/>
      <c r="C424">
        <f>$F417</f>
        <v>0</v>
      </c>
      <c r="D424" s="2" t="str">
        <f t="shared" si="163"/>
        <v>T_MGMT_FEE - Tenant Management Fee - Actual</v>
      </c>
      <c r="E424"/>
      <c r="F424" s="13" t="str">
        <f>_xll.EVDES(D424)</f>
        <v>Tenant Management Fee - Actual</v>
      </c>
      <c r="G424" s="10">
        <f ca="1">SUMIFS(OFFSET('BPC Data'!$F:$F,0,Summary!G$2),'BPC Data'!$E:$E,Summary!$D424,'BPC Data'!$B:$B,Summary!$C424)</f>
        <v>0</v>
      </c>
      <c r="H424" s="243">
        <f ca="1">SUMIFS(OFFSET('BPC Data'!$F:$F,0,Summary!H$2),'BPC Data'!$E:$E,Summary!$D424,'BPC Data'!$B:$B,Summary!$C424)</f>
        <v>0</v>
      </c>
      <c r="I424" s="10">
        <f ca="1">SUMIFS(OFFSET('BPC Data'!$F:$F,0,Summary!I$2),'BPC Data'!$E:$E,Summary!$D424,'BPC Data'!$B:$B,Summary!$C424)</f>
        <v>0</v>
      </c>
      <c r="J424" s="243">
        <f ca="1">SUMIFS(OFFSET('BPC Data'!$F:$F,0,Summary!J$2),'BPC Data'!$E:$E,Summary!$D424,'BPC Data'!$B:$B,Summary!$C424)</f>
        <v>0</v>
      </c>
      <c r="K424" s="10">
        <f ca="1">SUMIFS(OFFSET('BPC Data'!$F:$F,0,Summary!K$2),'BPC Data'!$E:$E,Summary!$D424,'BPC Data'!$B:$B,Summary!$C424)</f>
        <v>0</v>
      </c>
      <c r="L424" s="57">
        <f t="shared" ca="1" si="158"/>
        <v>0</v>
      </c>
      <c r="M424"/>
      <c r="N424" s="50"/>
      <c r="O424"/>
      <c r="P424"/>
      <c r="Q424"/>
      <c r="R424"/>
      <c r="S424"/>
      <c r="T424"/>
      <c r="U424"/>
      <c r="V424"/>
      <c r="W424"/>
      <c r="X424"/>
      <c r="Y424"/>
      <c r="Z424"/>
      <c r="AA424"/>
      <c r="AB424"/>
      <c r="AC424"/>
      <c r="AD424"/>
      <c r="AE424"/>
      <c r="AF424"/>
      <c r="AG424"/>
      <c r="AH424"/>
      <c r="AI424"/>
      <c r="AJ424"/>
      <c r="AK424"/>
      <c r="AL424"/>
      <c r="AM424"/>
      <c r="AN424"/>
      <c r="AO424"/>
      <c r="AP424"/>
      <c r="AQ424"/>
      <c r="AR424"/>
    </row>
    <row r="425" spans="1:44" s="9" customFormat="1" hidden="1" outlineLevel="1" x14ac:dyDescent="0.55000000000000004">
      <c r="A425" s="9">
        <f t="shared" si="167"/>
        <v>38</v>
      </c>
      <c r="B425"/>
      <c r="C425">
        <f>$F417</f>
        <v>0</v>
      </c>
      <c r="D425" s="1" t="str">
        <f t="shared" si="163"/>
        <v>T_EBITDAR - EBITDAR</v>
      </c>
      <c r="E425"/>
      <c r="F425" s="13" t="str">
        <f>_xll.EVDES(D425)</f>
        <v>EBITDAR</v>
      </c>
      <c r="G425" s="10">
        <f ca="1">SUMIFS(OFFSET('BPC Data'!$F:$F,0,Summary!G$2),'BPC Data'!$E:$E,Summary!$D425,'BPC Data'!$B:$B,Summary!$C425)</f>
        <v>0</v>
      </c>
      <c r="H425" s="243">
        <f ca="1">SUMIFS(OFFSET('BPC Data'!$F:$F,0,Summary!H$2),'BPC Data'!$E:$E,Summary!$D425,'BPC Data'!$B:$B,Summary!$C425)</f>
        <v>0</v>
      </c>
      <c r="I425" s="10">
        <f ca="1">SUMIFS(OFFSET('BPC Data'!$F:$F,0,Summary!I$2),'BPC Data'!$E:$E,Summary!$D425,'BPC Data'!$B:$B,Summary!$C425)</f>
        <v>0</v>
      </c>
      <c r="J425" s="243">
        <f ca="1">SUMIFS(OFFSET('BPC Data'!$F:$F,0,Summary!J$2),'BPC Data'!$E:$E,Summary!$D425,'BPC Data'!$B:$B,Summary!$C425)</f>
        <v>0</v>
      </c>
      <c r="K425" s="10">
        <f ca="1">SUMIFS(OFFSET('BPC Data'!$F:$F,0,Summary!K$2),'BPC Data'!$E:$E,Summary!$D425,'BPC Data'!$B:$B,Summary!$C425)</f>
        <v>0</v>
      </c>
      <c r="L425" s="57">
        <f t="shared" ca="1" si="158"/>
        <v>0</v>
      </c>
      <c r="M425"/>
      <c r="N425" s="50"/>
      <c r="O425"/>
      <c r="P425"/>
      <c r="Q425"/>
      <c r="R425"/>
      <c r="S425"/>
      <c r="T425"/>
      <c r="U425"/>
      <c r="V425"/>
      <c r="W425"/>
      <c r="X425"/>
      <c r="Y425"/>
      <c r="Z425"/>
      <c r="AA425"/>
      <c r="AB425"/>
      <c r="AC425"/>
      <c r="AD425"/>
      <c r="AE425"/>
      <c r="AF425"/>
      <c r="AG425"/>
      <c r="AH425"/>
      <c r="AI425"/>
      <c r="AJ425"/>
      <c r="AK425"/>
      <c r="AL425"/>
      <c r="AM425"/>
      <c r="AN425"/>
      <c r="AO425"/>
      <c r="AP425"/>
      <c r="AQ425"/>
      <c r="AR425"/>
    </row>
    <row r="426" spans="1:44" s="9" customFormat="1" hidden="1" outlineLevel="1" x14ac:dyDescent="0.55000000000000004">
      <c r="A426" s="9">
        <f t="shared" si="167"/>
        <v>38</v>
      </c>
      <c r="B426"/>
      <c r="C426">
        <f>$F417</f>
        <v>0</v>
      </c>
      <c r="D426" s="1" t="str">
        <f t="shared" si="163"/>
        <v>T_RENT_EXP - Tenant Rent Expense</v>
      </c>
      <c r="E426"/>
      <c r="F426" s="13" t="str">
        <f>_xll.EVDES(D426)</f>
        <v>Tenant Rent Expense</v>
      </c>
      <c r="G426" s="10">
        <f ca="1">SUMIFS(OFFSET('BPC Data'!$F:$F,0,Summary!G$2),'BPC Data'!$E:$E,Summary!$D426,'BPC Data'!$B:$B,Summary!$C426)</f>
        <v>0</v>
      </c>
      <c r="H426" s="243">
        <f ca="1">SUMIFS(OFFSET('BPC Data'!$F:$F,0,Summary!H$2),'BPC Data'!$E:$E,Summary!$D426,'BPC Data'!$B:$B,Summary!$C426)</f>
        <v>0</v>
      </c>
      <c r="I426" s="10">
        <f ca="1">SUMIFS(OFFSET('BPC Data'!$F:$F,0,Summary!I$2),'BPC Data'!$E:$E,Summary!$D426,'BPC Data'!$B:$B,Summary!$C426)</f>
        <v>0</v>
      </c>
      <c r="J426" s="243">
        <f ca="1">SUMIFS(OFFSET('BPC Data'!$F:$F,0,Summary!J$2),'BPC Data'!$E:$E,Summary!$D426,'BPC Data'!$B:$B,Summary!$C426)</f>
        <v>0</v>
      </c>
      <c r="K426" s="10">
        <f ca="1">SUMIFS(OFFSET('BPC Data'!$F:$F,0,Summary!K$2),'BPC Data'!$E:$E,Summary!$D426,'BPC Data'!$B:$B,Summary!$C426)</f>
        <v>0</v>
      </c>
      <c r="L426" s="57">
        <f t="shared" ca="1" si="158"/>
        <v>0</v>
      </c>
      <c r="M426"/>
      <c r="N426" s="50"/>
      <c r="O426"/>
      <c r="P426"/>
      <c r="Q426"/>
      <c r="R426"/>
      <c r="S426"/>
      <c r="T426"/>
      <c r="U426"/>
      <c r="V426"/>
      <c r="W426"/>
      <c r="X426"/>
      <c r="Y426"/>
      <c r="Z426"/>
      <c r="AA426"/>
      <c r="AB426"/>
      <c r="AC426"/>
      <c r="AD426"/>
      <c r="AE426"/>
      <c r="AF426"/>
      <c r="AG426"/>
      <c r="AH426"/>
      <c r="AI426"/>
      <c r="AJ426"/>
      <c r="AK426"/>
      <c r="AL426"/>
      <c r="AM426"/>
      <c r="AN426"/>
      <c r="AO426"/>
      <c r="AP426"/>
      <c r="AQ426"/>
      <c r="AR426"/>
    </row>
    <row r="427" spans="1:44" s="9" customFormat="1" hidden="1" outlineLevel="1" x14ac:dyDescent="0.55000000000000004">
      <c r="A427" s="9">
        <f t="shared" si="167"/>
        <v>38</v>
      </c>
      <c r="B427"/>
      <c r="C427"/>
      <c r="D427" s="1" t="str">
        <f t="shared" si="163"/>
        <v>x</v>
      </c>
      <c r="E427"/>
      <c r="F427" s="13" t="s">
        <v>0</v>
      </c>
      <c r="G427" s="10" t="e">
        <f t="shared" ref="G427:H427" ca="1" si="168">G425/G426</f>
        <v>#DIV/0!</v>
      </c>
      <c r="H427" s="243" t="e">
        <f t="shared" ca="1" si="168"/>
        <v>#DIV/0!</v>
      </c>
      <c r="I427" s="10" t="e">
        <f t="shared" ref="I427:J427" ca="1" si="169">I425/I426</f>
        <v>#DIV/0!</v>
      </c>
      <c r="J427" s="243" t="e">
        <f t="shared" ca="1" si="169"/>
        <v>#DIV/0!</v>
      </c>
      <c r="K427" s="10" t="e">
        <f t="shared" ref="K427" ca="1" si="170">K425/K426</f>
        <v>#DIV/0!</v>
      </c>
      <c r="L427" s="57" t="e">
        <f t="shared" ca="1" si="158"/>
        <v>#DIV/0!</v>
      </c>
      <c r="M427"/>
      <c r="N427" s="50"/>
      <c r="O427"/>
      <c r="P427"/>
      <c r="Q427"/>
      <c r="R427"/>
      <c r="S427"/>
      <c r="T427"/>
      <c r="U427"/>
      <c r="V427"/>
      <c r="W427"/>
      <c r="X427"/>
      <c r="Y427"/>
      <c r="Z427"/>
      <c r="AA427"/>
      <c r="AB427"/>
      <c r="AC427"/>
      <c r="AD427"/>
      <c r="AE427"/>
      <c r="AF427"/>
      <c r="AG427"/>
      <c r="AH427"/>
      <c r="AI427"/>
      <c r="AJ427"/>
      <c r="AK427"/>
      <c r="AL427"/>
      <c r="AM427"/>
      <c r="AN427"/>
      <c r="AO427"/>
      <c r="AP427"/>
      <c r="AQ427"/>
      <c r="AR427"/>
    </row>
    <row r="428" spans="1:44" s="9" customFormat="1" hidden="1" outlineLevel="1" x14ac:dyDescent="0.55000000000000004">
      <c r="A428" s="9">
        <f>IF(AND(D428&lt;&gt;"",C428=""),A427+1,A427)</f>
        <v>39</v>
      </c>
      <c r="B428" s="4"/>
      <c r="C428" s="4"/>
      <c r="D428" s="4" t="str">
        <f t="shared" si="163"/>
        <v>x</v>
      </c>
      <c r="E428" s="4"/>
      <c r="F428" s="12">
        <f>INDEX(PropertyList!$D:$D,MATCH(Summary!$A428,PropertyList!$C:$C,0))</f>
        <v>0</v>
      </c>
      <c r="G428" s="87"/>
      <c r="H428" s="242"/>
      <c r="I428" s="87"/>
      <c r="J428" s="242"/>
      <c r="K428" s="87"/>
      <c r="L428" s="57">
        <f t="shared" si="158"/>
        <v>0</v>
      </c>
      <c r="M428"/>
      <c r="N428" s="50"/>
      <c r="O428"/>
      <c r="P428"/>
      <c r="Q428"/>
      <c r="R428"/>
      <c r="S428"/>
      <c r="T428"/>
      <c r="U428"/>
      <c r="V428"/>
      <c r="W428"/>
      <c r="X428"/>
      <c r="Y428"/>
      <c r="Z428"/>
      <c r="AA428"/>
      <c r="AB428"/>
      <c r="AC428"/>
      <c r="AD428"/>
      <c r="AE428"/>
      <c r="AF428"/>
      <c r="AG428"/>
      <c r="AH428"/>
      <c r="AI428"/>
      <c r="AJ428"/>
      <c r="AK428"/>
      <c r="AL428"/>
      <c r="AM428"/>
      <c r="AN428"/>
      <c r="AO428"/>
      <c r="AP428"/>
      <c r="AQ428"/>
      <c r="AR428"/>
    </row>
    <row r="429" spans="1:44" s="9" customFormat="1" hidden="1" outlineLevel="1" x14ac:dyDescent="0.55000000000000004">
      <c r="A429" s="9">
        <f t="shared" ref="A429:A438" si="171">IF(AND(F429&lt;&gt;"",D429=""),A428+1,A428)</f>
        <v>39</v>
      </c>
      <c r="C429">
        <f>$F428</f>
        <v>0</v>
      </c>
      <c r="D429" s="3" t="str">
        <f t="shared" si="163"/>
        <v>PAY_PAT_DAYS - Total Payor Patient Days</v>
      </c>
      <c r="F429" s="13" t="str">
        <f>_xll.EVDES(D429)</f>
        <v>Total Payor Patient Days</v>
      </c>
      <c r="G429" s="10">
        <f ca="1">SUMIFS(OFFSET('BPC Data'!$F:$F,0,Summary!G$2),'BPC Data'!$E:$E,Summary!$D429,'BPC Data'!$B:$B,Summary!$C429)</f>
        <v>0</v>
      </c>
      <c r="H429" s="243">
        <f ca="1">SUMIFS(OFFSET('BPC Data'!$F:$F,0,Summary!H$2),'BPC Data'!$E:$E,Summary!$D429,'BPC Data'!$B:$B,Summary!$C429)</f>
        <v>0</v>
      </c>
      <c r="I429" s="10">
        <f ca="1">SUMIFS(OFFSET('BPC Data'!$F:$F,0,Summary!I$2),'BPC Data'!$E:$E,Summary!$D429,'BPC Data'!$B:$B,Summary!$C429)</f>
        <v>0</v>
      </c>
      <c r="J429" s="243">
        <f ca="1">SUMIFS(OFFSET('BPC Data'!$F:$F,0,Summary!J$2),'BPC Data'!$E:$E,Summary!$D429,'BPC Data'!$B:$B,Summary!$C429)</f>
        <v>0</v>
      </c>
      <c r="K429" s="10">
        <f ca="1">SUMIFS(OFFSET('BPC Data'!$F:$F,0,Summary!K$2),'BPC Data'!$E:$E,Summary!$D429,'BPC Data'!$B:$B,Summary!$C429)</f>
        <v>0</v>
      </c>
      <c r="L429" s="57">
        <f t="shared" ca="1" si="158"/>
        <v>0</v>
      </c>
      <c r="M429"/>
      <c r="N429" s="50"/>
      <c r="O429"/>
      <c r="P429"/>
      <c r="Q429"/>
      <c r="R429"/>
      <c r="S429"/>
      <c r="T429"/>
      <c r="U429"/>
      <c r="V429"/>
      <c r="W429"/>
      <c r="X429"/>
      <c r="Y429"/>
      <c r="Z429"/>
      <c r="AA429"/>
      <c r="AB429"/>
      <c r="AC429"/>
      <c r="AD429"/>
      <c r="AE429"/>
      <c r="AF429"/>
      <c r="AG429"/>
      <c r="AH429"/>
      <c r="AI429"/>
      <c r="AJ429"/>
      <c r="AK429"/>
      <c r="AL429"/>
      <c r="AM429"/>
      <c r="AN429"/>
      <c r="AO429"/>
      <c r="AP429"/>
      <c r="AQ429"/>
      <c r="AR429"/>
    </row>
    <row r="430" spans="1:44" s="9" customFormat="1" hidden="1" outlineLevel="1" x14ac:dyDescent="0.55000000000000004">
      <c r="A430" s="9">
        <f t="shared" si="171"/>
        <v>39</v>
      </c>
      <c r="C430">
        <f>$F428</f>
        <v>0</v>
      </c>
      <c r="D430" s="3" t="str">
        <f t="shared" si="163"/>
        <v>A_BEDS_TOTAL - Total Available Beds</v>
      </c>
      <c r="F430" s="13" t="str">
        <f>_xll.EVDES(D430)</f>
        <v>Total Available Beds</v>
      </c>
      <c r="G430" s="10">
        <f ca="1">SUMIFS(OFFSET('BPC Data'!$F:$F,0,Summary!G$2),'BPC Data'!$E:$E,Summary!$D430,'BPC Data'!$B:$B,Summary!$C430)</f>
        <v>0</v>
      </c>
      <c r="H430" s="243">
        <f ca="1">SUMIFS(OFFSET('BPC Data'!$F:$F,0,Summary!H$2),'BPC Data'!$E:$E,Summary!$D430,'BPC Data'!$B:$B,Summary!$C430)</f>
        <v>0</v>
      </c>
      <c r="I430" s="10">
        <f ca="1">SUMIFS(OFFSET('BPC Data'!$F:$F,0,Summary!I$2),'BPC Data'!$E:$E,Summary!$D430,'BPC Data'!$B:$B,Summary!$C430)</f>
        <v>0</v>
      </c>
      <c r="J430" s="243">
        <f ca="1">SUMIFS(OFFSET('BPC Data'!$F:$F,0,Summary!J$2),'BPC Data'!$E:$E,Summary!$D430,'BPC Data'!$B:$B,Summary!$C430)</f>
        <v>0</v>
      </c>
      <c r="K430" s="10">
        <f ca="1">SUMIFS(OFFSET('BPC Data'!$F:$F,0,Summary!K$2),'BPC Data'!$E:$E,Summary!$D430,'BPC Data'!$B:$B,Summary!$C430)</f>
        <v>0</v>
      </c>
      <c r="L430" s="57">
        <f t="shared" ca="1" si="158"/>
        <v>0</v>
      </c>
      <c r="M430"/>
      <c r="N430" s="50"/>
      <c r="O430"/>
      <c r="P430"/>
      <c r="Q430"/>
      <c r="R430"/>
      <c r="S430"/>
      <c r="T430"/>
      <c r="U430"/>
      <c r="V430"/>
      <c r="W430"/>
      <c r="X430"/>
      <c r="Y430"/>
      <c r="Z430"/>
      <c r="AA430"/>
      <c r="AB430"/>
      <c r="AC430"/>
      <c r="AD430"/>
      <c r="AE430"/>
      <c r="AF430"/>
      <c r="AG430"/>
      <c r="AH430"/>
      <c r="AI430"/>
      <c r="AJ430"/>
      <c r="AK430"/>
      <c r="AL430"/>
      <c r="AM430"/>
      <c r="AN430"/>
      <c r="AO430"/>
      <c r="AP430"/>
      <c r="AQ430"/>
      <c r="AR430"/>
    </row>
    <row r="431" spans="1:44" s="9" customFormat="1" hidden="1" outlineLevel="1" x14ac:dyDescent="0.55000000000000004">
      <c r="A431" s="9">
        <f t="shared" si="171"/>
        <v>39</v>
      </c>
      <c r="B431"/>
      <c r="C431">
        <f>$F428</f>
        <v>0</v>
      </c>
      <c r="D431" s="3" t="str">
        <f t="shared" si="163"/>
        <v>T_REVENUES - Total Tenant Revenues</v>
      </c>
      <c r="E431"/>
      <c r="F431" s="13" t="str">
        <f>_xll.EVDES(D431)</f>
        <v>Total Tenant Revenues</v>
      </c>
      <c r="G431" s="10">
        <f ca="1">SUMIFS(OFFSET('BPC Data'!$F:$F,0,Summary!G$2),'BPC Data'!$E:$E,Summary!$D431,'BPC Data'!$B:$B,Summary!$C431)</f>
        <v>0</v>
      </c>
      <c r="H431" s="243">
        <f ca="1">SUMIFS(OFFSET('BPC Data'!$F:$F,0,Summary!H$2),'BPC Data'!$E:$E,Summary!$D431,'BPC Data'!$B:$B,Summary!$C431)</f>
        <v>0</v>
      </c>
      <c r="I431" s="10">
        <f ca="1">SUMIFS(OFFSET('BPC Data'!$F:$F,0,Summary!I$2),'BPC Data'!$E:$E,Summary!$D431,'BPC Data'!$B:$B,Summary!$C431)</f>
        <v>0</v>
      </c>
      <c r="J431" s="243">
        <f ca="1">SUMIFS(OFFSET('BPC Data'!$F:$F,0,Summary!J$2),'BPC Data'!$E:$E,Summary!$D431,'BPC Data'!$B:$B,Summary!$C431)</f>
        <v>0</v>
      </c>
      <c r="K431" s="10">
        <f ca="1">SUMIFS(OFFSET('BPC Data'!$F:$F,0,Summary!K$2),'BPC Data'!$E:$E,Summary!$D431,'BPC Data'!$B:$B,Summary!$C431)</f>
        <v>0</v>
      </c>
      <c r="L431" s="57">
        <f t="shared" ca="1" si="158"/>
        <v>0</v>
      </c>
      <c r="M431"/>
      <c r="N431" s="50"/>
      <c r="O431"/>
      <c r="P431"/>
      <c r="Q431"/>
      <c r="R431"/>
      <c r="S431"/>
      <c r="T431"/>
      <c r="U431"/>
      <c r="V431"/>
      <c r="W431"/>
      <c r="X431"/>
      <c r="Y431"/>
      <c r="Z431"/>
      <c r="AA431"/>
      <c r="AB431"/>
      <c r="AC431"/>
      <c r="AD431"/>
      <c r="AE431"/>
      <c r="AF431"/>
      <c r="AG431"/>
      <c r="AH431"/>
      <c r="AI431"/>
      <c r="AJ431"/>
      <c r="AK431"/>
      <c r="AL431"/>
      <c r="AM431"/>
      <c r="AN431"/>
      <c r="AO431"/>
      <c r="AP431"/>
      <c r="AQ431"/>
      <c r="AR431"/>
    </row>
    <row r="432" spans="1:44" s="9" customFormat="1" hidden="1" outlineLevel="1" x14ac:dyDescent="0.55000000000000004">
      <c r="A432" s="9">
        <f t="shared" si="171"/>
        <v>39</v>
      </c>
      <c r="B432"/>
      <c r="C432">
        <f>$F428</f>
        <v>0</v>
      </c>
      <c r="D432" s="3" t="str">
        <f t="shared" si="163"/>
        <v>T_OPEX - Tenant Operating Expenses</v>
      </c>
      <c r="E432"/>
      <c r="F432" s="13" t="str">
        <f>_xll.EVDES(D432)</f>
        <v>Tenant Operating Expenses</v>
      </c>
      <c r="G432" s="10">
        <f ca="1">SUMIFS(OFFSET('BPC Data'!$F:$F,0,Summary!G$2),'BPC Data'!$E:$E,Summary!$D432,'BPC Data'!$B:$B,Summary!$C432)</f>
        <v>0</v>
      </c>
      <c r="H432" s="243">
        <f ca="1">SUMIFS(OFFSET('BPC Data'!$F:$F,0,Summary!H$2),'BPC Data'!$E:$E,Summary!$D432,'BPC Data'!$B:$B,Summary!$C432)</f>
        <v>0</v>
      </c>
      <c r="I432" s="10">
        <f ca="1">SUMIFS(OFFSET('BPC Data'!$F:$F,0,Summary!I$2),'BPC Data'!$E:$E,Summary!$D432,'BPC Data'!$B:$B,Summary!$C432)</f>
        <v>0</v>
      </c>
      <c r="J432" s="243">
        <f ca="1">SUMIFS(OFFSET('BPC Data'!$F:$F,0,Summary!J$2),'BPC Data'!$E:$E,Summary!$D432,'BPC Data'!$B:$B,Summary!$C432)</f>
        <v>0</v>
      </c>
      <c r="K432" s="10">
        <f ca="1">SUMIFS(OFFSET('BPC Data'!$F:$F,0,Summary!K$2),'BPC Data'!$E:$E,Summary!$D432,'BPC Data'!$B:$B,Summary!$C432)</f>
        <v>0</v>
      </c>
      <c r="L432" s="57">
        <f t="shared" ca="1" si="158"/>
        <v>0</v>
      </c>
      <c r="M432"/>
      <c r="N432" s="50"/>
      <c r="O432"/>
      <c r="P432"/>
      <c r="Q432"/>
      <c r="R432"/>
      <c r="S432"/>
      <c r="T432"/>
      <c r="U432"/>
      <c r="V432"/>
      <c r="W432"/>
      <c r="X432"/>
      <c r="Y432"/>
      <c r="Z432"/>
      <c r="AA432"/>
      <c r="AB432"/>
      <c r="AC432"/>
      <c r="AD432"/>
      <c r="AE432"/>
      <c r="AF432"/>
      <c r="AG432"/>
      <c r="AH432"/>
      <c r="AI432"/>
      <c r="AJ432"/>
      <c r="AK432"/>
      <c r="AL432"/>
      <c r="AM432"/>
      <c r="AN432"/>
      <c r="AO432"/>
      <c r="AP432"/>
      <c r="AQ432"/>
      <c r="AR432"/>
    </row>
    <row r="433" spans="1:44" s="9" customFormat="1" hidden="1" outlineLevel="1" x14ac:dyDescent="0.55000000000000004">
      <c r="A433" s="9">
        <f t="shared" si="171"/>
        <v>39</v>
      </c>
      <c r="B433"/>
      <c r="C433">
        <f>$F428</f>
        <v>0</v>
      </c>
      <c r="D433" s="3" t="str">
        <f t="shared" si="163"/>
        <v>T_BAD_DEBT - Tenant Bad Debt Expense</v>
      </c>
      <c r="E433"/>
      <c r="F433" s="13" t="str">
        <f>_xll.EVDES(D433)</f>
        <v>Tenant Bad Debt Expense</v>
      </c>
      <c r="G433" s="10">
        <f ca="1">SUMIFS(OFFSET('BPC Data'!$F:$F,0,Summary!G$2),'BPC Data'!$E:$E,Summary!$D433,'BPC Data'!$B:$B,Summary!$C433)</f>
        <v>0</v>
      </c>
      <c r="H433" s="243">
        <f ca="1">SUMIFS(OFFSET('BPC Data'!$F:$F,0,Summary!H$2),'BPC Data'!$E:$E,Summary!$D433,'BPC Data'!$B:$B,Summary!$C433)</f>
        <v>0</v>
      </c>
      <c r="I433" s="10">
        <f ca="1">SUMIFS(OFFSET('BPC Data'!$F:$F,0,Summary!I$2),'BPC Data'!$E:$E,Summary!$D433,'BPC Data'!$B:$B,Summary!$C433)</f>
        <v>0</v>
      </c>
      <c r="J433" s="243">
        <f ca="1">SUMIFS(OFFSET('BPC Data'!$F:$F,0,Summary!J$2),'BPC Data'!$E:$E,Summary!$D433,'BPC Data'!$B:$B,Summary!$C433)</f>
        <v>0</v>
      </c>
      <c r="K433" s="10">
        <f ca="1">SUMIFS(OFFSET('BPC Data'!$F:$F,0,Summary!K$2),'BPC Data'!$E:$E,Summary!$D433,'BPC Data'!$B:$B,Summary!$C433)</f>
        <v>0</v>
      </c>
      <c r="L433" s="57">
        <f t="shared" ca="1" si="158"/>
        <v>0</v>
      </c>
      <c r="M433"/>
      <c r="N433" s="50"/>
      <c r="O433"/>
      <c r="P433"/>
      <c r="Q433"/>
      <c r="R433"/>
      <c r="S433"/>
      <c r="T433"/>
      <c r="U433"/>
      <c r="V433"/>
      <c r="W433"/>
      <c r="X433"/>
      <c r="Y433"/>
      <c r="Z433"/>
      <c r="AA433"/>
      <c r="AB433"/>
      <c r="AC433"/>
      <c r="AD433"/>
      <c r="AE433"/>
      <c r="AF433"/>
      <c r="AG433"/>
      <c r="AH433"/>
      <c r="AI433"/>
      <c r="AJ433"/>
      <c r="AK433"/>
      <c r="AL433"/>
      <c r="AM433"/>
      <c r="AN433"/>
      <c r="AO433"/>
      <c r="AP433"/>
      <c r="AQ433"/>
      <c r="AR433"/>
    </row>
    <row r="434" spans="1:44" s="9" customFormat="1" hidden="1" outlineLevel="1" x14ac:dyDescent="0.55000000000000004">
      <c r="A434" s="9">
        <f t="shared" si="171"/>
        <v>39</v>
      </c>
      <c r="B434"/>
      <c r="C434">
        <f>$F428</f>
        <v>0</v>
      </c>
      <c r="D434" s="2" t="str">
        <f t="shared" si="163"/>
        <v>T_EBITDARM - EBITDARM</v>
      </c>
      <c r="E434"/>
      <c r="F434" s="13" t="str">
        <f>_xll.EVDES(D434)</f>
        <v>EBITDARM</v>
      </c>
      <c r="G434" s="10">
        <f ca="1">SUMIFS(OFFSET('BPC Data'!$F:$F,0,Summary!G$2),'BPC Data'!$E:$E,Summary!$D434,'BPC Data'!$B:$B,Summary!$C434)</f>
        <v>0</v>
      </c>
      <c r="H434" s="243">
        <f ca="1">SUMIFS(OFFSET('BPC Data'!$F:$F,0,Summary!H$2),'BPC Data'!$E:$E,Summary!$D434,'BPC Data'!$B:$B,Summary!$C434)</f>
        <v>0</v>
      </c>
      <c r="I434" s="10">
        <f ca="1">SUMIFS(OFFSET('BPC Data'!$F:$F,0,Summary!I$2),'BPC Data'!$E:$E,Summary!$D434,'BPC Data'!$B:$B,Summary!$C434)</f>
        <v>0</v>
      </c>
      <c r="J434" s="243">
        <f ca="1">SUMIFS(OFFSET('BPC Data'!$F:$F,0,Summary!J$2),'BPC Data'!$E:$E,Summary!$D434,'BPC Data'!$B:$B,Summary!$C434)</f>
        <v>0</v>
      </c>
      <c r="K434" s="10">
        <f ca="1">SUMIFS(OFFSET('BPC Data'!$F:$F,0,Summary!K$2),'BPC Data'!$E:$E,Summary!$D434,'BPC Data'!$B:$B,Summary!$C434)</f>
        <v>0</v>
      </c>
      <c r="L434" s="57">
        <f t="shared" ca="1" si="158"/>
        <v>0</v>
      </c>
      <c r="M434"/>
      <c r="N434" s="50"/>
      <c r="O434"/>
      <c r="P434"/>
      <c r="Q434"/>
      <c r="R434"/>
      <c r="S434"/>
      <c r="T434"/>
      <c r="U434"/>
      <c r="V434"/>
      <c r="W434"/>
      <c r="X434"/>
      <c r="Y434"/>
      <c r="Z434"/>
      <c r="AA434"/>
      <c r="AB434"/>
      <c r="AC434"/>
      <c r="AD434"/>
      <c r="AE434"/>
      <c r="AF434"/>
      <c r="AG434"/>
      <c r="AH434"/>
      <c r="AI434"/>
      <c r="AJ434"/>
      <c r="AK434"/>
      <c r="AL434"/>
      <c r="AM434"/>
      <c r="AN434"/>
      <c r="AO434"/>
      <c r="AP434"/>
      <c r="AQ434"/>
      <c r="AR434"/>
    </row>
    <row r="435" spans="1:44" s="9" customFormat="1" hidden="1" outlineLevel="1" x14ac:dyDescent="0.55000000000000004">
      <c r="A435" s="9">
        <f t="shared" si="171"/>
        <v>39</v>
      </c>
      <c r="B435"/>
      <c r="C435">
        <f>$F428</f>
        <v>0</v>
      </c>
      <c r="D435" s="2" t="str">
        <f t="shared" si="163"/>
        <v>T_MGMT_FEE - Tenant Management Fee - Actual</v>
      </c>
      <c r="E435"/>
      <c r="F435" s="13" t="str">
        <f>_xll.EVDES(D435)</f>
        <v>Tenant Management Fee - Actual</v>
      </c>
      <c r="G435" s="10">
        <f ca="1">SUMIFS(OFFSET('BPC Data'!$F:$F,0,Summary!G$2),'BPC Data'!$E:$E,Summary!$D435,'BPC Data'!$B:$B,Summary!$C435)</f>
        <v>0</v>
      </c>
      <c r="H435" s="243">
        <f ca="1">SUMIFS(OFFSET('BPC Data'!$F:$F,0,Summary!H$2),'BPC Data'!$E:$E,Summary!$D435,'BPC Data'!$B:$B,Summary!$C435)</f>
        <v>0</v>
      </c>
      <c r="I435" s="10">
        <f ca="1">SUMIFS(OFFSET('BPC Data'!$F:$F,0,Summary!I$2),'BPC Data'!$E:$E,Summary!$D435,'BPC Data'!$B:$B,Summary!$C435)</f>
        <v>0</v>
      </c>
      <c r="J435" s="243">
        <f ca="1">SUMIFS(OFFSET('BPC Data'!$F:$F,0,Summary!J$2),'BPC Data'!$E:$E,Summary!$D435,'BPC Data'!$B:$B,Summary!$C435)</f>
        <v>0</v>
      </c>
      <c r="K435" s="10">
        <f ca="1">SUMIFS(OFFSET('BPC Data'!$F:$F,0,Summary!K$2),'BPC Data'!$E:$E,Summary!$D435,'BPC Data'!$B:$B,Summary!$C435)</f>
        <v>0</v>
      </c>
      <c r="L435" s="57">
        <f t="shared" ca="1" si="158"/>
        <v>0</v>
      </c>
      <c r="M435"/>
      <c r="N435" s="50"/>
      <c r="O435"/>
      <c r="P435"/>
      <c r="Q435"/>
      <c r="R435"/>
      <c r="S435"/>
      <c r="T435"/>
      <c r="U435"/>
      <c r="V435"/>
      <c r="W435"/>
      <c r="X435"/>
      <c r="Y435"/>
      <c r="Z435"/>
      <c r="AA435"/>
      <c r="AB435"/>
      <c r="AC435"/>
      <c r="AD435"/>
      <c r="AE435"/>
      <c r="AF435"/>
      <c r="AG435"/>
      <c r="AH435"/>
      <c r="AI435"/>
      <c r="AJ435"/>
      <c r="AK435"/>
      <c r="AL435"/>
      <c r="AM435"/>
      <c r="AN435"/>
      <c r="AO435"/>
      <c r="AP435"/>
      <c r="AQ435"/>
      <c r="AR435"/>
    </row>
    <row r="436" spans="1:44" s="9" customFormat="1" hidden="1" outlineLevel="1" x14ac:dyDescent="0.55000000000000004">
      <c r="A436" s="9">
        <f t="shared" si="171"/>
        <v>39</v>
      </c>
      <c r="B436"/>
      <c r="C436">
        <f>$F428</f>
        <v>0</v>
      </c>
      <c r="D436" s="1" t="str">
        <f t="shared" si="163"/>
        <v>T_EBITDAR - EBITDAR</v>
      </c>
      <c r="E436"/>
      <c r="F436" s="13" t="str">
        <f>_xll.EVDES(D436)</f>
        <v>EBITDAR</v>
      </c>
      <c r="G436" s="10">
        <f ca="1">SUMIFS(OFFSET('BPC Data'!$F:$F,0,Summary!G$2),'BPC Data'!$E:$E,Summary!$D436,'BPC Data'!$B:$B,Summary!$C436)</f>
        <v>0</v>
      </c>
      <c r="H436" s="243">
        <f ca="1">SUMIFS(OFFSET('BPC Data'!$F:$F,0,Summary!H$2),'BPC Data'!$E:$E,Summary!$D436,'BPC Data'!$B:$B,Summary!$C436)</f>
        <v>0</v>
      </c>
      <c r="I436" s="10">
        <f ca="1">SUMIFS(OFFSET('BPC Data'!$F:$F,0,Summary!I$2),'BPC Data'!$E:$E,Summary!$D436,'BPC Data'!$B:$B,Summary!$C436)</f>
        <v>0</v>
      </c>
      <c r="J436" s="243">
        <f ca="1">SUMIFS(OFFSET('BPC Data'!$F:$F,0,Summary!J$2),'BPC Data'!$E:$E,Summary!$D436,'BPC Data'!$B:$B,Summary!$C436)</f>
        <v>0</v>
      </c>
      <c r="K436" s="10">
        <f ca="1">SUMIFS(OFFSET('BPC Data'!$F:$F,0,Summary!K$2),'BPC Data'!$E:$E,Summary!$D436,'BPC Data'!$B:$B,Summary!$C436)</f>
        <v>0</v>
      </c>
      <c r="L436" s="57">
        <f t="shared" ca="1" si="158"/>
        <v>0</v>
      </c>
      <c r="M436"/>
      <c r="N436" s="50"/>
      <c r="O436"/>
      <c r="P436"/>
      <c r="Q436"/>
      <c r="R436"/>
      <c r="S436"/>
      <c r="T436"/>
      <c r="U436"/>
      <c r="V436"/>
      <c r="W436"/>
      <c r="X436"/>
      <c r="Y436"/>
      <c r="Z436"/>
      <c r="AA436"/>
      <c r="AB436"/>
      <c r="AC436"/>
      <c r="AD436"/>
      <c r="AE436"/>
      <c r="AF436"/>
      <c r="AG436"/>
      <c r="AH436"/>
      <c r="AI436"/>
      <c r="AJ436"/>
      <c r="AK436"/>
      <c r="AL436"/>
      <c r="AM436"/>
      <c r="AN436"/>
      <c r="AO436"/>
      <c r="AP436"/>
      <c r="AQ436"/>
      <c r="AR436"/>
    </row>
    <row r="437" spans="1:44" s="9" customFormat="1" hidden="1" outlineLevel="1" x14ac:dyDescent="0.55000000000000004">
      <c r="A437" s="9">
        <f t="shared" si="171"/>
        <v>39</v>
      </c>
      <c r="B437"/>
      <c r="C437">
        <f>$F428</f>
        <v>0</v>
      </c>
      <c r="D437" s="1" t="str">
        <f t="shared" si="163"/>
        <v>T_RENT_EXP - Tenant Rent Expense</v>
      </c>
      <c r="E437"/>
      <c r="F437" s="13" t="str">
        <f>_xll.EVDES(D437)</f>
        <v>Tenant Rent Expense</v>
      </c>
      <c r="G437" s="10">
        <f ca="1">SUMIFS(OFFSET('BPC Data'!$F:$F,0,Summary!G$2),'BPC Data'!$E:$E,Summary!$D437,'BPC Data'!$B:$B,Summary!$C437)</f>
        <v>0</v>
      </c>
      <c r="H437" s="243">
        <f ca="1">SUMIFS(OFFSET('BPC Data'!$F:$F,0,Summary!H$2),'BPC Data'!$E:$E,Summary!$D437,'BPC Data'!$B:$B,Summary!$C437)</f>
        <v>0</v>
      </c>
      <c r="I437" s="10">
        <f ca="1">SUMIFS(OFFSET('BPC Data'!$F:$F,0,Summary!I$2),'BPC Data'!$E:$E,Summary!$D437,'BPC Data'!$B:$B,Summary!$C437)</f>
        <v>0</v>
      </c>
      <c r="J437" s="243">
        <f ca="1">SUMIFS(OFFSET('BPC Data'!$F:$F,0,Summary!J$2),'BPC Data'!$E:$E,Summary!$D437,'BPC Data'!$B:$B,Summary!$C437)</f>
        <v>0</v>
      </c>
      <c r="K437" s="10">
        <f ca="1">SUMIFS(OFFSET('BPC Data'!$F:$F,0,Summary!K$2),'BPC Data'!$E:$E,Summary!$D437,'BPC Data'!$B:$B,Summary!$C437)</f>
        <v>0</v>
      </c>
      <c r="L437" s="57">
        <f t="shared" ca="1" si="158"/>
        <v>0</v>
      </c>
      <c r="M437"/>
      <c r="N437" s="50"/>
      <c r="O437"/>
      <c r="P437"/>
      <c r="Q437"/>
      <c r="R437"/>
      <c r="S437"/>
      <c r="T437"/>
      <c r="U437"/>
      <c r="V437"/>
      <c r="W437"/>
      <c r="X437"/>
      <c r="Y437"/>
      <c r="Z437"/>
      <c r="AA437"/>
      <c r="AB437"/>
      <c r="AC437"/>
      <c r="AD437"/>
      <c r="AE437"/>
      <c r="AF437"/>
      <c r="AG437"/>
      <c r="AH437"/>
      <c r="AI437"/>
      <c r="AJ437"/>
      <c r="AK437"/>
      <c r="AL437"/>
      <c r="AM437"/>
      <c r="AN437"/>
      <c r="AO437"/>
      <c r="AP437"/>
      <c r="AQ437"/>
      <c r="AR437"/>
    </row>
    <row r="438" spans="1:44" s="9" customFormat="1" hidden="1" outlineLevel="1" x14ac:dyDescent="0.55000000000000004">
      <c r="A438" s="9">
        <f t="shared" si="171"/>
        <v>39</v>
      </c>
      <c r="B438"/>
      <c r="C438"/>
      <c r="D438" s="1" t="str">
        <f t="shared" si="163"/>
        <v>x</v>
      </c>
      <c r="E438"/>
      <c r="F438" s="13" t="s">
        <v>0</v>
      </c>
      <c r="G438" s="10" t="e">
        <f t="shared" ref="G438:H438" ca="1" si="172">G436/G437</f>
        <v>#DIV/0!</v>
      </c>
      <c r="H438" s="243" t="e">
        <f t="shared" ca="1" si="172"/>
        <v>#DIV/0!</v>
      </c>
      <c r="I438" s="10" t="e">
        <f t="shared" ref="I438:J438" ca="1" si="173">I436/I437</f>
        <v>#DIV/0!</v>
      </c>
      <c r="J438" s="243" t="e">
        <f t="shared" ca="1" si="173"/>
        <v>#DIV/0!</v>
      </c>
      <c r="K438" s="10" t="e">
        <f t="shared" ref="K438" ca="1" si="174">K436/K437</f>
        <v>#DIV/0!</v>
      </c>
      <c r="L438" s="57" t="e">
        <f t="shared" ca="1" si="158"/>
        <v>#DIV/0!</v>
      </c>
      <c r="M438"/>
      <c r="N438" s="50"/>
      <c r="O438"/>
      <c r="P438"/>
      <c r="Q438"/>
      <c r="R438"/>
      <c r="S438"/>
      <c r="T438"/>
      <c r="U438"/>
      <c r="V438"/>
      <c r="W438"/>
      <c r="X438"/>
      <c r="Y438"/>
      <c r="Z438"/>
      <c r="AA438"/>
      <c r="AB438"/>
      <c r="AC438"/>
      <c r="AD438"/>
      <c r="AE438"/>
      <c r="AF438"/>
      <c r="AG438"/>
      <c r="AH438"/>
      <c r="AI438"/>
      <c r="AJ438"/>
      <c r="AK438"/>
      <c r="AL438"/>
      <c r="AM438"/>
      <c r="AN438"/>
      <c r="AO438"/>
      <c r="AP438"/>
      <c r="AQ438"/>
      <c r="AR438"/>
    </row>
    <row r="439" spans="1:44" s="9" customFormat="1" hidden="1" outlineLevel="1" x14ac:dyDescent="0.55000000000000004">
      <c r="A439" s="9">
        <f>IF(AND(D439&lt;&gt;"",C439=""),A438+1,A438)</f>
        <v>40</v>
      </c>
      <c r="B439" s="4"/>
      <c r="C439" s="4"/>
      <c r="D439" s="4" t="str">
        <f t="shared" si="163"/>
        <v>x</v>
      </c>
      <c r="E439" s="4"/>
      <c r="F439" s="12">
        <f>INDEX(PropertyList!$D:$D,MATCH(Summary!$A439,PropertyList!$C:$C,0))</f>
        <v>0</v>
      </c>
      <c r="G439" s="87"/>
      <c r="H439" s="242"/>
      <c r="I439" s="87"/>
      <c r="J439" s="242"/>
      <c r="K439" s="87"/>
      <c r="L439" s="57">
        <f t="shared" si="158"/>
        <v>0</v>
      </c>
      <c r="M439"/>
      <c r="N439" s="50"/>
      <c r="O439"/>
      <c r="P439"/>
      <c r="Q439"/>
      <c r="R439"/>
      <c r="S439"/>
      <c r="T439"/>
      <c r="U439"/>
      <c r="V439"/>
      <c r="W439"/>
      <c r="X439"/>
      <c r="Y439"/>
      <c r="Z439"/>
      <c r="AA439"/>
      <c r="AB439"/>
      <c r="AC439"/>
      <c r="AD439"/>
      <c r="AE439"/>
      <c r="AF439"/>
      <c r="AG439"/>
      <c r="AH439"/>
      <c r="AI439"/>
      <c r="AJ439"/>
      <c r="AK439"/>
      <c r="AL439"/>
      <c r="AM439"/>
      <c r="AN439"/>
      <c r="AO439"/>
      <c r="AP439"/>
      <c r="AQ439"/>
      <c r="AR439"/>
    </row>
    <row r="440" spans="1:44" s="9" customFormat="1" hidden="1" outlineLevel="1" x14ac:dyDescent="0.55000000000000004">
      <c r="A440" s="9">
        <f t="shared" ref="A440:A449" si="175">IF(AND(F440&lt;&gt;"",D440=""),A439+1,A439)</f>
        <v>40</v>
      </c>
      <c r="C440">
        <f>$F439</f>
        <v>0</v>
      </c>
      <c r="D440" s="3" t="str">
        <f t="shared" si="163"/>
        <v>PAY_PAT_DAYS - Total Payor Patient Days</v>
      </c>
      <c r="F440" s="13" t="str">
        <f>_xll.EVDES(D440)</f>
        <v>Total Payor Patient Days</v>
      </c>
      <c r="G440" s="10">
        <f ca="1">SUMIFS(OFFSET('BPC Data'!$F:$F,0,Summary!G$2),'BPC Data'!$E:$E,Summary!$D440,'BPC Data'!$B:$B,Summary!$C440)</f>
        <v>0</v>
      </c>
      <c r="H440" s="243">
        <f ca="1">SUMIFS(OFFSET('BPC Data'!$F:$F,0,Summary!H$2),'BPC Data'!$E:$E,Summary!$D440,'BPC Data'!$B:$B,Summary!$C440)</f>
        <v>0</v>
      </c>
      <c r="I440" s="10">
        <f ca="1">SUMIFS(OFFSET('BPC Data'!$F:$F,0,Summary!I$2),'BPC Data'!$E:$E,Summary!$D440,'BPC Data'!$B:$B,Summary!$C440)</f>
        <v>0</v>
      </c>
      <c r="J440" s="243">
        <f ca="1">SUMIFS(OFFSET('BPC Data'!$F:$F,0,Summary!J$2),'BPC Data'!$E:$E,Summary!$D440,'BPC Data'!$B:$B,Summary!$C440)</f>
        <v>0</v>
      </c>
      <c r="K440" s="10">
        <f ca="1">SUMIFS(OFFSET('BPC Data'!$F:$F,0,Summary!K$2),'BPC Data'!$E:$E,Summary!$D440,'BPC Data'!$B:$B,Summary!$C440)</f>
        <v>0</v>
      </c>
      <c r="L440" s="57">
        <f t="shared" ca="1" si="158"/>
        <v>0</v>
      </c>
      <c r="M440"/>
      <c r="N440" s="50"/>
      <c r="O440"/>
      <c r="P440"/>
      <c r="Q440"/>
      <c r="R440"/>
      <c r="S440"/>
      <c r="T440"/>
      <c r="U440"/>
      <c r="V440"/>
      <c r="W440"/>
      <c r="X440"/>
      <c r="Y440"/>
      <c r="Z440"/>
      <c r="AA440"/>
      <c r="AB440"/>
      <c r="AC440"/>
      <c r="AD440"/>
      <c r="AE440"/>
      <c r="AF440"/>
      <c r="AG440"/>
      <c r="AH440"/>
      <c r="AI440"/>
      <c r="AJ440"/>
      <c r="AK440"/>
      <c r="AL440"/>
      <c r="AM440"/>
      <c r="AN440"/>
      <c r="AO440"/>
      <c r="AP440"/>
      <c r="AQ440"/>
      <c r="AR440"/>
    </row>
    <row r="441" spans="1:44" s="9" customFormat="1" hidden="1" outlineLevel="1" x14ac:dyDescent="0.55000000000000004">
      <c r="A441" s="9">
        <f t="shared" si="175"/>
        <v>40</v>
      </c>
      <c r="C441">
        <f>$F439</f>
        <v>0</v>
      </c>
      <c r="D441" s="3" t="str">
        <f t="shared" si="163"/>
        <v>A_BEDS_TOTAL - Total Available Beds</v>
      </c>
      <c r="F441" s="13" t="str">
        <f>_xll.EVDES(D441)</f>
        <v>Total Available Beds</v>
      </c>
      <c r="G441" s="10">
        <f ca="1">SUMIFS(OFFSET('BPC Data'!$F:$F,0,Summary!G$2),'BPC Data'!$E:$E,Summary!$D441,'BPC Data'!$B:$B,Summary!$C441)</f>
        <v>0</v>
      </c>
      <c r="H441" s="243">
        <f ca="1">SUMIFS(OFFSET('BPC Data'!$F:$F,0,Summary!H$2),'BPC Data'!$E:$E,Summary!$D441,'BPC Data'!$B:$B,Summary!$C441)</f>
        <v>0</v>
      </c>
      <c r="I441" s="10">
        <f ca="1">SUMIFS(OFFSET('BPC Data'!$F:$F,0,Summary!I$2),'BPC Data'!$E:$E,Summary!$D441,'BPC Data'!$B:$B,Summary!$C441)</f>
        <v>0</v>
      </c>
      <c r="J441" s="243">
        <f ca="1">SUMIFS(OFFSET('BPC Data'!$F:$F,0,Summary!J$2),'BPC Data'!$E:$E,Summary!$D441,'BPC Data'!$B:$B,Summary!$C441)</f>
        <v>0</v>
      </c>
      <c r="K441" s="10">
        <f ca="1">SUMIFS(OFFSET('BPC Data'!$F:$F,0,Summary!K$2),'BPC Data'!$E:$E,Summary!$D441,'BPC Data'!$B:$B,Summary!$C441)</f>
        <v>0</v>
      </c>
      <c r="L441" s="57">
        <f t="shared" ca="1" si="158"/>
        <v>0</v>
      </c>
      <c r="M441"/>
      <c r="N441" s="50"/>
      <c r="O441"/>
      <c r="P441"/>
      <c r="Q441"/>
      <c r="R441"/>
      <c r="S441"/>
      <c r="T441"/>
      <c r="U441"/>
      <c r="V441"/>
      <c r="W441"/>
      <c r="X441"/>
      <c r="Y441"/>
      <c r="Z441"/>
      <c r="AA441"/>
      <c r="AB441"/>
      <c r="AC441"/>
      <c r="AD441"/>
      <c r="AE441"/>
      <c r="AF441"/>
      <c r="AG441"/>
      <c r="AH441"/>
      <c r="AI441"/>
      <c r="AJ441"/>
      <c r="AK441"/>
      <c r="AL441"/>
      <c r="AM441"/>
      <c r="AN441"/>
      <c r="AO441"/>
      <c r="AP441"/>
      <c r="AQ441"/>
      <c r="AR441"/>
    </row>
    <row r="442" spans="1:44" s="9" customFormat="1" hidden="1" outlineLevel="1" x14ac:dyDescent="0.55000000000000004">
      <c r="A442" s="9">
        <f t="shared" si="175"/>
        <v>40</v>
      </c>
      <c r="B442"/>
      <c r="C442">
        <f>$F439</f>
        <v>0</v>
      </c>
      <c r="D442" s="3" t="str">
        <f t="shared" si="163"/>
        <v>T_REVENUES - Total Tenant Revenues</v>
      </c>
      <c r="E442"/>
      <c r="F442" s="13" t="str">
        <f>_xll.EVDES(D442)</f>
        <v>Total Tenant Revenues</v>
      </c>
      <c r="G442" s="10">
        <f ca="1">SUMIFS(OFFSET('BPC Data'!$F:$F,0,Summary!G$2),'BPC Data'!$E:$E,Summary!$D442,'BPC Data'!$B:$B,Summary!$C442)</f>
        <v>0</v>
      </c>
      <c r="H442" s="243">
        <f ca="1">SUMIFS(OFFSET('BPC Data'!$F:$F,0,Summary!H$2),'BPC Data'!$E:$E,Summary!$D442,'BPC Data'!$B:$B,Summary!$C442)</f>
        <v>0</v>
      </c>
      <c r="I442" s="10">
        <f ca="1">SUMIFS(OFFSET('BPC Data'!$F:$F,0,Summary!I$2),'BPC Data'!$E:$E,Summary!$D442,'BPC Data'!$B:$B,Summary!$C442)</f>
        <v>0</v>
      </c>
      <c r="J442" s="243">
        <f ca="1">SUMIFS(OFFSET('BPC Data'!$F:$F,0,Summary!J$2),'BPC Data'!$E:$E,Summary!$D442,'BPC Data'!$B:$B,Summary!$C442)</f>
        <v>0</v>
      </c>
      <c r="K442" s="10">
        <f ca="1">SUMIFS(OFFSET('BPC Data'!$F:$F,0,Summary!K$2),'BPC Data'!$E:$E,Summary!$D442,'BPC Data'!$B:$B,Summary!$C442)</f>
        <v>0</v>
      </c>
      <c r="L442" s="57">
        <f t="shared" ca="1" si="158"/>
        <v>0</v>
      </c>
      <c r="M442"/>
      <c r="N442" s="50"/>
      <c r="O442"/>
      <c r="P442"/>
      <c r="Q442"/>
      <c r="R442"/>
      <c r="S442"/>
      <c r="T442"/>
      <c r="U442"/>
      <c r="V442"/>
      <c r="W442"/>
      <c r="X442"/>
      <c r="Y442"/>
      <c r="Z442"/>
      <c r="AA442"/>
      <c r="AB442"/>
      <c r="AC442"/>
      <c r="AD442"/>
      <c r="AE442"/>
      <c r="AF442"/>
      <c r="AG442"/>
      <c r="AH442"/>
      <c r="AI442"/>
      <c r="AJ442"/>
      <c r="AK442"/>
      <c r="AL442"/>
      <c r="AM442"/>
      <c r="AN442"/>
      <c r="AO442"/>
      <c r="AP442"/>
      <c r="AQ442"/>
      <c r="AR442"/>
    </row>
    <row r="443" spans="1:44" s="9" customFormat="1" hidden="1" outlineLevel="1" x14ac:dyDescent="0.55000000000000004">
      <c r="A443" s="9">
        <f t="shared" si="175"/>
        <v>40</v>
      </c>
      <c r="B443"/>
      <c r="C443">
        <f>$F439</f>
        <v>0</v>
      </c>
      <c r="D443" s="3" t="str">
        <f t="shared" si="163"/>
        <v>T_OPEX - Tenant Operating Expenses</v>
      </c>
      <c r="E443"/>
      <c r="F443" s="13" t="str">
        <f>_xll.EVDES(D443)</f>
        <v>Tenant Operating Expenses</v>
      </c>
      <c r="G443" s="10">
        <f ca="1">SUMIFS(OFFSET('BPC Data'!$F:$F,0,Summary!G$2),'BPC Data'!$E:$E,Summary!$D443,'BPC Data'!$B:$B,Summary!$C443)</f>
        <v>0</v>
      </c>
      <c r="H443" s="243">
        <f ca="1">SUMIFS(OFFSET('BPC Data'!$F:$F,0,Summary!H$2),'BPC Data'!$E:$E,Summary!$D443,'BPC Data'!$B:$B,Summary!$C443)</f>
        <v>0</v>
      </c>
      <c r="I443" s="10">
        <f ca="1">SUMIFS(OFFSET('BPC Data'!$F:$F,0,Summary!I$2),'BPC Data'!$E:$E,Summary!$D443,'BPC Data'!$B:$B,Summary!$C443)</f>
        <v>0</v>
      </c>
      <c r="J443" s="243">
        <f ca="1">SUMIFS(OFFSET('BPC Data'!$F:$F,0,Summary!J$2),'BPC Data'!$E:$E,Summary!$D443,'BPC Data'!$B:$B,Summary!$C443)</f>
        <v>0</v>
      </c>
      <c r="K443" s="10">
        <f ca="1">SUMIFS(OFFSET('BPC Data'!$F:$F,0,Summary!K$2),'BPC Data'!$E:$E,Summary!$D443,'BPC Data'!$B:$B,Summary!$C443)</f>
        <v>0</v>
      </c>
      <c r="L443" s="57">
        <f t="shared" ca="1" si="158"/>
        <v>0</v>
      </c>
      <c r="M443"/>
      <c r="N443" s="50"/>
      <c r="O443"/>
      <c r="P443"/>
      <c r="Q443"/>
      <c r="R443"/>
      <c r="S443"/>
      <c r="T443"/>
      <c r="U443"/>
      <c r="V443"/>
      <c r="W443"/>
      <c r="X443"/>
      <c r="Y443"/>
      <c r="Z443"/>
      <c r="AA443"/>
      <c r="AB443"/>
      <c r="AC443"/>
      <c r="AD443"/>
      <c r="AE443"/>
      <c r="AF443"/>
      <c r="AG443"/>
      <c r="AH443"/>
      <c r="AI443"/>
      <c r="AJ443"/>
      <c r="AK443"/>
      <c r="AL443"/>
      <c r="AM443"/>
      <c r="AN443"/>
      <c r="AO443"/>
      <c r="AP443"/>
      <c r="AQ443"/>
      <c r="AR443"/>
    </row>
    <row r="444" spans="1:44" s="9" customFormat="1" hidden="1" outlineLevel="1" x14ac:dyDescent="0.55000000000000004">
      <c r="A444" s="9">
        <f t="shared" si="175"/>
        <v>40</v>
      </c>
      <c r="B444"/>
      <c r="C444">
        <f>$F439</f>
        <v>0</v>
      </c>
      <c r="D444" s="3" t="str">
        <f t="shared" si="163"/>
        <v>T_BAD_DEBT - Tenant Bad Debt Expense</v>
      </c>
      <c r="E444"/>
      <c r="F444" s="13" t="str">
        <f>_xll.EVDES(D444)</f>
        <v>Tenant Bad Debt Expense</v>
      </c>
      <c r="G444" s="10">
        <f ca="1">SUMIFS(OFFSET('BPC Data'!$F:$F,0,Summary!G$2),'BPC Data'!$E:$E,Summary!$D444,'BPC Data'!$B:$B,Summary!$C444)</f>
        <v>0</v>
      </c>
      <c r="H444" s="243">
        <f ca="1">SUMIFS(OFFSET('BPC Data'!$F:$F,0,Summary!H$2),'BPC Data'!$E:$E,Summary!$D444,'BPC Data'!$B:$B,Summary!$C444)</f>
        <v>0</v>
      </c>
      <c r="I444" s="10">
        <f ca="1">SUMIFS(OFFSET('BPC Data'!$F:$F,0,Summary!I$2),'BPC Data'!$E:$E,Summary!$D444,'BPC Data'!$B:$B,Summary!$C444)</f>
        <v>0</v>
      </c>
      <c r="J444" s="243">
        <f ca="1">SUMIFS(OFFSET('BPC Data'!$F:$F,0,Summary!J$2),'BPC Data'!$E:$E,Summary!$D444,'BPC Data'!$B:$B,Summary!$C444)</f>
        <v>0</v>
      </c>
      <c r="K444" s="10">
        <f ca="1">SUMIFS(OFFSET('BPC Data'!$F:$F,0,Summary!K$2),'BPC Data'!$E:$E,Summary!$D444,'BPC Data'!$B:$B,Summary!$C444)</f>
        <v>0</v>
      </c>
      <c r="L444" s="57">
        <f t="shared" ca="1" si="158"/>
        <v>0</v>
      </c>
      <c r="M444"/>
      <c r="N444" s="50"/>
      <c r="O444"/>
      <c r="P444"/>
      <c r="Q444"/>
      <c r="R444"/>
      <c r="S444"/>
      <c r="T444"/>
      <c r="U444"/>
      <c r="V444"/>
      <c r="W444"/>
      <c r="X444"/>
      <c r="Y444"/>
      <c r="Z444"/>
      <c r="AA444"/>
      <c r="AB444"/>
      <c r="AC444"/>
      <c r="AD444"/>
      <c r="AE444"/>
      <c r="AF444"/>
      <c r="AG444"/>
      <c r="AH444"/>
      <c r="AI444"/>
      <c r="AJ444"/>
      <c r="AK444"/>
      <c r="AL444"/>
      <c r="AM444"/>
      <c r="AN444"/>
      <c r="AO444"/>
      <c r="AP444"/>
      <c r="AQ444"/>
      <c r="AR444"/>
    </row>
    <row r="445" spans="1:44" s="9" customFormat="1" hidden="1" outlineLevel="1" x14ac:dyDescent="0.55000000000000004">
      <c r="A445" s="9">
        <f t="shared" si="175"/>
        <v>40</v>
      </c>
      <c r="B445"/>
      <c r="C445">
        <f>$F439</f>
        <v>0</v>
      </c>
      <c r="D445" s="2" t="str">
        <f t="shared" si="163"/>
        <v>T_EBITDARM - EBITDARM</v>
      </c>
      <c r="E445"/>
      <c r="F445" s="13" t="str">
        <f>_xll.EVDES(D445)</f>
        <v>EBITDARM</v>
      </c>
      <c r="G445" s="10">
        <f ca="1">SUMIFS(OFFSET('BPC Data'!$F:$F,0,Summary!G$2),'BPC Data'!$E:$E,Summary!$D445,'BPC Data'!$B:$B,Summary!$C445)</f>
        <v>0</v>
      </c>
      <c r="H445" s="243">
        <f ca="1">SUMIFS(OFFSET('BPC Data'!$F:$F,0,Summary!H$2),'BPC Data'!$E:$E,Summary!$D445,'BPC Data'!$B:$B,Summary!$C445)</f>
        <v>0</v>
      </c>
      <c r="I445" s="10">
        <f ca="1">SUMIFS(OFFSET('BPC Data'!$F:$F,0,Summary!I$2),'BPC Data'!$E:$E,Summary!$D445,'BPC Data'!$B:$B,Summary!$C445)</f>
        <v>0</v>
      </c>
      <c r="J445" s="243">
        <f ca="1">SUMIFS(OFFSET('BPC Data'!$F:$F,0,Summary!J$2),'BPC Data'!$E:$E,Summary!$D445,'BPC Data'!$B:$B,Summary!$C445)</f>
        <v>0</v>
      </c>
      <c r="K445" s="10">
        <f ca="1">SUMIFS(OFFSET('BPC Data'!$F:$F,0,Summary!K$2),'BPC Data'!$E:$E,Summary!$D445,'BPC Data'!$B:$B,Summary!$C445)</f>
        <v>0</v>
      </c>
      <c r="L445" s="57">
        <f t="shared" ca="1" si="158"/>
        <v>0</v>
      </c>
      <c r="M445"/>
      <c r="N445" s="50"/>
      <c r="O445"/>
      <c r="P445"/>
      <c r="Q445"/>
      <c r="R445"/>
      <c r="S445"/>
      <c r="T445"/>
      <c r="U445"/>
      <c r="V445"/>
      <c r="W445"/>
      <c r="X445"/>
      <c r="Y445"/>
      <c r="Z445"/>
      <c r="AA445"/>
      <c r="AB445"/>
      <c r="AC445"/>
      <c r="AD445"/>
      <c r="AE445"/>
      <c r="AF445"/>
      <c r="AG445"/>
      <c r="AH445"/>
      <c r="AI445"/>
      <c r="AJ445"/>
      <c r="AK445"/>
      <c r="AL445"/>
      <c r="AM445"/>
      <c r="AN445"/>
      <c r="AO445"/>
      <c r="AP445"/>
      <c r="AQ445"/>
      <c r="AR445"/>
    </row>
    <row r="446" spans="1:44" s="9" customFormat="1" hidden="1" outlineLevel="1" x14ac:dyDescent="0.55000000000000004">
      <c r="A446" s="9">
        <f t="shared" si="175"/>
        <v>40</v>
      </c>
      <c r="B446"/>
      <c r="C446">
        <f>$F439</f>
        <v>0</v>
      </c>
      <c r="D446" s="2" t="str">
        <f t="shared" si="163"/>
        <v>T_MGMT_FEE - Tenant Management Fee - Actual</v>
      </c>
      <c r="E446"/>
      <c r="F446" s="13" t="str">
        <f>_xll.EVDES(D446)</f>
        <v>Tenant Management Fee - Actual</v>
      </c>
      <c r="G446" s="10">
        <f ca="1">SUMIFS(OFFSET('BPC Data'!$F:$F,0,Summary!G$2),'BPC Data'!$E:$E,Summary!$D446,'BPC Data'!$B:$B,Summary!$C446)</f>
        <v>0</v>
      </c>
      <c r="H446" s="243">
        <f ca="1">SUMIFS(OFFSET('BPC Data'!$F:$F,0,Summary!H$2),'BPC Data'!$E:$E,Summary!$D446,'BPC Data'!$B:$B,Summary!$C446)</f>
        <v>0</v>
      </c>
      <c r="I446" s="10">
        <f ca="1">SUMIFS(OFFSET('BPC Data'!$F:$F,0,Summary!I$2),'BPC Data'!$E:$E,Summary!$D446,'BPC Data'!$B:$B,Summary!$C446)</f>
        <v>0</v>
      </c>
      <c r="J446" s="243">
        <f ca="1">SUMIFS(OFFSET('BPC Data'!$F:$F,0,Summary!J$2),'BPC Data'!$E:$E,Summary!$D446,'BPC Data'!$B:$B,Summary!$C446)</f>
        <v>0</v>
      </c>
      <c r="K446" s="10">
        <f ca="1">SUMIFS(OFFSET('BPC Data'!$F:$F,0,Summary!K$2),'BPC Data'!$E:$E,Summary!$D446,'BPC Data'!$B:$B,Summary!$C446)</f>
        <v>0</v>
      </c>
      <c r="L446" s="57">
        <f t="shared" ca="1" si="158"/>
        <v>0</v>
      </c>
      <c r="M446"/>
      <c r="N446" s="50"/>
      <c r="O446"/>
      <c r="P446"/>
      <c r="Q446"/>
      <c r="R446"/>
      <c r="S446"/>
      <c r="T446"/>
      <c r="U446"/>
      <c r="V446"/>
      <c r="W446"/>
      <c r="X446"/>
      <c r="Y446"/>
      <c r="Z446"/>
      <c r="AA446"/>
      <c r="AB446"/>
      <c r="AC446"/>
      <c r="AD446"/>
      <c r="AE446"/>
      <c r="AF446"/>
      <c r="AG446"/>
      <c r="AH446"/>
      <c r="AI446"/>
      <c r="AJ446"/>
      <c r="AK446"/>
      <c r="AL446"/>
      <c r="AM446"/>
      <c r="AN446"/>
      <c r="AO446"/>
      <c r="AP446"/>
      <c r="AQ446"/>
      <c r="AR446"/>
    </row>
    <row r="447" spans="1:44" s="9" customFormat="1" hidden="1" outlineLevel="1" x14ac:dyDescent="0.55000000000000004">
      <c r="A447" s="9">
        <f t="shared" si="175"/>
        <v>40</v>
      </c>
      <c r="B447"/>
      <c r="C447">
        <f>$F439</f>
        <v>0</v>
      </c>
      <c r="D447" s="1" t="str">
        <f t="shared" si="163"/>
        <v>T_EBITDAR - EBITDAR</v>
      </c>
      <c r="E447"/>
      <c r="F447" s="13" t="str">
        <f>_xll.EVDES(D447)</f>
        <v>EBITDAR</v>
      </c>
      <c r="G447" s="10">
        <f ca="1">SUMIFS(OFFSET('BPC Data'!$F:$F,0,Summary!G$2),'BPC Data'!$E:$E,Summary!$D447,'BPC Data'!$B:$B,Summary!$C447)</f>
        <v>0</v>
      </c>
      <c r="H447" s="243">
        <f ca="1">SUMIFS(OFFSET('BPC Data'!$F:$F,0,Summary!H$2),'BPC Data'!$E:$E,Summary!$D447,'BPC Data'!$B:$B,Summary!$C447)</f>
        <v>0</v>
      </c>
      <c r="I447" s="10">
        <f ca="1">SUMIFS(OFFSET('BPC Data'!$F:$F,0,Summary!I$2),'BPC Data'!$E:$E,Summary!$D447,'BPC Data'!$B:$B,Summary!$C447)</f>
        <v>0</v>
      </c>
      <c r="J447" s="243">
        <f ca="1">SUMIFS(OFFSET('BPC Data'!$F:$F,0,Summary!J$2),'BPC Data'!$E:$E,Summary!$D447,'BPC Data'!$B:$B,Summary!$C447)</f>
        <v>0</v>
      </c>
      <c r="K447" s="10">
        <f ca="1">SUMIFS(OFFSET('BPC Data'!$F:$F,0,Summary!K$2),'BPC Data'!$E:$E,Summary!$D447,'BPC Data'!$B:$B,Summary!$C447)</f>
        <v>0</v>
      </c>
      <c r="L447" s="57">
        <f t="shared" ca="1" si="158"/>
        <v>0</v>
      </c>
      <c r="M447"/>
      <c r="N447" s="50"/>
      <c r="O447"/>
      <c r="P447"/>
      <c r="Q447"/>
      <c r="R447"/>
      <c r="S447"/>
      <c r="T447"/>
      <c r="U447"/>
      <c r="V447"/>
      <c r="W447"/>
      <c r="X447"/>
      <c r="Y447"/>
      <c r="Z447"/>
      <c r="AA447"/>
      <c r="AB447"/>
      <c r="AC447"/>
      <c r="AD447"/>
      <c r="AE447"/>
      <c r="AF447"/>
      <c r="AG447"/>
      <c r="AH447"/>
      <c r="AI447"/>
      <c r="AJ447"/>
      <c r="AK447"/>
      <c r="AL447"/>
      <c r="AM447"/>
      <c r="AN447"/>
      <c r="AO447"/>
      <c r="AP447"/>
      <c r="AQ447"/>
      <c r="AR447"/>
    </row>
    <row r="448" spans="1:44" s="9" customFormat="1" hidden="1" outlineLevel="1" x14ac:dyDescent="0.55000000000000004">
      <c r="A448" s="9">
        <f t="shared" si="175"/>
        <v>40</v>
      </c>
      <c r="B448"/>
      <c r="C448">
        <f>$F439</f>
        <v>0</v>
      </c>
      <c r="D448" s="1" t="str">
        <f t="shared" si="163"/>
        <v>T_RENT_EXP - Tenant Rent Expense</v>
      </c>
      <c r="E448"/>
      <c r="F448" s="13" t="str">
        <f>_xll.EVDES(D448)</f>
        <v>Tenant Rent Expense</v>
      </c>
      <c r="G448" s="10">
        <f ca="1">SUMIFS(OFFSET('BPC Data'!$F:$F,0,Summary!G$2),'BPC Data'!$E:$E,Summary!$D448,'BPC Data'!$B:$B,Summary!$C448)</f>
        <v>0</v>
      </c>
      <c r="H448" s="243">
        <f ca="1">SUMIFS(OFFSET('BPC Data'!$F:$F,0,Summary!H$2),'BPC Data'!$E:$E,Summary!$D448,'BPC Data'!$B:$B,Summary!$C448)</f>
        <v>0</v>
      </c>
      <c r="I448" s="10">
        <f ca="1">SUMIFS(OFFSET('BPC Data'!$F:$F,0,Summary!I$2),'BPC Data'!$E:$E,Summary!$D448,'BPC Data'!$B:$B,Summary!$C448)</f>
        <v>0</v>
      </c>
      <c r="J448" s="243">
        <f ca="1">SUMIFS(OFFSET('BPC Data'!$F:$F,0,Summary!J$2),'BPC Data'!$E:$E,Summary!$D448,'BPC Data'!$B:$B,Summary!$C448)</f>
        <v>0</v>
      </c>
      <c r="K448" s="10">
        <f ca="1">SUMIFS(OFFSET('BPC Data'!$F:$F,0,Summary!K$2),'BPC Data'!$E:$E,Summary!$D448,'BPC Data'!$B:$B,Summary!$C448)</f>
        <v>0</v>
      </c>
      <c r="L448" s="57">
        <f t="shared" ca="1" si="158"/>
        <v>0</v>
      </c>
      <c r="M448"/>
      <c r="N448" s="50"/>
      <c r="O448"/>
      <c r="P448"/>
      <c r="Q448"/>
      <c r="R448"/>
      <c r="S448"/>
      <c r="T448"/>
      <c r="U448"/>
      <c r="V448"/>
      <c r="W448"/>
      <c r="X448"/>
      <c r="Y448"/>
      <c r="Z448"/>
      <c r="AA448"/>
      <c r="AB448"/>
      <c r="AC448"/>
      <c r="AD448"/>
      <c r="AE448"/>
      <c r="AF448"/>
      <c r="AG448"/>
      <c r="AH448"/>
      <c r="AI448"/>
      <c r="AJ448"/>
      <c r="AK448"/>
      <c r="AL448"/>
      <c r="AM448"/>
      <c r="AN448"/>
      <c r="AO448"/>
      <c r="AP448"/>
      <c r="AQ448"/>
      <c r="AR448"/>
    </row>
    <row r="449" spans="1:44" s="9" customFormat="1" hidden="1" outlineLevel="1" x14ac:dyDescent="0.55000000000000004">
      <c r="A449" s="9">
        <f t="shared" si="175"/>
        <v>40</v>
      </c>
      <c r="B449"/>
      <c r="C449"/>
      <c r="D449" s="1" t="str">
        <f t="shared" si="163"/>
        <v>x</v>
      </c>
      <c r="E449"/>
      <c r="F449" s="13" t="s">
        <v>0</v>
      </c>
      <c r="G449" s="10" t="e">
        <f t="shared" ref="G449:H449" ca="1" si="176">G447/G448</f>
        <v>#DIV/0!</v>
      </c>
      <c r="H449" s="243" t="e">
        <f t="shared" ca="1" si="176"/>
        <v>#DIV/0!</v>
      </c>
      <c r="I449" s="10" t="e">
        <f t="shared" ref="I449:J449" ca="1" si="177">I447/I448</f>
        <v>#DIV/0!</v>
      </c>
      <c r="J449" s="243" t="e">
        <f t="shared" ca="1" si="177"/>
        <v>#DIV/0!</v>
      </c>
      <c r="K449" s="10" t="e">
        <f t="shared" ref="K449" ca="1" si="178">K447/K448</f>
        <v>#DIV/0!</v>
      </c>
      <c r="L449" s="57" t="e">
        <f t="shared" ca="1" si="158"/>
        <v>#DIV/0!</v>
      </c>
      <c r="M449"/>
      <c r="N449" s="50"/>
      <c r="O449"/>
      <c r="P449"/>
      <c r="Q449"/>
      <c r="R449"/>
      <c r="S449"/>
      <c r="T449"/>
      <c r="U449"/>
      <c r="V449"/>
      <c r="W449"/>
      <c r="X449"/>
      <c r="Y449"/>
      <c r="Z449"/>
      <c r="AA449"/>
      <c r="AB449"/>
      <c r="AC449"/>
      <c r="AD449"/>
      <c r="AE449"/>
      <c r="AF449"/>
      <c r="AG449"/>
      <c r="AH449"/>
      <c r="AI449"/>
      <c r="AJ449"/>
      <c r="AK449"/>
      <c r="AL449"/>
      <c r="AM449"/>
      <c r="AN449"/>
      <c r="AO449"/>
      <c r="AP449"/>
      <c r="AQ449"/>
      <c r="AR449"/>
    </row>
    <row r="450" spans="1:44" s="9" customFormat="1" hidden="1" outlineLevel="1" x14ac:dyDescent="0.55000000000000004">
      <c r="A450" s="9">
        <f>IF(AND(D450&lt;&gt;"",C450=""),A449+1,A449)</f>
        <v>41</v>
      </c>
      <c r="B450" s="4"/>
      <c r="C450" s="4"/>
      <c r="D450" s="4" t="str">
        <f t="shared" si="163"/>
        <v>x</v>
      </c>
      <c r="E450" s="4"/>
      <c r="F450" s="12">
        <f>INDEX(PropertyList!$D:$D,MATCH(Summary!$A450,PropertyList!$C:$C,0))</f>
        <v>0</v>
      </c>
      <c r="G450" s="87"/>
      <c r="H450" s="242"/>
      <c r="I450" s="87"/>
      <c r="J450" s="242"/>
      <c r="K450" s="87"/>
      <c r="L450" s="57">
        <f t="shared" si="158"/>
        <v>0</v>
      </c>
      <c r="M450"/>
      <c r="N450" s="50"/>
      <c r="O450"/>
      <c r="P450"/>
      <c r="Q450"/>
      <c r="R450"/>
      <c r="S450"/>
      <c r="T450"/>
      <c r="U450"/>
      <c r="V450"/>
      <c r="W450"/>
      <c r="X450"/>
      <c r="Y450"/>
      <c r="Z450"/>
      <c r="AA450"/>
      <c r="AB450"/>
      <c r="AC450"/>
      <c r="AD450"/>
      <c r="AE450"/>
      <c r="AF450"/>
      <c r="AG450"/>
      <c r="AH450"/>
      <c r="AI450"/>
      <c r="AJ450"/>
      <c r="AK450"/>
      <c r="AL450"/>
      <c r="AM450"/>
      <c r="AN450"/>
      <c r="AO450"/>
      <c r="AP450"/>
      <c r="AQ450"/>
      <c r="AR450"/>
    </row>
    <row r="451" spans="1:44" s="9" customFormat="1" hidden="1" outlineLevel="1" x14ac:dyDescent="0.55000000000000004">
      <c r="A451" s="9">
        <f t="shared" ref="A451:A460" si="179">IF(AND(F451&lt;&gt;"",D451=""),A450+1,A450)</f>
        <v>41</v>
      </c>
      <c r="C451">
        <f>$F450</f>
        <v>0</v>
      </c>
      <c r="D451" s="3" t="str">
        <f t="shared" si="163"/>
        <v>PAY_PAT_DAYS - Total Payor Patient Days</v>
      </c>
      <c r="F451" s="13" t="str">
        <f>_xll.EVDES(D451)</f>
        <v>Total Payor Patient Days</v>
      </c>
      <c r="G451" s="10">
        <f ca="1">SUMIFS(OFFSET('BPC Data'!$F:$F,0,Summary!G$2),'BPC Data'!$E:$E,Summary!$D451,'BPC Data'!$B:$B,Summary!$C451)</f>
        <v>0</v>
      </c>
      <c r="H451" s="243">
        <f ca="1">SUMIFS(OFFSET('BPC Data'!$F:$F,0,Summary!H$2),'BPC Data'!$E:$E,Summary!$D451,'BPC Data'!$B:$B,Summary!$C451)</f>
        <v>0</v>
      </c>
      <c r="I451" s="10">
        <f ca="1">SUMIFS(OFFSET('BPC Data'!$F:$F,0,Summary!I$2),'BPC Data'!$E:$E,Summary!$D451,'BPC Data'!$B:$B,Summary!$C451)</f>
        <v>0</v>
      </c>
      <c r="J451" s="243">
        <f ca="1">SUMIFS(OFFSET('BPC Data'!$F:$F,0,Summary!J$2),'BPC Data'!$E:$E,Summary!$D451,'BPC Data'!$B:$B,Summary!$C451)</f>
        <v>0</v>
      </c>
      <c r="K451" s="10">
        <f ca="1">SUMIFS(OFFSET('BPC Data'!$F:$F,0,Summary!K$2),'BPC Data'!$E:$E,Summary!$D451,'BPC Data'!$B:$B,Summary!$C451)</f>
        <v>0</v>
      </c>
      <c r="L451" s="57">
        <f t="shared" ca="1" si="158"/>
        <v>0</v>
      </c>
      <c r="M451"/>
      <c r="N451" s="50"/>
      <c r="O451"/>
      <c r="P451"/>
      <c r="Q451"/>
      <c r="R451"/>
      <c r="S451"/>
      <c r="T451"/>
      <c r="U451"/>
      <c r="V451"/>
      <c r="W451"/>
      <c r="X451"/>
      <c r="Y451"/>
      <c r="Z451"/>
      <c r="AA451"/>
      <c r="AB451"/>
      <c r="AC451"/>
      <c r="AD451"/>
      <c r="AE451"/>
      <c r="AF451"/>
      <c r="AG451"/>
      <c r="AH451"/>
      <c r="AI451"/>
      <c r="AJ451"/>
      <c r="AK451"/>
      <c r="AL451"/>
      <c r="AM451"/>
      <c r="AN451"/>
      <c r="AO451"/>
      <c r="AP451"/>
      <c r="AQ451"/>
      <c r="AR451"/>
    </row>
    <row r="452" spans="1:44" s="9" customFormat="1" hidden="1" outlineLevel="1" x14ac:dyDescent="0.55000000000000004">
      <c r="A452" s="9">
        <f t="shared" si="179"/>
        <v>41</v>
      </c>
      <c r="C452">
        <f>$F450</f>
        <v>0</v>
      </c>
      <c r="D452" s="3" t="str">
        <f t="shared" si="163"/>
        <v>A_BEDS_TOTAL - Total Available Beds</v>
      </c>
      <c r="F452" s="13" t="str">
        <f>_xll.EVDES(D452)</f>
        <v>Total Available Beds</v>
      </c>
      <c r="G452" s="10">
        <f ca="1">SUMIFS(OFFSET('BPC Data'!$F:$F,0,Summary!G$2),'BPC Data'!$E:$E,Summary!$D452,'BPC Data'!$B:$B,Summary!$C452)</f>
        <v>0</v>
      </c>
      <c r="H452" s="243">
        <f ca="1">SUMIFS(OFFSET('BPC Data'!$F:$F,0,Summary!H$2),'BPC Data'!$E:$E,Summary!$D452,'BPC Data'!$B:$B,Summary!$C452)</f>
        <v>0</v>
      </c>
      <c r="I452" s="10">
        <f ca="1">SUMIFS(OFFSET('BPC Data'!$F:$F,0,Summary!I$2),'BPC Data'!$E:$E,Summary!$D452,'BPC Data'!$B:$B,Summary!$C452)</f>
        <v>0</v>
      </c>
      <c r="J452" s="243">
        <f ca="1">SUMIFS(OFFSET('BPC Data'!$F:$F,0,Summary!J$2),'BPC Data'!$E:$E,Summary!$D452,'BPC Data'!$B:$B,Summary!$C452)</f>
        <v>0</v>
      </c>
      <c r="K452" s="10">
        <f ca="1">SUMIFS(OFFSET('BPC Data'!$F:$F,0,Summary!K$2),'BPC Data'!$E:$E,Summary!$D452,'BPC Data'!$B:$B,Summary!$C452)</f>
        <v>0</v>
      </c>
      <c r="L452" s="57">
        <f t="shared" ca="1" si="158"/>
        <v>0</v>
      </c>
      <c r="M452"/>
      <c r="N452" s="50"/>
      <c r="O452"/>
      <c r="P452"/>
      <c r="Q452"/>
      <c r="R452"/>
      <c r="S452"/>
      <c r="T452"/>
      <c r="U452"/>
      <c r="V452"/>
      <c r="W452"/>
      <c r="X452"/>
      <c r="Y452"/>
      <c r="Z452"/>
      <c r="AA452"/>
      <c r="AB452"/>
      <c r="AC452"/>
      <c r="AD452"/>
      <c r="AE452"/>
      <c r="AF452"/>
      <c r="AG452"/>
      <c r="AH452"/>
      <c r="AI452"/>
      <c r="AJ452"/>
      <c r="AK452"/>
      <c r="AL452"/>
      <c r="AM452"/>
      <c r="AN452"/>
      <c r="AO452"/>
      <c r="AP452"/>
      <c r="AQ452"/>
      <c r="AR452"/>
    </row>
    <row r="453" spans="1:44" s="9" customFormat="1" hidden="1" outlineLevel="1" x14ac:dyDescent="0.55000000000000004">
      <c r="A453" s="9">
        <f t="shared" si="179"/>
        <v>41</v>
      </c>
      <c r="B453"/>
      <c r="C453">
        <f>$F450</f>
        <v>0</v>
      </c>
      <c r="D453" s="3" t="str">
        <f t="shared" si="163"/>
        <v>T_REVENUES - Total Tenant Revenues</v>
      </c>
      <c r="E453"/>
      <c r="F453" s="13" t="str">
        <f>_xll.EVDES(D453)</f>
        <v>Total Tenant Revenues</v>
      </c>
      <c r="G453" s="10">
        <f ca="1">SUMIFS(OFFSET('BPC Data'!$F:$F,0,Summary!G$2),'BPC Data'!$E:$E,Summary!$D453,'BPC Data'!$B:$B,Summary!$C453)</f>
        <v>0</v>
      </c>
      <c r="H453" s="243">
        <f ca="1">SUMIFS(OFFSET('BPC Data'!$F:$F,0,Summary!H$2),'BPC Data'!$E:$E,Summary!$D453,'BPC Data'!$B:$B,Summary!$C453)</f>
        <v>0</v>
      </c>
      <c r="I453" s="10">
        <f ca="1">SUMIFS(OFFSET('BPC Data'!$F:$F,0,Summary!I$2),'BPC Data'!$E:$E,Summary!$D453,'BPC Data'!$B:$B,Summary!$C453)</f>
        <v>0</v>
      </c>
      <c r="J453" s="243">
        <f ca="1">SUMIFS(OFFSET('BPC Data'!$F:$F,0,Summary!J$2),'BPC Data'!$E:$E,Summary!$D453,'BPC Data'!$B:$B,Summary!$C453)</f>
        <v>0</v>
      </c>
      <c r="K453" s="10">
        <f ca="1">SUMIFS(OFFSET('BPC Data'!$F:$F,0,Summary!K$2),'BPC Data'!$E:$E,Summary!$D453,'BPC Data'!$B:$B,Summary!$C453)</f>
        <v>0</v>
      </c>
      <c r="L453" s="57">
        <f t="shared" ca="1" si="158"/>
        <v>0</v>
      </c>
      <c r="M453"/>
      <c r="N453" s="50"/>
      <c r="O453"/>
      <c r="P453"/>
      <c r="Q453"/>
      <c r="R453"/>
      <c r="S453"/>
      <c r="T453"/>
      <c r="U453"/>
      <c r="V453"/>
      <c r="W453"/>
      <c r="X453"/>
      <c r="Y453"/>
      <c r="Z453"/>
      <c r="AA453"/>
      <c r="AB453"/>
      <c r="AC453"/>
      <c r="AD453"/>
      <c r="AE453"/>
      <c r="AF453"/>
      <c r="AG453"/>
      <c r="AH453"/>
      <c r="AI453"/>
      <c r="AJ453"/>
      <c r="AK453"/>
      <c r="AL453"/>
      <c r="AM453"/>
      <c r="AN453"/>
      <c r="AO453"/>
      <c r="AP453"/>
      <c r="AQ453"/>
      <c r="AR453"/>
    </row>
    <row r="454" spans="1:44" s="9" customFormat="1" hidden="1" outlineLevel="1" x14ac:dyDescent="0.55000000000000004">
      <c r="A454" s="9">
        <f t="shared" si="179"/>
        <v>41</v>
      </c>
      <c r="B454"/>
      <c r="C454">
        <f>$F450</f>
        <v>0</v>
      </c>
      <c r="D454" s="3" t="str">
        <f t="shared" si="163"/>
        <v>T_OPEX - Tenant Operating Expenses</v>
      </c>
      <c r="E454"/>
      <c r="F454" s="13" t="str">
        <f>_xll.EVDES(D454)</f>
        <v>Tenant Operating Expenses</v>
      </c>
      <c r="G454" s="10">
        <f ca="1">SUMIFS(OFFSET('BPC Data'!$F:$F,0,Summary!G$2),'BPC Data'!$E:$E,Summary!$D454,'BPC Data'!$B:$B,Summary!$C454)</f>
        <v>0</v>
      </c>
      <c r="H454" s="243">
        <f ca="1">SUMIFS(OFFSET('BPC Data'!$F:$F,0,Summary!H$2),'BPC Data'!$E:$E,Summary!$D454,'BPC Data'!$B:$B,Summary!$C454)</f>
        <v>0</v>
      </c>
      <c r="I454" s="10">
        <f ca="1">SUMIFS(OFFSET('BPC Data'!$F:$F,0,Summary!I$2),'BPC Data'!$E:$E,Summary!$D454,'BPC Data'!$B:$B,Summary!$C454)</f>
        <v>0</v>
      </c>
      <c r="J454" s="243">
        <f ca="1">SUMIFS(OFFSET('BPC Data'!$F:$F,0,Summary!J$2),'BPC Data'!$E:$E,Summary!$D454,'BPC Data'!$B:$B,Summary!$C454)</f>
        <v>0</v>
      </c>
      <c r="K454" s="10">
        <f ca="1">SUMIFS(OFFSET('BPC Data'!$F:$F,0,Summary!K$2),'BPC Data'!$E:$E,Summary!$D454,'BPC Data'!$B:$B,Summary!$C454)</f>
        <v>0</v>
      </c>
      <c r="L454" s="57">
        <f t="shared" ca="1" si="158"/>
        <v>0</v>
      </c>
      <c r="M454"/>
      <c r="N454" s="50"/>
      <c r="O454"/>
      <c r="P454"/>
      <c r="Q454"/>
      <c r="R454"/>
      <c r="S454"/>
      <c r="T454"/>
      <c r="U454"/>
      <c r="V454"/>
      <c r="W454"/>
      <c r="X454"/>
      <c r="Y454"/>
      <c r="Z454"/>
      <c r="AA454"/>
      <c r="AB454"/>
      <c r="AC454"/>
      <c r="AD454"/>
      <c r="AE454"/>
      <c r="AF454"/>
      <c r="AG454"/>
      <c r="AH454"/>
      <c r="AI454"/>
      <c r="AJ454"/>
      <c r="AK454"/>
      <c r="AL454"/>
      <c r="AM454"/>
      <c r="AN454"/>
      <c r="AO454"/>
      <c r="AP454"/>
      <c r="AQ454"/>
      <c r="AR454"/>
    </row>
    <row r="455" spans="1:44" s="9" customFormat="1" hidden="1" outlineLevel="1" x14ac:dyDescent="0.55000000000000004">
      <c r="A455" s="9">
        <f t="shared" si="179"/>
        <v>41</v>
      </c>
      <c r="B455"/>
      <c r="C455">
        <f>$F450</f>
        <v>0</v>
      </c>
      <c r="D455" s="3" t="str">
        <f t="shared" si="163"/>
        <v>T_BAD_DEBT - Tenant Bad Debt Expense</v>
      </c>
      <c r="E455"/>
      <c r="F455" s="13" t="str">
        <f>_xll.EVDES(D455)</f>
        <v>Tenant Bad Debt Expense</v>
      </c>
      <c r="G455" s="10">
        <f ca="1">SUMIFS(OFFSET('BPC Data'!$F:$F,0,Summary!G$2),'BPC Data'!$E:$E,Summary!$D455,'BPC Data'!$B:$B,Summary!$C455)</f>
        <v>0</v>
      </c>
      <c r="H455" s="243">
        <f ca="1">SUMIFS(OFFSET('BPC Data'!$F:$F,0,Summary!H$2),'BPC Data'!$E:$E,Summary!$D455,'BPC Data'!$B:$B,Summary!$C455)</f>
        <v>0</v>
      </c>
      <c r="I455" s="10">
        <f ca="1">SUMIFS(OFFSET('BPC Data'!$F:$F,0,Summary!I$2),'BPC Data'!$E:$E,Summary!$D455,'BPC Data'!$B:$B,Summary!$C455)</f>
        <v>0</v>
      </c>
      <c r="J455" s="243">
        <f ca="1">SUMIFS(OFFSET('BPC Data'!$F:$F,0,Summary!J$2),'BPC Data'!$E:$E,Summary!$D455,'BPC Data'!$B:$B,Summary!$C455)</f>
        <v>0</v>
      </c>
      <c r="K455" s="10">
        <f ca="1">SUMIFS(OFFSET('BPC Data'!$F:$F,0,Summary!K$2),'BPC Data'!$E:$E,Summary!$D455,'BPC Data'!$B:$B,Summary!$C455)</f>
        <v>0</v>
      </c>
      <c r="L455" s="57">
        <f t="shared" ca="1" si="158"/>
        <v>0</v>
      </c>
      <c r="M455"/>
      <c r="N455" s="50"/>
      <c r="O455"/>
      <c r="P455"/>
      <c r="Q455"/>
      <c r="R455"/>
      <c r="S455"/>
      <c r="T455"/>
      <c r="U455"/>
      <c r="V455"/>
      <c r="W455"/>
      <c r="X455"/>
      <c r="Y455"/>
      <c r="Z455"/>
      <c r="AA455"/>
      <c r="AB455"/>
      <c r="AC455"/>
      <c r="AD455"/>
      <c r="AE455"/>
      <c r="AF455"/>
      <c r="AG455"/>
      <c r="AH455"/>
      <c r="AI455"/>
      <c r="AJ455"/>
      <c r="AK455"/>
      <c r="AL455"/>
      <c r="AM455"/>
      <c r="AN455"/>
      <c r="AO455"/>
      <c r="AP455"/>
      <c r="AQ455"/>
      <c r="AR455"/>
    </row>
    <row r="456" spans="1:44" s="9" customFormat="1" hidden="1" outlineLevel="1" x14ac:dyDescent="0.55000000000000004">
      <c r="A456" s="9">
        <f t="shared" si="179"/>
        <v>41</v>
      </c>
      <c r="B456"/>
      <c r="C456">
        <f>$F450</f>
        <v>0</v>
      </c>
      <c r="D456" s="2" t="str">
        <f t="shared" si="163"/>
        <v>T_EBITDARM - EBITDARM</v>
      </c>
      <c r="E456"/>
      <c r="F456" s="13" t="str">
        <f>_xll.EVDES(D456)</f>
        <v>EBITDARM</v>
      </c>
      <c r="G456" s="10">
        <f ca="1">SUMIFS(OFFSET('BPC Data'!$F:$F,0,Summary!G$2),'BPC Data'!$E:$E,Summary!$D456,'BPC Data'!$B:$B,Summary!$C456)</f>
        <v>0</v>
      </c>
      <c r="H456" s="243">
        <f ca="1">SUMIFS(OFFSET('BPC Data'!$F:$F,0,Summary!H$2),'BPC Data'!$E:$E,Summary!$D456,'BPC Data'!$B:$B,Summary!$C456)</f>
        <v>0</v>
      </c>
      <c r="I456" s="10">
        <f ca="1">SUMIFS(OFFSET('BPC Data'!$F:$F,0,Summary!I$2),'BPC Data'!$E:$E,Summary!$D456,'BPC Data'!$B:$B,Summary!$C456)</f>
        <v>0</v>
      </c>
      <c r="J456" s="243">
        <f ca="1">SUMIFS(OFFSET('BPC Data'!$F:$F,0,Summary!J$2),'BPC Data'!$E:$E,Summary!$D456,'BPC Data'!$B:$B,Summary!$C456)</f>
        <v>0</v>
      </c>
      <c r="K456" s="10">
        <f ca="1">SUMIFS(OFFSET('BPC Data'!$F:$F,0,Summary!K$2),'BPC Data'!$E:$E,Summary!$D456,'BPC Data'!$B:$B,Summary!$C456)</f>
        <v>0</v>
      </c>
      <c r="L456" s="57">
        <f t="shared" ca="1" si="158"/>
        <v>0</v>
      </c>
      <c r="M456"/>
      <c r="N456" s="50"/>
      <c r="O456"/>
      <c r="P456"/>
      <c r="Q456"/>
      <c r="R456"/>
      <c r="S456"/>
      <c r="T456"/>
      <c r="U456"/>
      <c r="V456"/>
      <c r="W456"/>
      <c r="X456"/>
      <c r="Y456"/>
      <c r="Z456"/>
      <c r="AA456"/>
      <c r="AB456"/>
      <c r="AC456"/>
      <c r="AD456"/>
      <c r="AE456"/>
      <c r="AF456"/>
      <c r="AG456"/>
      <c r="AH456"/>
      <c r="AI456"/>
      <c r="AJ456"/>
      <c r="AK456"/>
      <c r="AL456"/>
      <c r="AM456"/>
      <c r="AN456"/>
      <c r="AO456"/>
      <c r="AP456"/>
      <c r="AQ456"/>
      <c r="AR456"/>
    </row>
    <row r="457" spans="1:44" s="9" customFormat="1" hidden="1" outlineLevel="1" x14ac:dyDescent="0.55000000000000004">
      <c r="A457" s="9">
        <f t="shared" si="179"/>
        <v>41</v>
      </c>
      <c r="B457"/>
      <c r="C457">
        <f>$F450</f>
        <v>0</v>
      </c>
      <c r="D457" s="2" t="str">
        <f t="shared" si="163"/>
        <v>T_MGMT_FEE - Tenant Management Fee - Actual</v>
      </c>
      <c r="E457"/>
      <c r="F457" s="13" t="str">
        <f>_xll.EVDES(D457)</f>
        <v>Tenant Management Fee - Actual</v>
      </c>
      <c r="G457" s="10">
        <f ca="1">SUMIFS(OFFSET('BPC Data'!$F:$F,0,Summary!G$2),'BPC Data'!$E:$E,Summary!$D457,'BPC Data'!$B:$B,Summary!$C457)</f>
        <v>0</v>
      </c>
      <c r="H457" s="243">
        <f ca="1">SUMIFS(OFFSET('BPC Data'!$F:$F,0,Summary!H$2),'BPC Data'!$E:$E,Summary!$D457,'BPC Data'!$B:$B,Summary!$C457)</f>
        <v>0</v>
      </c>
      <c r="I457" s="10">
        <f ca="1">SUMIFS(OFFSET('BPC Data'!$F:$F,0,Summary!I$2),'BPC Data'!$E:$E,Summary!$D457,'BPC Data'!$B:$B,Summary!$C457)</f>
        <v>0</v>
      </c>
      <c r="J457" s="243">
        <f ca="1">SUMIFS(OFFSET('BPC Data'!$F:$F,0,Summary!J$2),'BPC Data'!$E:$E,Summary!$D457,'BPC Data'!$B:$B,Summary!$C457)</f>
        <v>0</v>
      </c>
      <c r="K457" s="10">
        <f ca="1">SUMIFS(OFFSET('BPC Data'!$F:$F,0,Summary!K$2),'BPC Data'!$E:$E,Summary!$D457,'BPC Data'!$B:$B,Summary!$C457)</f>
        <v>0</v>
      </c>
      <c r="L457" s="57">
        <f t="shared" ca="1" si="158"/>
        <v>0</v>
      </c>
      <c r="M457"/>
      <c r="N457" s="50"/>
      <c r="O457"/>
      <c r="P457"/>
      <c r="Q457"/>
      <c r="R457"/>
      <c r="S457"/>
      <c r="T457"/>
      <c r="U457"/>
      <c r="V457"/>
      <c r="W457"/>
      <c r="X457"/>
      <c r="Y457"/>
      <c r="Z457"/>
      <c r="AA457"/>
      <c r="AB457"/>
      <c r="AC457"/>
      <c r="AD457"/>
      <c r="AE457"/>
      <c r="AF457"/>
      <c r="AG457"/>
      <c r="AH457"/>
      <c r="AI457"/>
      <c r="AJ457"/>
      <c r="AK457"/>
      <c r="AL457"/>
      <c r="AM457"/>
      <c r="AN457"/>
      <c r="AO457"/>
      <c r="AP457"/>
      <c r="AQ457"/>
      <c r="AR457"/>
    </row>
    <row r="458" spans="1:44" s="9" customFormat="1" hidden="1" outlineLevel="1" x14ac:dyDescent="0.55000000000000004">
      <c r="A458" s="9">
        <f t="shared" si="179"/>
        <v>41</v>
      </c>
      <c r="B458"/>
      <c r="C458">
        <f>$F450</f>
        <v>0</v>
      </c>
      <c r="D458" s="1" t="str">
        <f t="shared" si="163"/>
        <v>T_EBITDAR - EBITDAR</v>
      </c>
      <c r="E458"/>
      <c r="F458" s="13" t="str">
        <f>_xll.EVDES(D458)</f>
        <v>EBITDAR</v>
      </c>
      <c r="G458" s="10">
        <f ca="1">SUMIFS(OFFSET('BPC Data'!$F:$F,0,Summary!G$2),'BPC Data'!$E:$E,Summary!$D458,'BPC Data'!$B:$B,Summary!$C458)</f>
        <v>0</v>
      </c>
      <c r="H458" s="243">
        <f ca="1">SUMIFS(OFFSET('BPC Data'!$F:$F,0,Summary!H$2),'BPC Data'!$E:$E,Summary!$D458,'BPC Data'!$B:$B,Summary!$C458)</f>
        <v>0</v>
      </c>
      <c r="I458" s="10">
        <f ca="1">SUMIFS(OFFSET('BPC Data'!$F:$F,0,Summary!I$2),'BPC Data'!$E:$E,Summary!$D458,'BPC Data'!$B:$B,Summary!$C458)</f>
        <v>0</v>
      </c>
      <c r="J458" s="243">
        <f ca="1">SUMIFS(OFFSET('BPC Data'!$F:$F,0,Summary!J$2),'BPC Data'!$E:$E,Summary!$D458,'BPC Data'!$B:$B,Summary!$C458)</f>
        <v>0</v>
      </c>
      <c r="K458" s="10">
        <f ca="1">SUMIFS(OFFSET('BPC Data'!$F:$F,0,Summary!K$2),'BPC Data'!$E:$E,Summary!$D458,'BPC Data'!$B:$B,Summary!$C458)</f>
        <v>0</v>
      </c>
      <c r="L458" s="57">
        <f t="shared" ca="1" si="158"/>
        <v>0</v>
      </c>
      <c r="M458"/>
      <c r="N458" s="50"/>
      <c r="O458"/>
      <c r="P458"/>
      <c r="Q458"/>
      <c r="R458"/>
      <c r="S458"/>
      <c r="T458"/>
      <c r="U458"/>
      <c r="V458"/>
      <c r="W458"/>
      <c r="X458"/>
      <c r="Y458"/>
      <c r="Z458"/>
      <c r="AA458"/>
      <c r="AB458"/>
      <c r="AC458"/>
      <c r="AD458"/>
      <c r="AE458"/>
      <c r="AF458"/>
      <c r="AG458"/>
      <c r="AH458"/>
      <c r="AI458"/>
      <c r="AJ458"/>
      <c r="AK458"/>
      <c r="AL458"/>
      <c r="AM458"/>
      <c r="AN458"/>
      <c r="AO458"/>
      <c r="AP458"/>
      <c r="AQ458"/>
      <c r="AR458"/>
    </row>
    <row r="459" spans="1:44" s="9" customFormat="1" hidden="1" outlineLevel="1" x14ac:dyDescent="0.55000000000000004">
      <c r="A459" s="9">
        <f t="shared" si="179"/>
        <v>41</v>
      </c>
      <c r="B459"/>
      <c r="C459">
        <f>$F450</f>
        <v>0</v>
      </c>
      <c r="D459" s="1" t="str">
        <f t="shared" si="163"/>
        <v>T_RENT_EXP - Tenant Rent Expense</v>
      </c>
      <c r="E459"/>
      <c r="F459" s="13" t="str">
        <f>_xll.EVDES(D459)</f>
        <v>Tenant Rent Expense</v>
      </c>
      <c r="G459" s="10">
        <f ca="1">SUMIFS(OFFSET('BPC Data'!$F:$F,0,Summary!G$2),'BPC Data'!$E:$E,Summary!$D459,'BPC Data'!$B:$B,Summary!$C459)</f>
        <v>0</v>
      </c>
      <c r="H459" s="243">
        <f ca="1">SUMIFS(OFFSET('BPC Data'!$F:$F,0,Summary!H$2),'BPC Data'!$E:$E,Summary!$D459,'BPC Data'!$B:$B,Summary!$C459)</f>
        <v>0</v>
      </c>
      <c r="I459" s="10">
        <f ca="1">SUMIFS(OFFSET('BPC Data'!$F:$F,0,Summary!I$2),'BPC Data'!$E:$E,Summary!$D459,'BPC Data'!$B:$B,Summary!$C459)</f>
        <v>0</v>
      </c>
      <c r="J459" s="243">
        <f ca="1">SUMIFS(OFFSET('BPC Data'!$F:$F,0,Summary!J$2),'BPC Data'!$E:$E,Summary!$D459,'BPC Data'!$B:$B,Summary!$C459)</f>
        <v>0</v>
      </c>
      <c r="K459" s="10">
        <f ca="1">SUMIFS(OFFSET('BPC Data'!$F:$F,0,Summary!K$2),'BPC Data'!$E:$E,Summary!$D459,'BPC Data'!$B:$B,Summary!$C459)</f>
        <v>0</v>
      </c>
      <c r="L459" s="57">
        <f t="shared" ca="1" si="158"/>
        <v>0</v>
      </c>
      <c r="M459"/>
      <c r="N459" s="50"/>
      <c r="O459"/>
      <c r="P459"/>
      <c r="Q459"/>
      <c r="R459"/>
      <c r="S459"/>
      <c r="T459"/>
      <c r="U459"/>
      <c r="V459"/>
      <c r="W459"/>
      <c r="X459"/>
      <c r="Y459"/>
      <c r="Z459"/>
      <c r="AA459"/>
      <c r="AB459"/>
      <c r="AC459"/>
      <c r="AD459"/>
      <c r="AE459"/>
      <c r="AF459"/>
      <c r="AG459"/>
      <c r="AH459"/>
      <c r="AI459"/>
      <c r="AJ459"/>
      <c r="AK459"/>
      <c r="AL459"/>
      <c r="AM459"/>
      <c r="AN459"/>
      <c r="AO459"/>
      <c r="AP459"/>
      <c r="AQ459"/>
      <c r="AR459"/>
    </row>
    <row r="460" spans="1:44" s="9" customFormat="1" hidden="1" outlineLevel="1" x14ac:dyDescent="0.55000000000000004">
      <c r="A460" s="9">
        <f t="shared" si="179"/>
        <v>41</v>
      </c>
      <c r="B460"/>
      <c r="C460"/>
      <c r="D460" s="1" t="str">
        <f t="shared" si="163"/>
        <v>x</v>
      </c>
      <c r="E460"/>
      <c r="F460" s="13" t="s">
        <v>0</v>
      </c>
      <c r="G460" s="10" t="e">
        <f t="shared" ref="G460:H460" ca="1" si="180">G458/G459</f>
        <v>#DIV/0!</v>
      </c>
      <c r="H460" s="243" t="e">
        <f t="shared" ca="1" si="180"/>
        <v>#DIV/0!</v>
      </c>
      <c r="I460" s="10" t="e">
        <f t="shared" ref="I460:J460" ca="1" si="181">I458/I459</f>
        <v>#DIV/0!</v>
      </c>
      <c r="J460" s="243" t="e">
        <f t="shared" ca="1" si="181"/>
        <v>#DIV/0!</v>
      </c>
      <c r="K460" s="10" t="e">
        <f t="shared" ref="K460" ca="1" si="182">K458/K459</f>
        <v>#DIV/0!</v>
      </c>
      <c r="L460" s="57" t="e">
        <f t="shared" ca="1" si="158"/>
        <v>#DIV/0!</v>
      </c>
      <c r="M460"/>
      <c r="N460" s="50"/>
      <c r="O460"/>
      <c r="P460"/>
      <c r="Q460"/>
      <c r="R460"/>
      <c r="S460"/>
      <c r="T460"/>
      <c r="U460"/>
      <c r="V460"/>
      <c r="W460"/>
      <c r="X460"/>
      <c r="Y460"/>
      <c r="Z460"/>
      <c r="AA460"/>
      <c r="AB460"/>
      <c r="AC460"/>
      <c r="AD460"/>
      <c r="AE460"/>
      <c r="AF460"/>
      <c r="AG460"/>
      <c r="AH460"/>
      <c r="AI460"/>
      <c r="AJ460"/>
      <c r="AK460"/>
      <c r="AL460"/>
      <c r="AM460"/>
      <c r="AN460"/>
      <c r="AO460"/>
      <c r="AP460"/>
      <c r="AQ460"/>
      <c r="AR460"/>
    </row>
    <row r="461" spans="1:44" s="9" customFormat="1" hidden="1" outlineLevel="1" x14ac:dyDescent="0.55000000000000004">
      <c r="A461" s="9">
        <f>IF(AND(D461&lt;&gt;"",C461=""),A460+1,A460)</f>
        <v>42</v>
      </c>
      <c r="B461" s="4"/>
      <c r="C461" s="4"/>
      <c r="D461" s="4" t="str">
        <f t="shared" si="163"/>
        <v>x</v>
      </c>
      <c r="E461" s="4"/>
      <c r="F461" s="12">
        <f>INDEX(PropertyList!$D:$D,MATCH(Summary!$A461,PropertyList!$C:$C,0))</f>
        <v>0</v>
      </c>
      <c r="G461" s="87"/>
      <c r="H461" s="242"/>
      <c r="I461" s="87"/>
      <c r="J461" s="242"/>
      <c r="K461" s="87"/>
      <c r="L461" s="57">
        <f t="shared" ref="L461:L524" si="183">SUM(G461:G461)</f>
        <v>0</v>
      </c>
      <c r="M461"/>
      <c r="N461" s="50"/>
      <c r="O461"/>
      <c r="P461"/>
      <c r="Q461"/>
      <c r="R461"/>
      <c r="S461"/>
      <c r="T461"/>
      <c r="U461"/>
      <c r="V461"/>
      <c r="W461"/>
      <c r="X461"/>
      <c r="Y461"/>
      <c r="Z461"/>
      <c r="AA461"/>
      <c r="AB461"/>
      <c r="AC461"/>
      <c r="AD461"/>
      <c r="AE461"/>
      <c r="AF461"/>
      <c r="AG461"/>
      <c r="AH461"/>
      <c r="AI461"/>
      <c r="AJ461"/>
      <c r="AK461"/>
      <c r="AL461"/>
      <c r="AM461"/>
      <c r="AN461"/>
      <c r="AO461"/>
      <c r="AP461"/>
      <c r="AQ461"/>
      <c r="AR461"/>
    </row>
    <row r="462" spans="1:44" s="9" customFormat="1" hidden="1" outlineLevel="1" x14ac:dyDescent="0.55000000000000004">
      <c r="A462" s="9">
        <f t="shared" ref="A462:A471" si="184">IF(AND(F462&lt;&gt;"",D462=""),A461+1,A461)</f>
        <v>42</v>
      </c>
      <c r="C462">
        <f>$F461</f>
        <v>0</v>
      </c>
      <c r="D462" s="3" t="str">
        <f t="shared" si="163"/>
        <v>PAY_PAT_DAYS - Total Payor Patient Days</v>
      </c>
      <c r="F462" s="13" t="str">
        <f>_xll.EVDES(D462)</f>
        <v>Total Payor Patient Days</v>
      </c>
      <c r="G462" s="10">
        <f ca="1">SUMIFS(OFFSET('BPC Data'!$F:$F,0,Summary!G$2),'BPC Data'!$E:$E,Summary!$D462,'BPC Data'!$B:$B,Summary!$C462)</f>
        <v>0</v>
      </c>
      <c r="H462" s="243">
        <f ca="1">SUMIFS(OFFSET('BPC Data'!$F:$F,0,Summary!H$2),'BPC Data'!$E:$E,Summary!$D462,'BPC Data'!$B:$B,Summary!$C462)</f>
        <v>0</v>
      </c>
      <c r="I462" s="10">
        <f ca="1">SUMIFS(OFFSET('BPC Data'!$F:$F,0,Summary!I$2),'BPC Data'!$E:$E,Summary!$D462,'BPC Data'!$B:$B,Summary!$C462)</f>
        <v>0</v>
      </c>
      <c r="J462" s="243">
        <f ca="1">SUMIFS(OFFSET('BPC Data'!$F:$F,0,Summary!J$2),'BPC Data'!$E:$E,Summary!$D462,'BPC Data'!$B:$B,Summary!$C462)</f>
        <v>0</v>
      </c>
      <c r="K462" s="10">
        <f ca="1">SUMIFS(OFFSET('BPC Data'!$F:$F,0,Summary!K$2),'BPC Data'!$E:$E,Summary!$D462,'BPC Data'!$B:$B,Summary!$C462)</f>
        <v>0</v>
      </c>
      <c r="L462" s="57">
        <f t="shared" ca="1" si="183"/>
        <v>0</v>
      </c>
      <c r="M462"/>
      <c r="N462" s="50"/>
      <c r="O462"/>
      <c r="P462"/>
      <c r="Q462"/>
      <c r="R462"/>
      <c r="S462"/>
      <c r="T462"/>
      <c r="U462"/>
      <c r="V462"/>
      <c r="W462"/>
      <c r="X462"/>
      <c r="Y462"/>
      <c r="Z462"/>
      <c r="AA462"/>
      <c r="AB462"/>
      <c r="AC462"/>
      <c r="AD462"/>
      <c r="AE462"/>
      <c r="AF462"/>
      <c r="AG462"/>
      <c r="AH462"/>
      <c r="AI462"/>
      <c r="AJ462"/>
      <c r="AK462"/>
      <c r="AL462"/>
      <c r="AM462"/>
      <c r="AN462"/>
      <c r="AO462"/>
      <c r="AP462"/>
      <c r="AQ462"/>
      <c r="AR462"/>
    </row>
    <row r="463" spans="1:44" s="9" customFormat="1" hidden="1" outlineLevel="1" x14ac:dyDescent="0.55000000000000004">
      <c r="A463" s="9">
        <f t="shared" si="184"/>
        <v>42</v>
      </c>
      <c r="C463">
        <f>$F461</f>
        <v>0</v>
      </c>
      <c r="D463" s="3" t="str">
        <f t="shared" si="163"/>
        <v>A_BEDS_TOTAL - Total Available Beds</v>
      </c>
      <c r="F463" s="13" t="str">
        <f>_xll.EVDES(D463)</f>
        <v>Total Available Beds</v>
      </c>
      <c r="G463" s="10">
        <f ca="1">SUMIFS(OFFSET('BPC Data'!$F:$F,0,Summary!G$2),'BPC Data'!$E:$E,Summary!$D463,'BPC Data'!$B:$B,Summary!$C463)</f>
        <v>0</v>
      </c>
      <c r="H463" s="243">
        <f ca="1">SUMIFS(OFFSET('BPC Data'!$F:$F,0,Summary!H$2),'BPC Data'!$E:$E,Summary!$D463,'BPC Data'!$B:$B,Summary!$C463)</f>
        <v>0</v>
      </c>
      <c r="I463" s="10">
        <f ca="1">SUMIFS(OFFSET('BPC Data'!$F:$F,0,Summary!I$2),'BPC Data'!$E:$E,Summary!$D463,'BPC Data'!$B:$B,Summary!$C463)</f>
        <v>0</v>
      </c>
      <c r="J463" s="243">
        <f ca="1">SUMIFS(OFFSET('BPC Data'!$F:$F,0,Summary!J$2),'BPC Data'!$E:$E,Summary!$D463,'BPC Data'!$B:$B,Summary!$C463)</f>
        <v>0</v>
      </c>
      <c r="K463" s="10">
        <f ca="1">SUMIFS(OFFSET('BPC Data'!$F:$F,0,Summary!K$2),'BPC Data'!$E:$E,Summary!$D463,'BPC Data'!$B:$B,Summary!$C463)</f>
        <v>0</v>
      </c>
      <c r="L463" s="57">
        <f t="shared" ca="1" si="183"/>
        <v>0</v>
      </c>
      <c r="M463"/>
      <c r="N463" s="50"/>
      <c r="O463"/>
      <c r="P463"/>
      <c r="Q463"/>
      <c r="R463"/>
      <c r="S463"/>
      <c r="T463"/>
      <c r="U463"/>
      <c r="V463"/>
      <c r="W463"/>
      <c r="X463"/>
      <c r="Y463"/>
      <c r="Z463"/>
      <c r="AA463"/>
      <c r="AB463"/>
      <c r="AC463"/>
      <c r="AD463"/>
      <c r="AE463"/>
      <c r="AF463"/>
      <c r="AG463"/>
      <c r="AH463"/>
      <c r="AI463"/>
      <c r="AJ463"/>
      <c r="AK463"/>
      <c r="AL463"/>
      <c r="AM463"/>
      <c r="AN463"/>
      <c r="AO463"/>
      <c r="AP463"/>
      <c r="AQ463"/>
      <c r="AR463"/>
    </row>
    <row r="464" spans="1:44" s="9" customFormat="1" hidden="1" outlineLevel="1" x14ac:dyDescent="0.55000000000000004">
      <c r="A464" s="9">
        <f t="shared" si="184"/>
        <v>42</v>
      </c>
      <c r="B464"/>
      <c r="C464">
        <f>$F461</f>
        <v>0</v>
      </c>
      <c r="D464" s="3" t="str">
        <f t="shared" si="163"/>
        <v>T_REVENUES - Total Tenant Revenues</v>
      </c>
      <c r="E464"/>
      <c r="F464" s="13" t="str">
        <f>_xll.EVDES(D464)</f>
        <v>Total Tenant Revenues</v>
      </c>
      <c r="G464" s="10">
        <f ca="1">SUMIFS(OFFSET('BPC Data'!$F:$F,0,Summary!G$2),'BPC Data'!$E:$E,Summary!$D464,'BPC Data'!$B:$B,Summary!$C464)</f>
        <v>0</v>
      </c>
      <c r="H464" s="243">
        <f ca="1">SUMIFS(OFFSET('BPC Data'!$F:$F,0,Summary!H$2),'BPC Data'!$E:$E,Summary!$D464,'BPC Data'!$B:$B,Summary!$C464)</f>
        <v>0</v>
      </c>
      <c r="I464" s="10">
        <f ca="1">SUMIFS(OFFSET('BPC Data'!$F:$F,0,Summary!I$2),'BPC Data'!$E:$E,Summary!$D464,'BPC Data'!$B:$B,Summary!$C464)</f>
        <v>0</v>
      </c>
      <c r="J464" s="243">
        <f ca="1">SUMIFS(OFFSET('BPC Data'!$F:$F,0,Summary!J$2),'BPC Data'!$E:$E,Summary!$D464,'BPC Data'!$B:$B,Summary!$C464)</f>
        <v>0</v>
      </c>
      <c r="K464" s="10">
        <f ca="1">SUMIFS(OFFSET('BPC Data'!$F:$F,0,Summary!K$2),'BPC Data'!$E:$E,Summary!$D464,'BPC Data'!$B:$B,Summary!$C464)</f>
        <v>0</v>
      </c>
      <c r="L464" s="57">
        <f t="shared" ca="1" si="183"/>
        <v>0</v>
      </c>
      <c r="M464"/>
      <c r="N464" s="50"/>
      <c r="O464"/>
      <c r="P464"/>
      <c r="Q464"/>
      <c r="R464"/>
      <c r="S464"/>
      <c r="T464"/>
      <c r="U464"/>
      <c r="V464"/>
      <c r="W464"/>
      <c r="X464"/>
      <c r="Y464"/>
      <c r="Z464"/>
      <c r="AA464"/>
      <c r="AB464"/>
      <c r="AC464"/>
      <c r="AD464"/>
      <c r="AE464"/>
      <c r="AF464"/>
      <c r="AG464"/>
      <c r="AH464"/>
      <c r="AI464"/>
      <c r="AJ464"/>
      <c r="AK464"/>
      <c r="AL464"/>
      <c r="AM464"/>
      <c r="AN464"/>
      <c r="AO464"/>
      <c r="AP464"/>
      <c r="AQ464"/>
      <c r="AR464"/>
    </row>
    <row r="465" spans="1:44" s="9" customFormat="1" hidden="1" outlineLevel="1" x14ac:dyDescent="0.55000000000000004">
      <c r="A465" s="9">
        <f t="shared" si="184"/>
        <v>42</v>
      </c>
      <c r="B465"/>
      <c r="C465">
        <f>$F461</f>
        <v>0</v>
      </c>
      <c r="D465" s="3" t="str">
        <f t="shared" si="163"/>
        <v>T_OPEX - Tenant Operating Expenses</v>
      </c>
      <c r="E465"/>
      <c r="F465" s="13" t="str">
        <f>_xll.EVDES(D465)</f>
        <v>Tenant Operating Expenses</v>
      </c>
      <c r="G465" s="10">
        <f ca="1">SUMIFS(OFFSET('BPC Data'!$F:$F,0,Summary!G$2),'BPC Data'!$E:$E,Summary!$D465,'BPC Data'!$B:$B,Summary!$C465)</f>
        <v>0</v>
      </c>
      <c r="H465" s="243">
        <f ca="1">SUMIFS(OFFSET('BPC Data'!$F:$F,0,Summary!H$2),'BPC Data'!$E:$E,Summary!$D465,'BPC Data'!$B:$B,Summary!$C465)</f>
        <v>0</v>
      </c>
      <c r="I465" s="10">
        <f ca="1">SUMIFS(OFFSET('BPC Data'!$F:$F,0,Summary!I$2),'BPC Data'!$E:$E,Summary!$D465,'BPC Data'!$B:$B,Summary!$C465)</f>
        <v>0</v>
      </c>
      <c r="J465" s="243">
        <f ca="1">SUMIFS(OFFSET('BPC Data'!$F:$F,0,Summary!J$2),'BPC Data'!$E:$E,Summary!$D465,'BPC Data'!$B:$B,Summary!$C465)</f>
        <v>0</v>
      </c>
      <c r="K465" s="10">
        <f ca="1">SUMIFS(OFFSET('BPC Data'!$F:$F,0,Summary!K$2),'BPC Data'!$E:$E,Summary!$D465,'BPC Data'!$B:$B,Summary!$C465)</f>
        <v>0</v>
      </c>
      <c r="L465" s="57">
        <f t="shared" ca="1" si="183"/>
        <v>0</v>
      </c>
      <c r="M465"/>
      <c r="N465" s="50"/>
      <c r="O465"/>
      <c r="P465"/>
      <c r="Q465"/>
      <c r="R465"/>
      <c r="S465"/>
      <c r="T465"/>
      <c r="U465"/>
      <c r="V465"/>
      <c r="W465"/>
      <c r="X465"/>
      <c r="Y465"/>
      <c r="Z465"/>
      <c r="AA465"/>
      <c r="AB465"/>
      <c r="AC465"/>
      <c r="AD465"/>
      <c r="AE465"/>
      <c r="AF465"/>
      <c r="AG465"/>
      <c r="AH465"/>
      <c r="AI465"/>
      <c r="AJ465"/>
      <c r="AK465"/>
      <c r="AL465"/>
      <c r="AM465"/>
      <c r="AN465"/>
      <c r="AO465"/>
      <c r="AP465"/>
      <c r="AQ465"/>
      <c r="AR465"/>
    </row>
    <row r="466" spans="1:44" s="9" customFormat="1" hidden="1" outlineLevel="1" x14ac:dyDescent="0.55000000000000004">
      <c r="A466" s="9">
        <f t="shared" si="184"/>
        <v>42</v>
      </c>
      <c r="B466"/>
      <c r="C466">
        <f>$F461</f>
        <v>0</v>
      </c>
      <c r="D466" s="3" t="str">
        <f t="shared" si="163"/>
        <v>T_BAD_DEBT - Tenant Bad Debt Expense</v>
      </c>
      <c r="E466"/>
      <c r="F466" s="13" t="str">
        <f>_xll.EVDES(D466)</f>
        <v>Tenant Bad Debt Expense</v>
      </c>
      <c r="G466" s="10">
        <f ca="1">SUMIFS(OFFSET('BPC Data'!$F:$F,0,Summary!G$2),'BPC Data'!$E:$E,Summary!$D466,'BPC Data'!$B:$B,Summary!$C466)</f>
        <v>0</v>
      </c>
      <c r="H466" s="243">
        <f ca="1">SUMIFS(OFFSET('BPC Data'!$F:$F,0,Summary!H$2),'BPC Data'!$E:$E,Summary!$D466,'BPC Data'!$B:$B,Summary!$C466)</f>
        <v>0</v>
      </c>
      <c r="I466" s="10">
        <f ca="1">SUMIFS(OFFSET('BPC Data'!$F:$F,0,Summary!I$2),'BPC Data'!$E:$E,Summary!$D466,'BPC Data'!$B:$B,Summary!$C466)</f>
        <v>0</v>
      </c>
      <c r="J466" s="243">
        <f ca="1">SUMIFS(OFFSET('BPC Data'!$F:$F,0,Summary!J$2),'BPC Data'!$E:$E,Summary!$D466,'BPC Data'!$B:$B,Summary!$C466)</f>
        <v>0</v>
      </c>
      <c r="K466" s="10">
        <f ca="1">SUMIFS(OFFSET('BPC Data'!$F:$F,0,Summary!K$2),'BPC Data'!$E:$E,Summary!$D466,'BPC Data'!$B:$B,Summary!$C466)</f>
        <v>0</v>
      </c>
      <c r="L466" s="57">
        <f t="shared" ca="1" si="183"/>
        <v>0</v>
      </c>
      <c r="M466"/>
      <c r="N466" s="50"/>
      <c r="O466"/>
      <c r="P466"/>
      <c r="Q466"/>
      <c r="R466"/>
      <c r="S466"/>
      <c r="T466"/>
      <c r="U466"/>
      <c r="V466"/>
      <c r="W466"/>
      <c r="X466"/>
      <c r="Y466"/>
      <c r="Z466"/>
      <c r="AA466"/>
      <c r="AB466"/>
      <c r="AC466"/>
      <c r="AD466"/>
      <c r="AE466"/>
      <c r="AF466"/>
      <c r="AG466"/>
      <c r="AH466"/>
      <c r="AI466"/>
      <c r="AJ466"/>
      <c r="AK466"/>
      <c r="AL466"/>
      <c r="AM466"/>
      <c r="AN466"/>
      <c r="AO466"/>
      <c r="AP466"/>
      <c r="AQ466"/>
      <c r="AR466"/>
    </row>
    <row r="467" spans="1:44" s="9" customFormat="1" hidden="1" outlineLevel="1" x14ac:dyDescent="0.55000000000000004">
      <c r="A467" s="9">
        <f t="shared" si="184"/>
        <v>42</v>
      </c>
      <c r="B467"/>
      <c r="C467">
        <f>$F461</f>
        <v>0</v>
      </c>
      <c r="D467" s="2" t="str">
        <f t="shared" si="163"/>
        <v>T_EBITDARM - EBITDARM</v>
      </c>
      <c r="E467"/>
      <c r="F467" s="13" t="str">
        <f>_xll.EVDES(D467)</f>
        <v>EBITDARM</v>
      </c>
      <c r="G467" s="10">
        <f ca="1">SUMIFS(OFFSET('BPC Data'!$F:$F,0,Summary!G$2),'BPC Data'!$E:$E,Summary!$D467,'BPC Data'!$B:$B,Summary!$C467)</f>
        <v>0</v>
      </c>
      <c r="H467" s="243">
        <f ca="1">SUMIFS(OFFSET('BPC Data'!$F:$F,0,Summary!H$2),'BPC Data'!$E:$E,Summary!$D467,'BPC Data'!$B:$B,Summary!$C467)</f>
        <v>0</v>
      </c>
      <c r="I467" s="10">
        <f ca="1">SUMIFS(OFFSET('BPC Data'!$F:$F,0,Summary!I$2),'BPC Data'!$E:$E,Summary!$D467,'BPC Data'!$B:$B,Summary!$C467)</f>
        <v>0</v>
      </c>
      <c r="J467" s="243">
        <f ca="1">SUMIFS(OFFSET('BPC Data'!$F:$F,0,Summary!J$2),'BPC Data'!$E:$E,Summary!$D467,'BPC Data'!$B:$B,Summary!$C467)</f>
        <v>0</v>
      </c>
      <c r="K467" s="10">
        <f ca="1">SUMIFS(OFFSET('BPC Data'!$F:$F,0,Summary!K$2),'BPC Data'!$E:$E,Summary!$D467,'BPC Data'!$B:$B,Summary!$C467)</f>
        <v>0</v>
      </c>
      <c r="L467" s="57">
        <f t="shared" ca="1" si="183"/>
        <v>0</v>
      </c>
      <c r="M467"/>
      <c r="N467" s="50"/>
      <c r="O467"/>
      <c r="P467"/>
      <c r="Q467"/>
      <c r="R467"/>
      <c r="S467"/>
      <c r="T467"/>
      <c r="U467"/>
      <c r="V467"/>
      <c r="W467"/>
      <c r="X467"/>
      <c r="Y467"/>
      <c r="Z467"/>
      <c r="AA467"/>
      <c r="AB467"/>
      <c r="AC467"/>
      <c r="AD467"/>
      <c r="AE467"/>
      <c r="AF467"/>
      <c r="AG467"/>
      <c r="AH467"/>
      <c r="AI467"/>
      <c r="AJ467"/>
      <c r="AK467"/>
      <c r="AL467"/>
      <c r="AM467"/>
      <c r="AN467"/>
      <c r="AO467"/>
      <c r="AP467"/>
      <c r="AQ467"/>
      <c r="AR467"/>
    </row>
    <row r="468" spans="1:44" s="9" customFormat="1" hidden="1" outlineLevel="1" x14ac:dyDescent="0.55000000000000004">
      <c r="A468" s="9">
        <f t="shared" si="184"/>
        <v>42</v>
      </c>
      <c r="B468"/>
      <c r="C468">
        <f>$F461</f>
        <v>0</v>
      </c>
      <c r="D468" s="2" t="str">
        <f t="shared" si="163"/>
        <v>T_MGMT_FEE - Tenant Management Fee - Actual</v>
      </c>
      <c r="E468"/>
      <c r="F468" s="13" t="str">
        <f>_xll.EVDES(D468)</f>
        <v>Tenant Management Fee - Actual</v>
      </c>
      <c r="G468" s="10">
        <f ca="1">SUMIFS(OFFSET('BPC Data'!$F:$F,0,Summary!G$2),'BPC Data'!$E:$E,Summary!$D468,'BPC Data'!$B:$B,Summary!$C468)</f>
        <v>0</v>
      </c>
      <c r="H468" s="243">
        <f ca="1">SUMIFS(OFFSET('BPC Data'!$F:$F,0,Summary!H$2),'BPC Data'!$E:$E,Summary!$D468,'BPC Data'!$B:$B,Summary!$C468)</f>
        <v>0</v>
      </c>
      <c r="I468" s="10">
        <f ca="1">SUMIFS(OFFSET('BPC Data'!$F:$F,0,Summary!I$2),'BPC Data'!$E:$E,Summary!$D468,'BPC Data'!$B:$B,Summary!$C468)</f>
        <v>0</v>
      </c>
      <c r="J468" s="243">
        <f ca="1">SUMIFS(OFFSET('BPC Data'!$F:$F,0,Summary!J$2),'BPC Data'!$E:$E,Summary!$D468,'BPC Data'!$B:$B,Summary!$C468)</f>
        <v>0</v>
      </c>
      <c r="K468" s="10">
        <f ca="1">SUMIFS(OFFSET('BPC Data'!$F:$F,0,Summary!K$2),'BPC Data'!$E:$E,Summary!$D468,'BPC Data'!$B:$B,Summary!$C468)</f>
        <v>0</v>
      </c>
      <c r="L468" s="57">
        <f t="shared" ca="1" si="183"/>
        <v>0</v>
      </c>
      <c r="M468"/>
      <c r="N468" s="50"/>
      <c r="O468"/>
      <c r="P468"/>
      <c r="Q468"/>
      <c r="R468"/>
      <c r="S468"/>
      <c r="T468"/>
      <c r="U468"/>
      <c r="V468"/>
      <c r="W468"/>
      <c r="X468"/>
      <c r="Y468"/>
      <c r="Z468"/>
      <c r="AA468"/>
      <c r="AB468"/>
      <c r="AC468"/>
      <c r="AD468"/>
      <c r="AE468"/>
      <c r="AF468"/>
      <c r="AG468"/>
      <c r="AH468"/>
      <c r="AI468"/>
      <c r="AJ468"/>
      <c r="AK468"/>
      <c r="AL468"/>
      <c r="AM468"/>
      <c r="AN468"/>
      <c r="AO468"/>
      <c r="AP468"/>
      <c r="AQ468"/>
      <c r="AR468"/>
    </row>
    <row r="469" spans="1:44" s="9" customFormat="1" hidden="1" outlineLevel="1" x14ac:dyDescent="0.55000000000000004">
      <c r="A469" s="9">
        <f t="shared" si="184"/>
        <v>42</v>
      </c>
      <c r="B469"/>
      <c r="C469">
        <f>$F461</f>
        <v>0</v>
      </c>
      <c r="D469" s="1" t="str">
        <f t="shared" si="163"/>
        <v>T_EBITDAR - EBITDAR</v>
      </c>
      <c r="E469"/>
      <c r="F469" s="13" t="str">
        <f>_xll.EVDES(D469)</f>
        <v>EBITDAR</v>
      </c>
      <c r="G469" s="10">
        <f ca="1">SUMIFS(OFFSET('BPC Data'!$F:$F,0,Summary!G$2),'BPC Data'!$E:$E,Summary!$D469,'BPC Data'!$B:$B,Summary!$C469)</f>
        <v>0</v>
      </c>
      <c r="H469" s="243">
        <f ca="1">SUMIFS(OFFSET('BPC Data'!$F:$F,0,Summary!H$2),'BPC Data'!$E:$E,Summary!$D469,'BPC Data'!$B:$B,Summary!$C469)</f>
        <v>0</v>
      </c>
      <c r="I469" s="10">
        <f ca="1">SUMIFS(OFFSET('BPC Data'!$F:$F,0,Summary!I$2),'BPC Data'!$E:$E,Summary!$D469,'BPC Data'!$B:$B,Summary!$C469)</f>
        <v>0</v>
      </c>
      <c r="J469" s="243">
        <f ca="1">SUMIFS(OFFSET('BPC Data'!$F:$F,0,Summary!J$2),'BPC Data'!$E:$E,Summary!$D469,'BPC Data'!$B:$B,Summary!$C469)</f>
        <v>0</v>
      </c>
      <c r="K469" s="10">
        <f ca="1">SUMIFS(OFFSET('BPC Data'!$F:$F,0,Summary!K$2),'BPC Data'!$E:$E,Summary!$D469,'BPC Data'!$B:$B,Summary!$C469)</f>
        <v>0</v>
      </c>
      <c r="L469" s="57">
        <f t="shared" ca="1" si="183"/>
        <v>0</v>
      </c>
      <c r="M469"/>
      <c r="N469" s="50"/>
      <c r="O469"/>
      <c r="P469"/>
      <c r="Q469"/>
      <c r="R469"/>
      <c r="S469"/>
      <c r="T469"/>
      <c r="U469"/>
      <c r="V469"/>
      <c r="W469"/>
      <c r="X469"/>
      <c r="Y469"/>
      <c r="Z469"/>
      <c r="AA469"/>
      <c r="AB469"/>
      <c r="AC469"/>
      <c r="AD469"/>
      <c r="AE469"/>
      <c r="AF469"/>
      <c r="AG469"/>
      <c r="AH469"/>
      <c r="AI469"/>
      <c r="AJ469"/>
      <c r="AK469"/>
      <c r="AL469"/>
      <c r="AM469"/>
      <c r="AN469"/>
      <c r="AO469"/>
      <c r="AP469"/>
      <c r="AQ469"/>
      <c r="AR469"/>
    </row>
    <row r="470" spans="1:44" s="9" customFormat="1" hidden="1" outlineLevel="1" x14ac:dyDescent="0.55000000000000004">
      <c r="A470" s="9">
        <f t="shared" si="184"/>
        <v>42</v>
      </c>
      <c r="B470"/>
      <c r="C470">
        <f>$F461</f>
        <v>0</v>
      </c>
      <c r="D470" s="1" t="str">
        <f t="shared" si="163"/>
        <v>T_RENT_EXP - Tenant Rent Expense</v>
      </c>
      <c r="E470"/>
      <c r="F470" s="13" t="str">
        <f>_xll.EVDES(D470)</f>
        <v>Tenant Rent Expense</v>
      </c>
      <c r="G470" s="10">
        <f ca="1">SUMIFS(OFFSET('BPC Data'!$F:$F,0,Summary!G$2),'BPC Data'!$E:$E,Summary!$D470,'BPC Data'!$B:$B,Summary!$C470)</f>
        <v>0</v>
      </c>
      <c r="H470" s="243">
        <f ca="1">SUMIFS(OFFSET('BPC Data'!$F:$F,0,Summary!H$2),'BPC Data'!$E:$E,Summary!$D470,'BPC Data'!$B:$B,Summary!$C470)</f>
        <v>0</v>
      </c>
      <c r="I470" s="10">
        <f ca="1">SUMIFS(OFFSET('BPC Data'!$F:$F,0,Summary!I$2),'BPC Data'!$E:$E,Summary!$D470,'BPC Data'!$B:$B,Summary!$C470)</f>
        <v>0</v>
      </c>
      <c r="J470" s="243">
        <f ca="1">SUMIFS(OFFSET('BPC Data'!$F:$F,0,Summary!J$2),'BPC Data'!$E:$E,Summary!$D470,'BPC Data'!$B:$B,Summary!$C470)</f>
        <v>0</v>
      </c>
      <c r="K470" s="10">
        <f ca="1">SUMIFS(OFFSET('BPC Data'!$F:$F,0,Summary!K$2),'BPC Data'!$E:$E,Summary!$D470,'BPC Data'!$B:$B,Summary!$C470)</f>
        <v>0</v>
      </c>
      <c r="L470" s="57">
        <f t="shared" ca="1" si="183"/>
        <v>0</v>
      </c>
      <c r="M470"/>
      <c r="N470" s="50"/>
      <c r="O470"/>
      <c r="P470"/>
      <c r="Q470"/>
      <c r="R470"/>
      <c r="S470"/>
      <c r="T470"/>
      <c r="U470"/>
      <c r="V470"/>
      <c r="W470"/>
      <c r="X470"/>
      <c r="Y470"/>
      <c r="Z470"/>
      <c r="AA470"/>
      <c r="AB470"/>
      <c r="AC470"/>
      <c r="AD470"/>
      <c r="AE470"/>
      <c r="AF470"/>
      <c r="AG470"/>
      <c r="AH470"/>
      <c r="AI470"/>
      <c r="AJ470"/>
      <c r="AK470"/>
      <c r="AL470"/>
      <c r="AM470"/>
      <c r="AN470"/>
      <c r="AO470"/>
      <c r="AP470"/>
      <c r="AQ470"/>
      <c r="AR470"/>
    </row>
    <row r="471" spans="1:44" s="9" customFormat="1" hidden="1" outlineLevel="1" x14ac:dyDescent="0.55000000000000004">
      <c r="A471" s="9">
        <f t="shared" si="184"/>
        <v>42</v>
      </c>
      <c r="B471"/>
      <c r="C471"/>
      <c r="D471" s="1" t="str">
        <f t="shared" ref="D471:D534" si="185">$D460</f>
        <v>x</v>
      </c>
      <c r="E471"/>
      <c r="F471" s="13" t="s">
        <v>0</v>
      </c>
      <c r="G471" s="10" t="e">
        <f t="shared" ref="G471:H471" ca="1" si="186">G469/G470</f>
        <v>#DIV/0!</v>
      </c>
      <c r="H471" s="243" t="e">
        <f t="shared" ca="1" si="186"/>
        <v>#DIV/0!</v>
      </c>
      <c r="I471" s="10" t="e">
        <f t="shared" ref="I471:J471" ca="1" si="187">I469/I470</f>
        <v>#DIV/0!</v>
      </c>
      <c r="J471" s="243" t="e">
        <f t="shared" ca="1" si="187"/>
        <v>#DIV/0!</v>
      </c>
      <c r="K471" s="10" t="e">
        <f t="shared" ref="K471" ca="1" si="188">K469/K470</f>
        <v>#DIV/0!</v>
      </c>
      <c r="L471" s="57" t="e">
        <f t="shared" ca="1" si="183"/>
        <v>#DIV/0!</v>
      </c>
      <c r="M471"/>
      <c r="N471" s="50"/>
      <c r="O471"/>
      <c r="P471"/>
      <c r="Q471"/>
      <c r="R471"/>
      <c r="S471"/>
      <c r="T471"/>
      <c r="U471"/>
      <c r="V471"/>
      <c r="W471"/>
      <c r="X471"/>
      <c r="Y471"/>
      <c r="Z471"/>
      <c r="AA471"/>
      <c r="AB471"/>
      <c r="AC471"/>
      <c r="AD471"/>
      <c r="AE471"/>
      <c r="AF471"/>
      <c r="AG471"/>
      <c r="AH471"/>
      <c r="AI471"/>
      <c r="AJ471"/>
      <c r="AK471"/>
      <c r="AL471"/>
      <c r="AM471"/>
      <c r="AN471"/>
      <c r="AO471"/>
      <c r="AP471"/>
      <c r="AQ471"/>
      <c r="AR471"/>
    </row>
    <row r="472" spans="1:44" s="9" customFormat="1" hidden="1" outlineLevel="1" x14ac:dyDescent="0.55000000000000004">
      <c r="A472" s="9">
        <f>IF(AND(D472&lt;&gt;"",C472=""),A471+1,A471)</f>
        <v>43</v>
      </c>
      <c r="B472" s="4"/>
      <c r="C472" s="4"/>
      <c r="D472" s="4" t="str">
        <f t="shared" si="185"/>
        <v>x</v>
      </c>
      <c r="E472" s="4"/>
      <c r="F472" s="12">
        <f>INDEX(PropertyList!$D:$D,MATCH(Summary!$A472,PropertyList!$C:$C,0))</f>
        <v>0</v>
      </c>
      <c r="G472" s="87"/>
      <c r="H472" s="242"/>
      <c r="I472" s="87"/>
      <c r="J472" s="242"/>
      <c r="K472" s="87"/>
      <c r="L472" s="57">
        <f t="shared" si="183"/>
        <v>0</v>
      </c>
      <c r="M472"/>
      <c r="N472" s="50"/>
      <c r="O472"/>
      <c r="P472"/>
      <c r="Q472"/>
      <c r="R472"/>
      <c r="S472"/>
      <c r="T472"/>
      <c r="U472"/>
      <c r="V472"/>
      <c r="W472"/>
      <c r="X472"/>
      <c r="Y472"/>
      <c r="Z472"/>
      <c r="AA472"/>
      <c r="AB472"/>
      <c r="AC472"/>
      <c r="AD472"/>
      <c r="AE472"/>
      <c r="AF472"/>
      <c r="AG472"/>
      <c r="AH472"/>
      <c r="AI472"/>
      <c r="AJ472"/>
      <c r="AK472"/>
      <c r="AL472"/>
      <c r="AM472"/>
      <c r="AN472"/>
      <c r="AO472"/>
      <c r="AP472"/>
      <c r="AQ472"/>
      <c r="AR472"/>
    </row>
    <row r="473" spans="1:44" s="9" customFormat="1" hidden="1" outlineLevel="1" x14ac:dyDescent="0.55000000000000004">
      <c r="A473" s="9">
        <f t="shared" ref="A473:A482" si="189">IF(AND(F473&lt;&gt;"",D473=""),A472+1,A472)</f>
        <v>43</v>
      </c>
      <c r="C473">
        <f>$F472</f>
        <v>0</v>
      </c>
      <c r="D473" s="3" t="str">
        <f t="shared" si="185"/>
        <v>PAY_PAT_DAYS - Total Payor Patient Days</v>
      </c>
      <c r="F473" s="13" t="str">
        <f>_xll.EVDES(D473)</f>
        <v>Total Payor Patient Days</v>
      </c>
      <c r="G473" s="10">
        <f ca="1">SUMIFS(OFFSET('BPC Data'!$F:$F,0,Summary!G$2),'BPC Data'!$E:$E,Summary!$D473,'BPC Data'!$B:$B,Summary!$C473)</f>
        <v>0</v>
      </c>
      <c r="H473" s="243">
        <f ca="1">SUMIFS(OFFSET('BPC Data'!$F:$F,0,Summary!H$2),'BPC Data'!$E:$E,Summary!$D473,'BPC Data'!$B:$B,Summary!$C473)</f>
        <v>0</v>
      </c>
      <c r="I473" s="10">
        <f ca="1">SUMIFS(OFFSET('BPC Data'!$F:$F,0,Summary!I$2),'BPC Data'!$E:$E,Summary!$D473,'BPC Data'!$B:$B,Summary!$C473)</f>
        <v>0</v>
      </c>
      <c r="J473" s="243">
        <f ca="1">SUMIFS(OFFSET('BPC Data'!$F:$F,0,Summary!J$2),'BPC Data'!$E:$E,Summary!$D473,'BPC Data'!$B:$B,Summary!$C473)</f>
        <v>0</v>
      </c>
      <c r="K473" s="10">
        <f ca="1">SUMIFS(OFFSET('BPC Data'!$F:$F,0,Summary!K$2),'BPC Data'!$E:$E,Summary!$D473,'BPC Data'!$B:$B,Summary!$C473)</f>
        <v>0</v>
      </c>
      <c r="L473" s="57">
        <f t="shared" ca="1" si="183"/>
        <v>0</v>
      </c>
      <c r="M473"/>
      <c r="N473" s="50"/>
      <c r="O473"/>
      <c r="P473"/>
      <c r="Q473"/>
      <c r="R473"/>
      <c r="S473"/>
      <c r="T473"/>
      <c r="U473"/>
      <c r="V473"/>
      <c r="W473"/>
      <c r="X473"/>
      <c r="Y473"/>
      <c r="Z473"/>
      <c r="AA473"/>
      <c r="AB473"/>
      <c r="AC473"/>
      <c r="AD473"/>
      <c r="AE473"/>
      <c r="AF473"/>
      <c r="AG473"/>
      <c r="AH473"/>
      <c r="AI473"/>
      <c r="AJ473"/>
      <c r="AK473"/>
      <c r="AL473"/>
      <c r="AM473"/>
      <c r="AN473"/>
      <c r="AO473"/>
      <c r="AP473"/>
      <c r="AQ473"/>
      <c r="AR473"/>
    </row>
    <row r="474" spans="1:44" s="9" customFormat="1" hidden="1" outlineLevel="1" x14ac:dyDescent="0.55000000000000004">
      <c r="A474" s="9">
        <f t="shared" si="189"/>
        <v>43</v>
      </c>
      <c r="C474">
        <f>$F472</f>
        <v>0</v>
      </c>
      <c r="D474" s="3" t="str">
        <f t="shared" si="185"/>
        <v>A_BEDS_TOTAL - Total Available Beds</v>
      </c>
      <c r="F474" s="13" t="str">
        <f>_xll.EVDES(D474)</f>
        <v>Total Available Beds</v>
      </c>
      <c r="G474" s="10">
        <f ca="1">SUMIFS(OFFSET('BPC Data'!$F:$F,0,Summary!G$2),'BPC Data'!$E:$E,Summary!$D474,'BPC Data'!$B:$B,Summary!$C474)</f>
        <v>0</v>
      </c>
      <c r="H474" s="243">
        <f ca="1">SUMIFS(OFFSET('BPC Data'!$F:$F,0,Summary!H$2),'BPC Data'!$E:$E,Summary!$D474,'BPC Data'!$B:$B,Summary!$C474)</f>
        <v>0</v>
      </c>
      <c r="I474" s="10">
        <f ca="1">SUMIFS(OFFSET('BPC Data'!$F:$F,0,Summary!I$2),'BPC Data'!$E:$E,Summary!$D474,'BPC Data'!$B:$B,Summary!$C474)</f>
        <v>0</v>
      </c>
      <c r="J474" s="243">
        <f ca="1">SUMIFS(OFFSET('BPC Data'!$F:$F,0,Summary!J$2),'BPC Data'!$E:$E,Summary!$D474,'BPC Data'!$B:$B,Summary!$C474)</f>
        <v>0</v>
      </c>
      <c r="K474" s="10">
        <f ca="1">SUMIFS(OFFSET('BPC Data'!$F:$F,0,Summary!K$2),'BPC Data'!$E:$E,Summary!$D474,'BPC Data'!$B:$B,Summary!$C474)</f>
        <v>0</v>
      </c>
      <c r="L474" s="57">
        <f t="shared" ca="1" si="183"/>
        <v>0</v>
      </c>
      <c r="M474"/>
      <c r="N474" s="50"/>
      <c r="O474"/>
      <c r="P474"/>
      <c r="Q474"/>
      <c r="R474"/>
      <c r="S474"/>
      <c r="T474"/>
      <c r="U474"/>
      <c r="V474"/>
      <c r="W474"/>
      <c r="X474"/>
      <c r="Y474"/>
      <c r="Z474"/>
      <c r="AA474"/>
      <c r="AB474"/>
      <c r="AC474"/>
      <c r="AD474"/>
      <c r="AE474"/>
      <c r="AF474"/>
      <c r="AG474"/>
      <c r="AH474"/>
      <c r="AI474"/>
      <c r="AJ474"/>
      <c r="AK474"/>
      <c r="AL474"/>
      <c r="AM474"/>
      <c r="AN474"/>
      <c r="AO474"/>
      <c r="AP474"/>
      <c r="AQ474"/>
      <c r="AR474"/>
    </row>
    <row r="475" spans="1:44" s="9" customFormat="1" hidden="1" outlineLevel="1" x14ac:dyDescent="0.55000000000000004">
      <c r="A475" s="9">
        <f t="shared" si="189"/>
        <v>43</v>
      </c>
      <c r="B475"/>
      <c r="C475">
        <f>$F472</f>
        <v>0</v>
      </c>
      <c r="D475" s="3" t="str">
        <f t="shared" si="185"/>
        <v>T_REVENUES - Total Tenant Revenues</v>
      </c>
      <c r="E475"/>
      <c r="F475" s="13" t="str">
        <f>_xll.EVDES(D475)</f>
        <v>Total Tenant Revenues</v>
      </c>
      <c r="G475" s="10">
        <f ca="1">SUMIFS(OFFSET('BPC Data'!$F:$F,0,Summary!G$2),'BPC Data'!$E:$E,Summary!$D475,'BPC Data'!$B:$B,Summary!$C475)</f>
        <v>0</v>
      </c>
      <c r="H475" s="243">
        <f ca="1">SUMIFS(OFFSET('BPC Data'!$F:$F,0,Summary!H$2),'BPC Data'!$E:$E,Summary!$D475,'BPC Data'!$B:$B,Summary!$C475)</f>
        <v>0</v>
      </c>
      <c r="I475" s="10">
        <f ca="1">SUMIFS(OFFSET('BPC Data'!$F:$F,0,Summary!I$2),'BPC Data'!$E:$E,Summary!$D475,'BPC Data'!$B:$B,Summary!$C475)</f>
        <v>0</v>
      </c>
      <c r="J475" s="243">
        <f ca="1">SUMIFS(OFFSET('BPC Data'!$F:$F,0,Summary!J$2),'BPC Data'!$E:$E,Summary!$D475,'BPC Data'!$B:$B,Summary!$C475)</f>
        <v>0</v>
      </c>
      <c r="K475" s="10">
        <f ca="1">SUMIFS(OFFSET('BPC Data'!$F:$F,0,Summary!K$2),'BPC Data'!$E:$E,Summary!$D475,'BPC Data'!$B:$B,Summary!$C475)</f>
        <v>0</v>
      </c>
      <c r="L475" s="57">
        <f t="shared" ca="1" si="183"/>
        <v>0</v>
      </c>
      <c r="M475"/>
      <c r="N475" s="50"/>
      <c r="O475"/>
      <c r="P475"/>
      <c r="Q475"/>
      <c r="R475"/>
      <c r="S475"/>
      <c r="T475"/>
      <c r="U475"/>
      <c r="V475"/>
      <c r="W475"/>
      <c r="X475"/>
      <c r="Y475"/>
      <c r="Z475"/>
      <c r="AA475"/>
      <c r="AB475"/>
      <c r="AC475"/>
      <c r="AD475"/>
      <c r="AE475"/>
      <c r="AF475"/>
      <c r="AG475"/>
      <c r="AH475"/>
      <c r="AI475"/>
      <c r="AJ475"/>
      <c r="AK475"/>
      <c r="AL475"/>
      <c r="AM475"/>
      <c r="AN475"/>
      <c r="AO475"/>
      <c r="AP475"/>
      <c r="AQ475"/>
      <c r="AR475"/>
    </row>
    <row r="476" spans="1:44" s="9" customFormat="1" hidden="1" outlineLevel="1" x14ac:dyDescent="0.55000000000000004">
      <c r="A476" s="9">
        <f t="shared" si="189"/>
        <v>43</v>
      </c>
      <c r="B476"/>
      <c r="C476">
        <f>$F472</f>
        <v>0</v>
      </c>
      <c r="D476" s="3" t="str">
        <f t="shared" si="185"/>
        <v>T_OPEX - Tenant Operating Expenses</v>
      </c>
      <c r="E476"/>
      <c r="F476" s="13" t="str">
        <f>_xll.EVDES(D476)</f>
        <v>Tenant Operating Expenses</v>
      </c>
      <c r="G476" s="10">
        <f ca="1">SUMIFS(OFFSET('BPC Data'!$F:$F,0,Summary!G$2),'BPC Data'!$E:$E,Summary!$D476,'BPC Data'!$B:$B,Summary!$C476)</f>
        <v>0</v>
      </c>
      <c r="H476" s="243">
        <f ca="1">SUMIFS(OFFSET('BPC Data'!$F:$F,0,Summary!H$2),'BPC Data'!$E:$E,Summary!$D476,'BPC Data'!$B:$B,Summary!$C476)</f>
        <v>0</v>
      </c>
      <c r="I476" s="10">
        <f ca="1">SUMIFS(OFFSET('BPC Data'!$F:$F,0,Summary!I$2),'BPC Data'!$E:$E,Summary!$D476,'BPC Data'!$B:$B,Summary!$C476)</f>
        <v>0</v>
      </c>
      <c r="J476" s="243">
        <f ca="1">SUMIFS(OFFSET('BPC Data'!$F:$F,0,Summary!J$2),'BPC Data'!$E:$E,Summary!$D476,'BPC Data'!$B:$B,Summary!$C476)</f>
        <v>0</v>
      </c>
      <c r="K476" s="10">
        <f ca="1">SUMIFS(OFFSET('BPC Data'!$F:$F,0,Summary!K$2),'BPC Data'!$E:$E,Summary!$D476,'BPC Data'!$B:$B,Summary!$C476)</f>
        <v>0</v>
      </c>
      <c r="L476" s="57">
        <f t="shared" ca="1" si="183"/>
        <v>0</v>
      </c>
      <c r="M476"/>
      <c r="N476" s="50"/>
      <c r="O476"/>
      <c r="P476"/>
      <c r="Q476"/>
      <c r="R476"/>
      <c r="S476"/>
      <c r="T476"/>
      <c r="U476"/>
      <c r="V476"/>
      <c r="W476"/>
      <c r="X476"/>
      <c r="Y476"/>
      <c r="Z476"/>
      <c r="AA476"/>
      <c r="AB476"/>
      <c r="AC476"/>
      <c r="AD476"/>
      <c r="AE476"/>
      <c r="AF476"/>
      <c r="AG476"/>
      <c r="AH476"/>
      <c r="AI476"/>
      <c r="AJ476"/>
      <c r="AK476"/>
      <c r="AL476"/>
      <c r="AM476"/>
      <c r="AN476"/>
      <c r="AO476"/>
      <c r="AP476"/>
      <c r="AQ476"/>
      <c r="AR476"/>
    </row>
    <row r="477" spans="1:44" s="9" customFormat="1" hidden="1" outlineLevel="1" x14ac:dyDescent="0.55000000000000004">
      <c r="A477" s="9">
        <f t="shared" si="189"/>
        <v>43</v>
      </c>
      <c r="B477"/>
      <c r="C477">
        <f>$F472</f>
        <v>0</v>
      </c>
      <c r="D477" s="3" t="str">
        <f t="shared" si="185"/>
        <v>T_BAD_DEBT - Tenant Bad Debt Expense</v>
      </c>
      <c r="E477"/>
      <c r="F477" s="13" t="str">
        <f>_xll.EVDES(D477)</f>
        <v>Tenant Bad Debt Expense</v>
      </c>
      <c r="G477" s="10">
        <f ca="1">SUMIFS(OFFSET('BPC Data'!$F:$F,0,Summary!G$2),'BPC Data'!$E:$E,Summary!$D477,'BPC Data'!$B:$B,Summary!$C477)</f>
        <v>0</v>
      </c>
      <c r="H477" s="243">
        <f ca="1">SUMIFS(OFFSET('BPC Data'!$F:$F,0,Summary!H$2),'BPC Data'!$E:$E,Summary!$D477,'BPC Data'!$B:$B,Summary!$C477)</f>
        <v>0</v>
      </c>
      <c r="I477" s="10">
        <f ca="1">SUMIFS(OFFSET('BPC Data'!$F:$F,0,Summary!I$2),'BPC Data'!$E:$E,Summary!$D477,'BPC Data'!$B:$B,Summary!$C477)</f>
        <v>0</v>
      </c>
      <c r="J477" s="243">
        <f ca="1">SUMIFS(OFFSET('BPC Data'!$F:$F,0,Summary!J$2),'BPC Data'!$E:$E,Summary!$D477,'BPC Data'!$B:$B,Summary!$C477)</f>
        <v>0</v>
      </c>
      <c r="K477" s="10">
        <f ca="1">SUMIFS(OFFSET('BPC Data'!$F:$F,0,Summary!K$2),'BPC Data'!$E:$E,Summary!$D477,'BPC Data'!$B:$B,Summary!$C477)</f>
        <v>0</v>
      </c>
      <c r="L477" s="57">
        <f t="shared" ca="1" si="183"/>
        <v>0</v>
      </c>
      <c r="M477"/>
      <c r="N477" s="50"/>
      <c r="O477"/>
      <c r="P477"/>
      <c r="Q477"/>
      <c r="R477"/>
      <c r="S477"/>
      <c r="T477"/>
      <c r="U477"/>
      <c r="V477"/>
      <c r="W477"/>
      <c r="X477"/>
      <c r="Y477"/>
      <c r="Z477"/>
      <c r="AA477"/>
      <c r="AB477"/>
      <c r="AC477"/>
      <c r="AD477"/>
      <c r="AE477"/>
      <c r="AF477"/>
      <c r="AG477"/>
      <c r="AH477"/>
      <c r="AI477"/>
      <c r="AJ477"/>
      <c r="AK477"/>
      <c r="AL477"/>
      <c r="AM477"/>
      <c r="AN477"/>
      <c r="AO477"/>
      <c r="AP477"/>
      <c r="AQ477"/>
      <c r="AR477"/>
    </row>
    <row r="478" spans="1:44" s="9" customFormat="1" hidden="1" outlineLevel="1" x14ac:dyDescent="0.55000000000000004">
      <c r="A478" s="9">
        <f t="shared" si="189"/>
        <v>43</v>
      </c>
      <c r="B478"/>
      <c r="C478">
        <f>$F472</f>
        <v>0</v>
      </c>
      <c r="D478" s="2" t="str">
        <f t="shared" si="185"/>
        <v>T_EBITDARM - EBITDARM</v>
      </c>
      <c r="E478"/>
      <c r="F478" s="13" t="str">
        <f>_xll.EVDES(D478)</f>
        <v>EBITDARM</v>
      </c>
      <c r="G478" s="10">
        <f ca="1">SUMIFS(OFFSET('BPC Data'!$F:$F,0,Summary!G$2),'BPC Data'!$E:$E,Summary!$D478,'BPC Data'!$B:$B,Summary!$C478)</f>
        <v>0</v>
      </c>
      <c r="H478" s="243">
        <f ca="1">SUMIFS(OFFSET('BPC Data'!$F:$F,0,Summary!H$2),'BPC Data'!$E:$E,Summary!$D478,'BPC Data'!$B:$B,Summary!$C478)</f>
        <v>0</v>
      </c>
      <c r="I478" s="10">
        <f ca="1">SUMIFS(OFFSET('BPC Data'!$F:$F,0,Summary!I$2),'BPC Data'!$E:$E,Summary!$D478,'BPC Data'!$B:$B,Summary!$C478)</f>
        <v>0</v>
      </c>
      <c r="J478" s="243">
        <f ca="1">SUMIFS(OFFSET('BPC Data'!$F:$F,0,Summary!J$2),'BPC Data'!$E:$E,Summary!$D478,'BPC Data'!$B:$B,Summary!$C478)</f>
        <v>0</v>
      </c>
      <c r="K478" s="10">
        <f ca="1">SUMIFS(OFFSET('BPC Data'!$F:$F,0,Summary!K$2),'BPC Data'!$E:$E,Summary!$D478,'BPC Data'!$B:$B,Summary!$C478)</f>
        <v>0</v>
      </c>
      <c r="L478" s="57">
        <f t="shared" ca="1" si="183"/>
        <v>0</v>
      </c>
      <c r="M478"/>
      <c r="N478" s="50"/>
      <c r="O478"/>
      <c r="P478"/>
      <c r="Q478"/>
      <c r="R478"/>
      <c r="S478"/>
      <c r="T478"/>
      <c r="U478"/>
      <c r="V478"/>
      <c r="W478"/>
      <c r="X478"/>
      <c r="Y478"/>
      <c r="Z478"/>
      <c r="AA478"/>
      <c r="AB478"/>
      <c r="AC478"/>
      <c r="AD478"/>
      <c r="AE478"/>
      <c r="AF478"/>
      <c r="AG478"/>
      <c r="AH478"/>
      <c r="AI478"/>
      <c r="AJ478"/>
      <c r="AK478"/>
      <c r="AL478"/>
      <c r="AM478"/>
      <c r="AN478"/>
      <c r="AO478"/>
      <c r="AP478"/>
      <c r="AQ478"/>
      <c r="AR478"/>
    </row>
    <row r="479" spans="1:44" s="9" customFormat="1" hidden="1" outlineLevel="1" x14ac:dyDescent="0.55000000000000004">
      <c r="A479" s="9">
        <f t="shared" si="189"/>
        <v>43</v>
      </c>
      <c r="B479"/>
      <c r="C479">
        <f>$F472</f>
        <v>0</v>
      </c>
      <c r="D479" s="2" t="str">
        <f t="shared" si="185"/>
        <v>T_MGMT_FEE - Tenant Management Fee - Actual</v>
      </c>
      <c r="E479"/>
      <c r="F479" s="13" t="str">
        <f>_xll.EVDES(D479)</f>
        <v>Tenant Management Fee - Actual</v>
      </c>
      <c r="G479" s="10">
        <f ca="1">SUMIFS(OFFSET('BPC Data'!$F:$F,0,Summary!G$2),'BPC Data'!$E:$E,Summary!$D479,'BPC Data'!$B:$B,Summary!$C479)</f>
        <v>0</v>
      </c>
      <c r="H479" s="243">
        <f ca="1">SUMIFS(OFFSET('BPC Data'!$F:$F,0,Summary!H$2),'BPC Data'!$E:$E,Summary!$D479,'BPC Data'!$B:$B,Summary!$C479)</f>
        <v>0</v>
      </c>
      <c r="I479" s="10">
        <f ca="1">SUMIFS(OFFSET('BPC Data'!$F:$F,0,Summary!I$2),'BPC Data'!$E:$E,Summary!$D479,'BPC Data'!$B:$B,Summary!$C479)</f>
        <v>0</v>
      </c>
      <c r="J479" s="243">
        <f ca="1">SUMIFS(OFFSET('BPC Data'!$F:$F,0,Summary!J$2),'BPC Data'!$E:$E,Summary!$D479,'BPC Data'!$B:$B,Summary!$C479)</f>
        <v>0</v>
      </c>
      <c r="K479" s="10">
        <f ca="1">SUMIFS(OFFSET('BPC Data'!$F:$F,0,Summary!K$2),'BPC Data'!$E:$E,Summary!$D479,'BPC Data'!$B:$B,Summary!$C479)</f>
        <v>0</v>
      </c>
      <c r="L479" s="57">
        <f t="shared" ca="1" si="183"/>
        <v>0</v>
      </c>
      <c r="M479"/>
      <c r="N479" s="50"/>
      <c r="O479"/>
      <c r="P479"/>
      <c r="Q479"/>
      <c r="R479"/>
      <c r="S479"/>
      <c r="T479"/>
      <c r="U479"/>
      <c r="V479"/>
      <c r="W479"/>
      <c r="X479"/>
      <c r="Y479"/>
      <c r="Z479"/>
      <c r="AA479"/>
      <c r="AB479"/>
      <c r="AC479"/>
      <c r="AD479"/>
      <c r="AE479"/>
      <c r="AF479"/>
      <c r="AG479"/>
      <c r="AH479"/>
      <c r="AI479"/>
      <c r="AJ479"/>
      <c r="AK479"/>
      <c r="AL479"/>
      <c r="AM479"/>
      <c r="AN479"/>
      <c r="AO479"/>
      <c r="AP479"/>
      <c r="AQ479"/>
      <c r="AR479"/>
    </row>
    <row r="480" spans="1:44" s="9" customFormat="1" hidden="1" outlineLevel="1" x14ac:dyDescent="0.55000000000000004">
      <c r="A480" s="9">
        <f t="shared" si="189"/>
        <v>43</v>
      </c>
      <c r="B480"/>
      <c r="C480">
        <f>$F472</f>
        <v>0</v>
      </c>
      <c r="D480" s="1" t="str">
        <f t="shared" si="185"/>
        <v>T_EBITDAR - EBITDAR</v>
      </c>
      <c r="E480"/>
      <c r="F480" s="13" t="str">
        <f>_xll.EVDES(D480)</f>
        <v>EBITDAR</v>
      </c>
      <c r="G480" s="10">
        <f ca="1">SUMIFS(OFFSET('BPC Data'!$F:$F,0,Summary!G$2),'BPC Data'!$E:$E,Summary!$D480,'BPC Data'!$B:$B,Summary!$C480)</f>
        <v>0</v>
      </c>
      <c r="H480" s="243">
        <f ca="1">SUMIFS(OFFSET('BPC Data'!$F:$F,0,Summary!H$2),'BPC Data'!$E:$E,Summary!$D480,'BPC Data'!$B:$B,Summary!$C480)</f>
        <v>0</v>
      </c>
      <c r="I480" s="10">
        <f ca="1">SUMIFS(OFFSET('BPC Data'!$F:$F,0,Summary!I$2),'BPC Data'!$E:$E,Summary!$D480,'BPC Data'!$B:$B,Summary!$C480)</f>
        <v>0</v>
      </c>
      <c r="J480" s="243">
        <f ca="1">SUMIFS(OFFSET('BPC Data'!$F:$F,0,Summary!J$2),'BPC Data'!$E:$E,Summary!$D480,'BPC Data'!$B:$B,Summary!$C480)</f>
        <v>0</v>
      </c>
      <c r="K480" s="10">
        <f ca="1">SUMIFS(OFFSET('BPC Data'!$F:$F,0,Summary!K$2),'BPC Data'!$E:$E,Summary!$D480,'BPC Data'!$B:$B,Summary!$C480)</f>
        <v>0</v>
      </c>
      <c r="L480" s="57">
        <f t="shared" ca="1" si="183"/>
        <v>0</v>
      </c>
      <c r="M480"/>
      <c r="N480" s="50"/>
      <c r="O480"/>
      <c r="P480"/>
      <c r="Q480"/>
      <c r="R480"/>
      <c r="S480"/>
      <c r="T480"/>
      <c r="U480"/>
      <c r="V480"/>
      <c r="W480"/>
      <c r="X480"/>
      <c r="Y480"/>
      <c r="Z480"/>
      <c r="AA480"/>
      <c r="AB480"/>
      <c r="AC480"/>
      <c r="AD480"/>
      <c r="AE480"/>
      <c r="AF480"/>
      <c r="AG480"/>
      <c r="AH480"/>
      <c r="AI480"/>
      <c r="AJ480"/>
      <c r="AK480"/>
      <c r="AL480"/>
      <c r="AM480"/>
      <c r="AN480"/>
      <c r="AO480"/>
      <c r="AP480"/>
      <c r="AQ480"/>
      <c r="AR480"/>
    </row>
    <row r="481" spans="1:44" s="9" customFormat="1" hidden="1" outlineLevel="1" x14ac:dyDescent="0.55000000000000004">
      <c r="A481" s="9">
        <f t="shared" si="189"/>
        <v>43</v>
      </c>
      <c r="B481"/>
      <c r="C481">
        <f>$F472</f>
        <v>0</v>
      </c>
      <c r="D481" s="1" t="str">
        <f t="shared" si="185"/>
        <v>T_RENT_EXP - Tenant Rent Expense</v>
      </c>
      <c r="E481"/>
      <c r="F481" s="13" t="str">
        <f>_xll.EVDES(D481)</f>
        <v>Tenant Rent Expense</v>
      </c>
      <c r="G481" s="10">
        <f ca="1">SUMIFS(OFFSET('BPC Data'!$F:$F,0,Summary!G$2),'BPC Data'!$E:$E,Summary!$D481,'BPC Data'!$B:$B,Summary!$C481)</f>
        <v>0</v>
      </c>
      <c r="H481" s="243">
        <f ca="1">SUMIFS(OFFSET('BPC Data'!$F:$F,0,Summary!H$2),'BPC Data'!$E:$E,Summary!$D481,'BPC Data'!$B:$B,Summary!$C481)</f>
        <v>0</v>
      </c>
      <c r="I481" s="10">
        <f ca="1">SUMIFS(OFFSET('BPC Data'!$F:$F,0,Summary!I$2),'BPC Data'!$E:$E,Summary!$D481,'BPC Data'!$B:$B,Summary!$C481)</f>
        <v>0</v>
      </c>
      <c r="J481" s="243">
        <f ca="1">SUMIFS(OFFSET('BPC Data'!$F:$F,0,Summary!J$2),'BPC Data'!$E:$E,Summary!$D481,'BPC Data'!$B:$B,Summary!$C481)</f>
        <v>0</v>
      </c>
      <c r="K481" s="10">
        <f ca="1">SUMIFS(OFFSET('BPC Data'!$F:$F,0,Summary!K$2),'BPC Data'!$E:$E,Summary!$D481,'BPC Data'!$B:$B,Summary!$C481)</f>
        <v>0</v>
      </c>
      <c r="L481" s="57">
        <f t="shared" ca="1" si="183"/>
        <v>0</v>
      </c>
      <c r="M481"/>
      <c r="N481" s="50"/>
      <c r="O481"/>
      <c r="P481"/>
      <c r="Q481"/>
      <c r="R481"/>
      <c r="S481"/>
      <c r="T481"/>
      <c r="U481"/>
      <c r="V481"/>
      <c r="W481"/>
      <c r="X481"/>
      <c r="Y481"/>
      <c r="Z481"/>
      <c r="AA481"/>
      <c r="AB481"/>
      <c r="AC481"/>
      <c r="AD481"/>
      <c r="AE481"/>
      <c r="AF481"/>
      <c r="AG481"/>
      <c r="AH481"/>
      <c r="AI481"/>
      <c r="AJ481"/>
      <c r="AK481"/>
      <c r="AL481"/>
      <c r="AM481"/>
      <c r="AN481"/>
      <c r="AO481"/>
      <c r="AP481"/>
      <c r="AQ481"/>
      <c r="AR481"/>
    </row>
    <row r="482" spans="1:44" s="9" customFormat="1" hidden="1" outlineLevel="1" x14ac:dyDescent="0.55000000000000004">
      <c r="A482" s="9">
        <f t="shared" si="189"/>
        <v>43</v>
      </c>
      <c r="B482"/>
      <c r="C482"/>
      <c r="D482" s="1" t="str">
        <f t="shared" si="185"/>
        <v>x</v>
      </c>
      <c r="E482"/>
      <c r="F482" s="13" t="s">
        <v>0</v>
      </c>
      <c r="G482" s="10" t="e">
        <f t="shared" ref="G482:H482" ca="1" si="190">G480/G481</f>
        <v>#DIV/0!</v>
      </c>
      <c r="H482" s="243" t="e">
        <f t="shared" ca="1" si="190"/>
        <v>#DIV/0!</v>
      </c>
      <c r="I482" s="10" t="e">
        <f t="shared" ref="I482:J482" ca="1" si="191">I480/I481</f>
        <v>#DIV/0!</v>
      </c>
      <c r="J482" s="243" t="e">
        <f t="shared" ca="1" si="191"/>
        <v>#DIV/0!</v>
      </c>
      <c r="K482" s="10" t="e">
        <f t="shared" ref="K482" ca="1" si="192">K480/K481</f>
        <v>#DIV/0!</v>
      </c>
      <c r="L482" s="57" t="e">
        <f t="shared" ca="1" si="183"/>
        <v>#DIV/0!</v>
      </c>
      <c r="M482"/>
      <c r="N482" s="50"/>
      <c r="O482"/>
      <c r="P482"/>
      <c r="Q482"/>
      <c r="R482"/>
      <c r="S482"/>
      <c r="T482"/>
      <c r="U482"/>
      <c r="V482"/>
      <c r="W482"/>
      <c r="X482"/>
      <c r="Y482"/>
      <c r="Z482"/>
      <c r="AA482"/>
      <c r="AB482"/>
      <c r="AC482"/>
      <c r="AD482"/>
      <c r="AE482"/>
      <c r="AF482"/>
      <c r="AG482"/>
      <c r="AH482"/>
      <c r="AI482"/>
      <c r="AJ482"/>
      <c r="AK482"/>
      <c r="AL482"/>
      <c r="AM482"/>
      <c r="AN482"/>
      <c r="AO482"/>
      <c r="AP482"/>
      <c r="AQ482"/>
      <c r="AR482"/>
    </row>
    <row r="483" spans="1:44" s="9" customFormat="1" hidden="1" outlineLevel="1" x14ac:dyDescent="0.55000000000000004">
      <c r="A483" s="9">
        <f>IF(AND(D483&lt;&gt;"",C483=""),A482+1,A482)</f>
        <v>44</v>
      </c>
      <c r="B483" s="4"/>
      <c r="C483" s="4"/>
      <c r="D483" s="4" t="str">
        <f t="shared" si="185"/>
        <v>x</v>
      </c>
      <c r="E483" s="4"/>
      <c r="F483" s="12">
        <f>INDEX(PropertyList!$D:$D,MATCH(Summary!$A483,PropertyList!$C:$C,0))</f>
        <v>0</v>
      </c>
      <c r="G483" s="87"/>
      <c r="H483" s="242"/>
      <c r="I483" s="87"/>
      <c r="J483" s="242"/>
      <c r="K483" s="87"/>
      <c r="L483" s="57">
        <f t="shared" si="183"/>
        <v>0</v>
      </c>
      <c r="M483"/>
      <c r="N483" s="50"/>
      <c r="O483"/>
      <c r="P483"/>
      <c r="Q483"/>
      <c r="R483"/>
      <c r="S483"/>
      <c r="T483"/>
      <c r="U483"/>
      <c r="V483"/>
      <c r="W483"/>
      <c r="X483"/>
      <c r="Y483"/>
      <c r="Z483"/>
      <c r="AA483"/>
      <c r="AB483"/>
      <c r="AC483"/>
      <c r="AD483"/>
      <c r="AE483"/>
      <c r="AF483"/>
      <c r="AG483"/>
      <c r="AH483"/>
      <c r="AI483"/>
      <c r="AJ483"/>
      <c r="AK483"/>
      <c r="AL483"/>
      <c r="AM483"/>
      <c r="AN483"/>
      <c r="AO483"/>
      <c r="AP483"/>
      <c r="AQ483"/>
      <c r="AR483"/>
    </row>
    <row r="484" spans="1:44" s="9" customFormat="1" hidden="1" outlineLevel="1" x14ac:dyDescent="0.55000000000000004">
      <c r="A484" s="9">
        <f t="shared" ref="A484:A493" si="193">IF(AND(F484&lt;&gt;"",D484=""),A483+1,A483)</f>
        <v>44</v>
      </c>
      <c r="C484">
        <f>$F483</f>
        <v>0</v>
      </c>
      <c r="D484" s="3" t="str">
        <f t="shared" si="185"/>
        <v>PAY_PAT_DAYS - Total Payor Patient Days</v>
      </c>
      <c r="F484" s="13" t="str">
        <f>_xll.EVDES(D484)</f>
        <v>Total Payor Patient Days</v>
      </c>
      <c r="G484" s="10">
        <f ca="1">SUMIFS(OFFSET('BPC Data'!$F:$F,0,Summary!G$2),'BPC Data'!$E:$E,Summary!$D484,'BPC Data'!$B:$B,Summary!$C484)</f>
        <v>0</v>
      </c>
      <c r="H484" s="243">
        <f ca="1">SUMIFS(OFFSET('BPC Data'!$F:$F,0,Summary!H$2),'BPC Data'!$E:$E,Summary!$D484,'BPC Data'!$B:$B,Summary!$C484)</f>
        <v>0</v>
      </c>
      <c r="I484" s="10">
        <f ca="1">SUMIFS(OFFSET('BPC Data'!$F:$F,0,Summary!I$2),'BPC Data'!$E:$E,Summary!$D484,'BPC Data'!$B:$B,Summary!$C484)</f>
        <v>0</v>
      </c>
      <c r="J484" s="243">
        <f ca="1">SUMIFS(OFFSET('BPC Data'!$F:$F,0,Summary!J$2),'BPC Data'!$E:$E,Summary!$D484,'BPC Data'!$B:$B,Summary!$C484)</f>
        <v>0</v>
      </c>
      <c r="K484" s="10">
        <f ca="1">SUMIFS(OFFSET('BPC Data'!$F:$F,0,Summary!K$2),'BPC Data'!$E:$E,Summary!$D484,'BPC Data'!$B:$B,Summary!$C484)</f>
        <v>0</v>
      </c>
      <c r="L484" s="57">
        <f t="shared" ca="1" si="183"/>
        <v>0</v>
      </c>
      <c r="M484"/>
      <c r="N484" s="50"/>
      <c r="O484"/>
      <c r="P484"/>
      <c r="Q484"/>
      <c r="R484"/>
      <c r="S484"/>
      <c r="T484"/>
      <c r="U484"/>
      <c r="V484"/>
      <c r="W484"/>
      <c r="X484"/>
      <c r="Y484"/>
      <c r="Z484"/>
      <c r="AA484"/>
      <c r="AB484"/>
      <c r="AC484"/>
      <c r="AD484"/>
      <c r="AE484"/>
      <c r="AF484"/>
      <c r="AG484"/>
      <c r="AH484"/>
      <c r="AI484"/>
      <c r="AJ484"/>
      <c r="AK484"/>
      <c r="AL484"/>
      <c r="AM484"/>
      <c r="AN484"/>
      <c r="AO484"/>
      <c r="AP484"/>
      <c r="AQ484"/>
      <c r="AR484"/>
    </row>
    <row r="485" spans="1:44" s="9" customFormat="1" hidden="1" outlineLevel="1" x14ac:dyDescent="0.55000000000000004">
      <c r="A485" s="9">
        <f t="shared" si="193"/>
        <v>44</v>
      </c>
      <c r="C485">
        <f>$F483</f>
        <v>0</v>
      </c>
      <c r="D485" s="3" t="str">
        <f t="shared" si="185"/>
        <v>A_BEDS_TOTAL - Total Available Beds</v>
      </c>
      <c r="F485" s="13" t="str">
        <f>_xll.EVDES(D485)</f>
        <v>Total Available Beds</v>
      </c>
      <c r="G485" s="10">
        <f ca="1">SUMIFS(OFFSET('BPC Data'!$F:$F,0,Summary!G$2),'BPC Data'!$E:$E,Summary!$D485,'BPC Data'!$B:$B,Summary!$C485)</f>
        <v>0</v>
      </c>
      <c r="H485" s="243">
        <f ca="1">SUMIFS(OFFSET('BPC Data'!$F:$F,0,Summary!H$2),'BPC Data'!$E:$E,Summary!$D485,'BPC Data'!$B:$B,Summary!$C485)</f>
        <v>0</v>
      </c>
      <c r="I485" s="10">
        <f ca="1">SUMIFS(OFFSET('BPC Data'!$F:$F,0,Summary!I$2),'BPC Data'!$E:$E,Summary!$D485,'BPC Data'!$B:$B,Summary!$C485)</f>
        <v>0</v>
      </c>
      <c r="J485" s="243">
        <f ca="1">SUMIFS(OFFSET('BPC Data'!$F:$F,0,Summary!J$2),'BPC Data'!$E:$E,Summary!$D485,'BPC Data'!$B:$B,Summary!$C485)</f>
        <v>0</v>
      </c>
      <c r="K485" s="10">
        <f ca="1">SUMIFS(OFFSET('BPC Data'!$F:$F,0,Summary!K$2),'BPC Data'!$E:$E,Summary!$D485,'BPC Data'!$B:$B,Summary!$C485)</f>
        <v>0</v>
      </c>
      <c r="L485" s="57">
        <f t="shared" ca="1" si="183"/>
        <v>0</v>
      </c>
      <c r="M485"/>
      <c r="N485" s="50"/>
      <c r="O485"/>
      <c r="P485"/>
      <c r="Q485"/>
      <c r="R485"/>
      <c r="S485"/>
      <c r="T485"/>
      <c r="U485"/>
      <c r="V485"/>
      <c r="W485"/>
      <c r="X485"/>
      <c r="Y485"/>
      <c r="Z485"/>
      <c r="AA485"/>
      <c r="AB485"/>
      <c r="AC485"/>
      <c r="AD485"/>
      <c r="AE485"/>
      <c r="AF485"/>
      <c r="AG485"/>
      <c r="AH485"/>
      <c r="AI485"/>
      <c r="AJ485"/>
      <c r="AK485"/>
      <c r="AL485"/>
      <c r="AM485"/>
      <c r="AN485"/>
      <c r="AO485"/>
      <c r="AP485"/>
      <c r="AQ485"/>
      <c r="AR485"/>
    </row>
    <row r="486" spans="1:44" s="9" customFormat="1" hidden="1" outlineLevel="1" x14ac:dyDescent="0.55000000000000004">
      <c r="A486" s="9">
        <f t="shared" si="193"/>
        <v>44</v>
      </c>
      <c r="B486"/>
      <c r="C486">
        <f>$F483</f>
        <v>0</v>
      </c>
      <c r="D486" s="3" t="str">
        <f t="shared" si="185"/>
        <v>T_REVENUES - Total Tenant Revenues</v>
      </c>
      <c r="E486"/>
      <c r="F486" s="13" t="str">
        <f>_xll.EVDES(D486)</f>
        <v>Total Tenant Revenues</v>
      </c>
      <c r="G486" s="10">
        <f ca="1">SUMIFS(OFFSET('BPC Data'!$F:$F,0,Summary!G$2),'BPC Data'!$E:$E,Summary!$D486,'BPC Data'!$B:$B,Summary!$C486)</f>
        <v>0</v>
      </c>
      <c r="H486" s="243">
        <f ca="1">SUMIFS(OFFSET('BPC Data'!$F:$F,0,Summary!H$2),'BPC Data'!$E:$E,Summary!$D486,'BPC Data'!$B:$B,Summary!$C486)</f>
        <v>0</v>
      </c>
      <c r="I486" s="10">
        <f ca="1">SUMIFS(OFFSET('BPC Data'!$F:$F,0,Summary!I$2),'BPC Data'!$E:$E,Summary!$D486,'BPC Data'!$B:$B,Summary!$C486)</f>
        <v>0</v>
      </c>
      <c r="J486" s="243">
        <f ca="1">SUMIFS(OFFSET('BPC Data'!$F:$F,0,Summary!J$2),'BPC Data'!$E:$E,Summary!$D486,'BPC Data'!$B:$B,Summary!$C486)</f>
        <v>0</v>
      </c>
      <c r="K486" s="10">
        <f ca="1">SUMIFS(OFFSET('BPC Data'!$F:$F,0,Summary!K$2),'BPC Data'!$E:$E,Summary!$D486,'BPC Data'!$B:$B,Summary!$C486)</f>
        <v>0</v>
      </c>
      <c r="L486" s="57">
        <f t="shared" ca="1" si="183"/>
        <v>0</v>
      </c>
      <c r="M486"/>
      <c r="N486" s="50"/>
      <c r="O486"/>
      <c r="P486"/>
      <c r="Q486"/>
      <c r="R486"/>
      <c r="S486"/>
      <c r="T486"/>
      <c r="U486"/>
      <c r="V486"/>
      <c r="W486"/>
      <c r="X486"/>
      <c r="Y486"/>
      <c r="Z486"/>
      <c r="AA486"/>
      <c r="AB486"/>
      <c r="AC486"/>
      <c r="AD486"/>
      <c r="AE486"/>
      <c r="AF486"/>
      <c r="AG486"/>
      <c r="AH486"/>
      <c r="AI486"/>
      <c r="AJ486"/>
      <c r="AK486"/>
      <c r="AL486"/>
      <c r="AM486"/>
      <c r="AN486"/>
      <c r="AO486"/>
      <c r="AP486"/>
      <c r="AQ486"/>
      <c r="AR486"/>
    </row>
    <row r="487" spans="1:44" s="9" customFormat="1" hidden="1" outlineLevel="1" x14ac:dyDescent="0.55000000000000004">
      <c r="A487" s="9">
        <f t="shared" si="193"/>
        <v>44</v>
      </c>
      <c r="B487"/>
      <c r="C487">
        <f>$F483</f>
        <v>0</v>
      </c>
      <c r="D487" s="3" t="str">
        <f t="shared" si="185"/>
        <v>T_OPEX - Tenant Operating Expenses</v>
      </c>
      <c r="E487"/>
      <c r="F487" s="13" t="str">
        <f>_xll.EVDES(D487)</f>
        <v>Tenant Operating Expenses</v>
      </c>
      <c r="G487" s="10">
        <f ca="1">SUMIFS(OFFSET('BPC Data'!$F:$F,0,Summary!G$2),'BPC Data'!$E:$E,Summary!$D487,'BPC Data'!$B:$B,Summary!$C487)</f>
        <v>0</v>
      </c>
      <c r="H487" s="243">
        <f ca="1">SUMIFS(OFFSET('BPC Data'!$F:$F,0,Summary!H$2),'BPC Data'!$E:$E,Summary!$D487,'BPC Data'!$B:$B,Summary!$C487)</f>
        <v>0</v>
      </c>
      <c r="I487" s="10">
        <f ca="1">SUMIFS(OFFSET('BPC Data'!$F:$F,0,Summary!I$2),'BPC Data'!$E:$E,Summary!$D487,'BPC Data'!$B:$B,Summary!$C487)</f>
        <v>0</v>
      </c>
      <c r="J487" s="243">
        <f ca="1">SUMIFS(OFFSET('BPC Data'!$F:$F,0,Summary!J$2),'BPC Data'!$E:$E,Summary!$D487,'BPC Data'!$B:$B,Summary!$C487)</f>
        <v>0</v>
      </c>
      <c r="K487" s="10">
        <f ca="1">SUMIFS(OFFSET('BPC Data'!$F:$F,0,Summary!K$2),'BPC Data'!$E:$E,Summary!$D487,'BPC Data'!$B:$B,Summary!$C487)</f>
        <v>0</v>
      </c>
      <c r="L487" s="57">
        <f t="shared" ca="1" si="183"/>
        <v>0</v>
      </c>
      <c r="M487"/>
      <c r="N487" s="50"/>
      <c r="O487"/>
      <c r="P487"/>
      <c r="Q487"/>
      <c r="R487"/>
      <c r="S487"/>
      <c r="T487"/>
      <c r="U487"/>
      <c r="V487"/>
      <c r="W487"/>
      <c r="X487"/>
      <c r="Y487"/>
      <c r="Z487"/>
      <c r="AA487"/>
      <c r="AB487"/>
      <c r="AC487"/>
      <c r="AD487"/>
      <c r="AE487"/>
      <c r="AF487"/>
      <c r="AG487"/>
      <c r="AH487"/>
      <c r="AI487"/>
      <c r="AJ487"/>
      <c r="AK487"/>
      <c r="AL487"/>
      <c r="AM487"/>
      <c r="AN487"/>
      <c r="AO487"/>
      <c r="AP487"/>
      <c r="AQ487"/>
      <c r="AR487"/>
    </row>
    <row r="488" spans="1:44" s="9" customFormat="1" hidden="1" outlineLevel="1" x14ac:dyDescent="0.55000000000000004">
      <c r="A488" s="9">
        <f t="shared" si="193"/>
        <v>44</v>
      </c>
      <c r="B488"/>
      <c r="C488">
        <f>$F483</f>
        <v>0</v>
      </c>
      <c r="D488" s="3" t="str">
        <f t="shared" si="185"/>
        <v>T_BAD_DEBT - Tenant Bad Debt Expense</v>
      </c>
      <c r="E488"/>
      <c r="F488" s="13" t="str">
        <f>_xll.EVDES(D488)</f>
        <v>Tenant Bad Debt Expense</v>
      </c>
      <c r="G488" s="10">
        <f ca="1">SUMIFS(OFFSET('BPC Data'!$F:$F,0,Summary!G$2),'BPC Data'!$E:$E,Summary!$D488,'BPC Data'!$B:$B,Summary!$C488)</f>
        <v>0</v>
      </c>
      <c r="H488" s="243">
        <f ca="1">SUMIFS(OFFSET('BPC Data'!$F:$F,0,Summary!H$2),'BPC Data'!$E:$E,Summary!$D488,'BPC Data'!$B:$B,Summary!$C488)</f>
        <v>0</v>
      </c>
      <c r="I488" s="10">
        <f ca="1">SUMIFS(OFFSET('BPC Data'!$F:$F,0,Summary!I$2),'BPC Data'!$E:$E,Summary!$D488,'BPC Data'!$B:$B,Summary!$C488)</f>
        <v>0</v>
      </c>
      <c r="J488" s="243">
        <f ca="1">SUMIFS(OFFSET('BPC Data'!$F:$F,0,Summary!J$2),'BPC Data'!$E:$E,Summary!$D488,'BPC Data'!$B:$B,Summary!$C488)</f>
        <v>0</v>
      </c>
      <c r="K488" s="10">
        <f ca="1">SUMIFS(OFFSET('BPC Data'!$F:$F,0,Summary!K$2),'BPC Data'!$E:$E,Summary!$D488,'BPC Data'!$B:$B,Summary!$C488)</f>
        <v>0</v>
      </c>
      <c r="L488" s="57">
        <f t="shared" ca="1" si="183"/>
        <v>0</v>
      </c>
      <c r="M488"/>
      <c r="N488" s="50"/>
      <c r="O488"/>
      <c r="P488"/>
      <c r="Q488"/>
      <c r="R488"/>
      <c r="S488"/>
      <c r="T488"/>
      <c r="U488"/>
      <c r="V488"/>
      <c r="W488"/>
      <c r="X488"/>
      <c r="Y488"/>
      <c r="Z488"/>
      <c r="AA488"/>
      <c r="AB488"/>
      <c r="AC488"/>
      <c r="AD488"/>
      <c r="AE488"/>
      <c r="AF488"/>
      <c r="AG488"/>
      <c r="AH488"/>
      <c r="AI488"/>
      <c r="AJ488"/>
      <c r="AK488"/>
      <c r="AL488"/>
      <c r="AM488"/>
      <c r="AN488"/>
      <c r="AO488"/>
      <c r="AP488"/>
      <c r="AQ488"/>
      <c r="AR488"/>
    </row>
    <row r="489" spans="1:44" s="9" customFormat="1" hidden="1" outlineLevel="1" x14ac:dyDescent="0.55000000000000004">
      <c r="A489" s="9">
        <f t="shared" si="193"/>
        <v>44</v>
      </c>
      <c r="B489"/>
      <c r="C489">
        <f>$F483</f>
        <v>0</v>
      </c>
      <c r="D489" s="2" t="str">
        <f t="shared" si="185"/>
        <v>T_EBITDARM - EBITDARM</v>
      </c>
      <c r="E489"/>
      <c r="F489" s="13" t="str">
        <f>_xll.EVDES(D489)</f>
        <v>EBITDARM</v>
      </c>
      <c r="G489" s="10">
        <f ca="1">SUMIFS(OFFSET('BPC Data'!$F:$F,0,Summary!G$2),'BPC Data'!$E:$E,Summary!$D489,'BPC Data'!$B:$B,Summary!$C489)</f>
        <v>0</v>
      </c>
      <c r="H489" s="243">
        <f ca="1">SUMIFS(OFFSET('BPC Data'!$F:$F,0,Summary!H$2),'BPC Data'!$E:$E,Summary!$D489,'BPC Data'!$B:$B,Summary!$C489)</f>
        <v>0</v>
      </c>
      <c r="I489" s="10">
        <f ca="1">SUMIFS(OFFSET('BPC Data'!$F:$F,0,Summary!I$2),'BPC Data'!$E:$E,Summary!$D489,'BPC Data'!$B:$B,Summary!$C489)</f>
        <v>0</v>
      </c>
      <c r="J489" s="243">
        <f ca="1">SUMIFS(OFFSET('BPC Data'!$F:$F,0,Summary!J$2),'BPC Data'!$E:$E,Summary!$D489,'BPC Data'!$B:$B,Summary!$C489)</f>
        <v>0</v>
      </c>
      <c r="K489" s="10">
        <f ca="1">SUMIFS(OFFSET('BPC Data'!$F:$F,0,Summary!K$2),'BPC Data'!$E:$E,Summary!$D489,'BPC Data'!$B:$B,Summary!$C489)</f>
        <v>0</v>
      </c>
      <c r="L489" s="57">
        <f t="shared" ca="1" si="183"/>
        <v>0</v>
      </c>
      <c r="M489"/>
      <c r="N489" s="50"/>
      <c r="O489"/>
      <c r="P489"/>
      <c r="Q489"/>
      <c r="R489"/>
      <c r="S489"/>
      <c r="T489"/>
      <c r="U489"/>
      <c r="V489"/>
      <c r="W489"/>
      <c r="X489"/>
      <c r="Y489"/>
      <c r="Z489"/>
      <c r="AA489"/>
      <c r="AB489"/>
      <c r="AC489"/>
      <c r="AD489"/>
      <c r="AE489"/>
      <c r="AF489"/>
      <c r="AG489"/>
      <c r="AH489"/>
      <c r="AI489"/>
      <c r="AJ489"/>
      <c r="AK489"/>
      <c r="AL489"/>
      <c r="AM489"/>
      <c r="AN489"/>
      <c r="AO489"/>
      <c r="AP489"/>
      <c r="AQ489"/>
      <c r="AR489"/>
    </row>
    <row r="490" spans="1:44" s="9" customFormat="1" hidden="1" outlineLevel="1" x14ac:dyDescent="0.55000000000000004">
      <c r="A490" s="9">
        <f t="shared" si="193"/>
        <v>44</v>
      </c>
      <c r="B490"/>
      <c r="C490">
        <f>$F483</f>
        <v>0</v>
      </c>
      <c r="D490" s="2" t="str">
        <f t="shared" si="185"/>
        <v>T_MGMT_FEE - Tenant Management Fee - Actual</v>
      </c>
      <c r="E490"/>
      <c r="F490" s="13" t="str">
        <f>_xll.EVDES(D490)</f>
        <v>Tenant Management Fee - Actual</v>
      </c>
      <c r="G490" s="10">
        <f ca="1">SUMIFS(OFFSET('BPC Data'!$F:$F,0,Summary!G$2),'BPC Data'!$E:$E,Summary!$D490,'BPC Data'!$B:$B,Summary!$C490)</f>
        <v>0</v>
      </c>
      <c r="H490" s="243">
        <f ca="1">SUMIFS(OFFSET('BPC Data'!$F:$F,0,Summary!H$2),'BPC Data'!$E:$E,Summary!$D490,'BPC Data'!$B:$B,Summary!$C490)</f>
        <v>0</v>
      </c>
      <c r="I490" s="10">
        <f ca="1">SUMIFS(OFFSET('BPC Data'!$F:$F,0,Summary!I$2),'BPC Data'!$E:$E,Summary!$D490,'BPC Data'!$B:$B,Summary!$C490)</f>
        <v>0</v>
      </c>
      <c r="J490" s="243">
        <f ca="1">SUMIFS(OFFSET('BPC Data'!$F:$F,0,Summary!J$2),'BPC Data'!$E:$E,Summary!$D490,'BPC Data'!$B:$B,Summary!$C490)</f>
        <v>0</v>
      </c>
      <c r="K490" s="10">
        <f ca="1">SUMIFS(OFFSET('BPC Data'!$F:$F,0,Summary!K$2),'BPC Data'!$E:$E,Summary!$D490,'BPC Data'!$B:$B,Summary!$C490)</f>
        <v>0</v>
      </c>
      <c r="L490" s="57">
        <f t="shared" ca="1" si="183"/>
        <v>0</v>
      </c>
      <c r="M490"/>
      <c r="N490" s="50"/>
      <c r="O490"/>
      <c r="P490"/>
      <c r="Q490"/>
      <c r="R490"/>
      <c r="S490"/>
      <c r="T490"/>
      <c r="U490"/>
      <c r="V490"/>
      <c r="W490"/>
      <c r="X490"/>
      <c r="Y490"/>
      <c r="Z490"/>
      <c r="AA490"/>
      <c r="AB490"/>
      <c r="AC490"/>
      <c r="AD490"/>
      <c r="AE490"/>
      <c r="AF490"/>
      <c r="AG490"/>
      <c r="AH490"/>
      <c r="AI490"/>
      <c r="AJ490"/>
      <c r="AK490"/>
      <c r="AL490"/>
      <c r="AM490"/>
      <c r="AN490"/>
      <c r="AO490"/>
      <c r="AP490"/>
      <c r="AQ490"/>
      <c r="AR490"/>
    </row>
    <row r="491" spans="1:44" s="9" customFormat="1" hidden="1" outlineLevel="1" x14ac:dyDescent="0.55000000000000004">
      <c r="A491" s="9">
        <f t="shared" si="193"/>
        <v>44</v>
      </c>
      <c r="B491"/>
      <c r="C491">
        <f>$F483</f>
        <v>0</v>
      </c>
      <c r="D491" s="1" t="str">
        <f t="shared" si="185"/>
        <v>T_EBITDAR - EBITDAR</v>
      </c>
      <c r="E491"/>
      <c r="F491" s="13" t="str">
        <f>_xll.EVDES(D491)</f>
        <v>EBITDAR</v>
      </c>
      <c r="G491" s="10">
        <f ca="1">SUMIFS(OFFSET('BPC Data'!$F:$F,0,Summary!G$2),'BPC Data'!$E:$E,Summary!$D491,'BPC Data'!$B:$B,Summary!$C491)</f>
        <v>0</v>
      </c>
      <c r="H491" s="243">
        <f ca="1">SUMIFS(OFFSET('BPC Data'!$F:$F,0,Summary!H$2),'BPC Data'!$E:$E,Summary!$D491,'BPC Data'!$B:$B,Summary!$C491)</f>
        <v>0</v>
      </c>
      <c r="I491" s="10">
        <f ca="1">SUMIFS(OFFSET('BPC Data'!$F:$F,0,Summary!I$2),'BPC Data'!$E:$E,Summary!$D491,'BPC Data'!$B:$B,Summary!$C491)</f>
        <v>0</v>
      </c>
      <c r="J491" s="243">
        <f ca="1">SUMIFS(OFFSET('BPC Data'!$F:$F,0,Summary!J$2),'BPC Data'!$E:$E,Summary!$D491,'BPC Data'!$B:$B,Summary!$C491)</f>
        <v>0</v>
      </c>
      <c r="K491" s="10">
        <f ca="1">SUMIFS(OFFSET('BPC Data'!$F:$F,0,Summary!K$2),'BPC Data'!$E:$E,Summary!$D491,'BPC Data'!$B:$B,Summary!$C491)</f>
        <v>0</v>
      </c>
      <c r="L491" s="57">
        <f t="shared" ca="1" si="183"/>
        <v>0</v>
      </c>
      <c r="M491"/>
      <c r="N491" s="50"/>
      <c r="O491"/>
      <c r="P491"/>
      <c r="Q491"/>
      <c r="R491"/>
      <c r="S491"/>
      <c r="T491"/>
      <c r="U491"/>
      <c r="V491"/>
      <c r="W491"/>
      <c r="X491"/>
      <c r="Y491"/>
      <c r="Z491"/>
      <c r="AA491"/>
      <c r="AB491"/>
      <c r="AC491"/>
      <c r="AD491"/>
      <c r="AE491"/>
      <c r="AF491"/>
      <c r="AG491"/>
      <c r="AH491"/>
      <c r="AI491"/>
      <c r="AJ491"/>
      <c r="AK491"/>
      <c r="AL491"/>
      <c r="AM491"/>
      <c r="AN491"/>
      <c r="AO491"/>
      <c r="AP491"/>
      <c r="AQ491"/>
      <c r="AR491"/>
    </row>
    <row r="492" spans="1:44" s="9" customFormat="1" hidden="1" outlineLevel="1" x14ac:dyDescent="0.55000000000000004">
      <c r="A492" s="9">
        <f t="shared" si="193"/>
        <v>44</v>
      </c>
      <c r="B492"/>
      <c r="C492">
        <f>$F483</f>
        <v>0</v>
      </c>
      <c r="D492" s="1" t="str">
        <f t="shared" si="185"/>
        <v>T_RENT_EXP - Tenant Rent Expense</v>
      </c>
      <c r="E492"/>
      <c r="F492" s="13" t="str">
        <f>_xll.EVDES(D492)</f>
        <v>Tenant Rent Expense</v>
      </c>
      <c r="G492" s="10">
        <f ca="1">SUMIFS(OFFSET('BPC Data'!$F:$F,0,Summary!G$2),'BPC Data'!$E:$E,Summary!$D492,'BPC Data'!$B:$B,Summary!$C492)</f>
        <v>0</v>
      </c>
      <c r="H492" s="243">
        <f ca="1">SUMIFS(OFFSET('BPC Data'!$F:$F,0,Summary!H$2),'BPC Data'!$E:$E,Summary!$D492,'BPC Data'!$B:$B,Summary!$C492)</f>
        <v>0</v>
      </c>
      <c r="I492" s="10">
        <f ca="1">SUMIFS(OFFSET('BPC Data'!$F:$F,0,Summary!I$2),'BPC Data'!$E:$E,Summary!$D492,'BPC Data'!$B:$B,Summary!$C492)</f>
        <v>0</v>
      </c>
      <c r="J492" s="243">
        <f ca="1">SUMIFS(OFFSET('BPC Data'!$F:$F,0,Summary!J$2),'BPC Data'!$E:$E,Summary!$D492,'BPC Data'!$B:$B,Summary!$C492)</f>
        <v>0</v>
      </c>
      <c r="K492" s="10">
        <f ca="1">SUMIFS(OFFSET('BPC Data'!$F:$F,0,Summary!K$2),'BPC Data'!$E:$E,Summary!$D492,'BPC Data'!$B:$B,Summary!$C492)</f>
        <v>0</v>
      </c>
      <c r="L492" s="57">
        <f t="shared" ca="1" si="183"/>
        <v>0</v>
      </c>
      <c r="M492"/>
      <c r="N492" s="50"/>
      <c r="O492"/>
      <c r="P492"/>
      <c r="Q492"/>
      <c r="R492"/>
      <c r="S492"/>
      <c r="T492"/>
      <c r="U492"/>
      <c r="V492"/>
      <c r="W492"/>
      <c r="X492"/>
      <c r="Y492"/>
      <c r="Z492"/>
      <c r="AA492"/>
      <c r="AB492"/>
      <c r="AC492"/>
      <c r="AD492"/>
      <c r="AE492"/>
      <c r="AF492"/>
      <c r="AG492"/>
      <c r="AH492"/>
      <c r="AI492"/>
      <c r="AJ492"/>
      <c r="AK492"/>
      <c r="AL492"/>
      <c r="AM492"/>
      <c r="AN492"/>
      <c r="AO492"/>
      <c r="AP492"/>
      <c r="AQ492"/>
      <c r="AR492"/>
    </row>
    <row r="493" spans="1:44" s="9" customFormat="1" hidden="1" outlineLevel="1" x14ac:dyDescent="0.55000000000000004">
      <c r="A493" s="9">
        <f t="shared" si="193"/>
        <v>44</v>
      </c>
      <c r="B493"/>
      <c r="C493"/>
      <c r="D493" s="1" t="str">
        <f t="shared" si="185"/>
        <v>x</v>
      </c>
      <c r="E493"/>
      <c r="F493" s="13" t="s">
        <v>0</v>
      </c>
      <c r="G493" s="10" t="e">
        <f t="shared" ref="G493:H493" ca="1" si="194">G491/G492</f>
        <v>#DIV/0!</v>
      </c>
      <c r="H493" s="243" t="e">
        <f t="shared" ca="1" si="194"/>
        <v>#DIV/0!</v>
      </c>
      <c r="I493" s="10" t="e">
        <f t="shared" ref="I493:J493" ca="1" si="195">I491/I492</f>
        <v>#DIV/0!</v>
      </c>
      <c r="J493" s="243" t="e">
        <f t="shared" ca="1" si="195"/>
        <v>#DIV/0!</v>
      </c>
      <c r="K493" s="10" t="e">
        <f t="shared" ref="K493" ca="1" si="196">K491/K492</f>
        <v>#DIV/0!</v>
      </c>
      <c r="L493" s="57" t="e">
        <f t="shared" ca="1" si="183"/>
        <v>#DIV/0!</v>
      </c>
      <c r="M493"/>
      <c r="N493" s="50"/>
      <c r="O493"/>
      <c r="P493"/>
      <c r="Q493"/>
      <c r="R493"/>
      <c r="S493"/>
      <c r="T493"/>
      <c r="U493"/>
      <c r="V493"/>
      <c r="W493"/>
      <c r="X493"/>
      <c r="Y493"/>
      <c r="Z493"/>
      <c r="AA493"/>
      <c r="AB493"/>
      <c r="AC493"/>
      <c r="AD493"/>
      <c r="AE493"/>
      <c r="AF493"/>
      <c r="AG493"/>
      <c r="AH493"/>
      <c r="AI493"/>
      <c r="AJ493"/>
      <c r="AK493"/>
      <c r="AL493"/>
      <c r="AM493"/>
      <c r="AN493"/>
      <c r="AO493"/>
      <c r="AP493"/>
      <c r="AQ493"/>
      <c r="AR493"/>
    </row>
    <row r="494" spans="1:44" s="9" customFormat="1" hidden="1" outlineLevel="1" x14ac:dyDescent="0.55000000000000004">
      <c r="A494" s="9">
        <f>IF(AND(D494&lt;&gt;"",C494=""),A493+1,A493)</f>
        <v>45</v>
      </c>
      <c r="B494" s="4"/>
      <c r="C494" s="4"/>
      <c r="D494" s="4" t="str">
        <f t="shared" si="185"/>
        <v>x</v>
      </c>
      <c r="E494" s="4"/>
      <c r="F494" s="12">
        <f>INDEX(PropertyList!$D:$D,MATCH(Summary!$A494,PropertyList!$C:$C,0))</f>
        <v>0</v>
      </c>
      <c r="G494" s="87"/>
      <c r="H494" s="242"/>
      <c r="I494" s="87"/>
      <c r="J494" s="242"/>
      <c r="K494" s="87"/>
      <c r="L494" s="57">
        <f t="shared" si="183"/>
        <v>0</v>
      </c>
      <c r="M494"/>
      <c r="N494" s="50"/>
      <c r="O494"/>
      <c r="P494"/>
      <c r="Q494"/>
      <c r="R494"/>
      <c r="S494"/>
      <c r="T494"/>
      <c r="U494"/>
      <c r="V494"/>
      <c r="W494"/>
      <c r="X494"/>
      <c r="Y494"/>
      <c r="Z494"/>
      <c r="AA494"/>
      <c r="AB494"/>
      <c r="AC494"/>
      <c r="AD494"/>
      <c r="AE494"/>
      <c r="AF494"/>
      <c r="AG494"/>
      <c r="AH494"/>
      <c r="AI494"/>
      <c r="AJ494"/>
      <c r="AK494"/>
      <c r="AL494"/>
      <c r="AM494"/>
      <c r="AN494"/>
      <c r="AO494"/>
      <c r="AP494"/>
      <c r="AQ494"/>
      <c r="AR494"/>
    </row>
    <row r="495" spans="1:44" s="9" customFormat="1" hidden="1" outlineLevel="1" x14ac:dyDescent="0.55000000000000004">
      <c r="A495" s="9">
        <f t="shared" ref="A495:A504" si="197">IF(AND(F495&lt;&gt;"",D495=""),A494+1,A494)</f>
        <v>45</v>
      </c>
      <c r="C495">
        <f>$F494</f>
        <v>0</v>
      </c>
      <c r="D495" s="3" t="str">
        <f t="shared" si="185"/>
        <v>PAY_PAT_DAYS - Total Payor Patient Days</v>
      </c>
      <c r="F495" s="13" t="str">
        <f>_xll.EVDES(D495)</f>
        <v>Total Payor Patient Days</v>
      </c>
      <c r="G495" s="10">
        <f ca="1">SUMIFS(OFFSET('BPC Data'!$F:$F,0,Summary!G$2),'BPC Data'!$E:$E,Summary!$D495,'BPC Data'!$B:$B,Summary!$C495)</f>
        <v>0</v>
      </c>
      <c r="H495" s="243">
        <f ca="1">SUMIFS(OFFSET('BPC Data'!$F:$F,0,Summary!H$2),'BPC Data'!$E:$E,Summary!$D495,'BPC Data'!$B:$B,Summary!$C495)</f>
        <v>0</v>
      </c>
      <c r="I495" s="10">
        <f ca="1">SUMIFS(OFFSET('BPC Data'!$F:$F,0,Summary!I$2),'BPC Data'!$E:$E,Summary!$D495,'BPC Data'!$B:$B,Summary!$C495)</f>
        <v>0</v>
      </c>
      <c r="J495" s="243">
        <f ca="1">SUMIFS(OFFSET('BPC Data'!$F:$F,0,Summary!J$2),'BPC Data'!$E:$E,Summary!$D495,'BPC Data'!$B:$B,Summary!$C495)</f>
        <v>0</v>
      </c>
      <c r="K495" s="10">
        <f ca="1">SUMIFS(OFFSET('BPC Data'!$F:$F,0,Summary!K$2),'BPC Data'!$E:$E,Summary!$D495,'BPC Data'!$B:$B,Summary!$C495)</f>
        <v>0</v>
      </c>
      <c r="L495" s="57">
        <f t="shared" ca="1" si="183"/>
        <v>0</v>
      </c>
      <c r="M495"/>
      <c r="N495" s="50"/>
      <c r="O495"/>
      <c r="P495"/>
      <c r="Q495"/>
      <c r="R495"/>
      <c r="S495"/>
      <c r="T495"/>
      <c r="U495"/>
      <c r="V495"/>
      <c r="W495"/>
      <c r="X495"/>
      <c r="Y495"/>
      <c r="Z495"/>
      <c r="AA495"/>
      <c r="AB495"/>
      <c r="AC495"/>
      <c r="AD495"/>
      <c r="AE495"/>
      <c r="AF495"/>
      <c r="AG495"/>
      <c r="AH495"/>
      <c r="AI495"/>
      <c r="AJ495"/>
      <c r="AK495"/>
      <c r="AL495"/>
      <c r="AM495"/>
      <c r="AN495"/>
      <c r="AO495"/>
      <c r="AP495"/>
      <c r="AQ495"/>
      <c r="AR495"/>
    </row>
    <row r="496" spans="1:44" s="9" customFormat="1" hidden="1" outlineLevel="1" x14ac:dyDescent="0.55000000000000004">
      <c r="A496" s="9">
        <f t="shared" si="197"/>
        <v>45</v>
      </c>
      <c r="C496">
        <f>$F494</f>
        <v>0</v>
      </c>
      <c r="D496" s="3" t="str">
        <f t="shared" si="185"/>
        <v>A_BEDS_TOTAL - Total Available Beds</v>
      </c>
      <c r="F496" s="13" t="str">
        <f>_xll.EVDES(D496)</f>
        <v>Total Available Beds</v>
      </c>
      <c r="G496" s="10">
        <f ca="1">SUMIFS(OFFSET('BPC Data'!$F:$F,0,Summary!G$2),'BPC Data'!$E:$E,Summary!$D496,'BPC Data'!$B:$B,Summary!$C496)</f>
        <v>0</v>
      </c>
      <c r="H496" s="243">
        <f ca="1">SUMIFS(OFFSET('BPC Data'!$F:$F,0,Summary!H$2),'BPC Data'!$E:$E,Summary!$D496,'BPC Data'!$B:$B,Summary!$C496)</f>
        <v>0</v>
      </c>
      <c r="I496" s="10">
        <f ca="1">SUMIFS(OFFSET('BPC Data'!$F:$F,0,Summary!I$2),'BPC Data'!$E:$E,Summary!$D496,'BPC Data'!$B:$B,Summary!$C496)</f>
        <v>0</v>
      </c>
      <c r="J496" s="243">
        <f ca="1">SUMIFS(OFFSET('BPC Data'!$F:$F,0,Summary!J$2),'BPC Data'!$E:$E,Summary!$D496,'BPC Data'!$B:$B,Summary!$C496)</f>
        <v>0</v>
      </c>
      <c r="K496" s="10">
        <f ca="1">SUMIFS(OFFSET('BPC Data'!$F:$F,0,Summary!K$2),'BPC Data'!$E:$E,Summary!$D496,'BPC Data'!$B:$B,Summary!$C496)</f>
        <v>0</v>
      </c>
      <c r="L496" s="57">
        <f t="shared" ca="1" si="183"/>
        <v>0</v>
      </c>
      <c r="M496"/>
      <c r="N496" s="50"/>
      <c r="O496"/>
      <c r="P496"/>
      <c r="Q496"/>
      <c r="R496"/>
      <c r="S496"/>
      <c r="T496"/>
      <c r="U496"/>
      <c r="V496"/>
      <c r="W496"/>
      <c r="X496"/>
      <c r="Y496"/>
      <c r="Z496"/>
      <c r="AA496"/>
      <c r="AB496"/>
      <c r="AC496"/>
      <c r="AD496"/>
      <c r="AE496"/>
      <c r="AF496"/>
      <c r="AG496"/>
      <c r="AH496"/>
      <c r="AI496"/>
      <c r="AJ496"/>
      <c r="AK496"/>
      <c r="AL496"/>
      <c r="AM496"/>
      <c r="AN496"/>
      <c r="AO496"/>
      <c r="AP496"/>
      <c r="AQ496"/>
      <c r="AR496"/>
    </row>
    <row r="497" spans="1:44" s="9" customFormat="1" hidden="1" outlineLevel="1" x14ac:dyDescent="0.55000000000000004">
      <c r="A497" s="9">
        <f t="shared" si="197"/>
        <v>45</v>
      </c>
      <c r="B497"/>
      <c r="C497">
        <f>$F494</f>
        <v>0</v>
      </c>
      <c r="D497" s="3" t="str">
        <f t="shared" si="185"/>
        <v>T_REVENUES - Total Tenant Revenues</v>
      </c>
      <c r="E497"/>
      <c r="F497" s="13" t="str">
        <f>_xll.EVDES(D497)</f>
        <v>Total Tenant Revenues</v>
      </c>
      <c r="G497" s="10">
        <f ca="1">SUMIFS(OFFSET('BPC Data'!$F:$F,0,Summary!G$2),'BPC Data'!$E:$E,Summary!$D497,'BPC Data'!$B:$B,Summary!$C497)</f>
        <v>0</v>
      </c>
      <c r="H497" s="243">
        <f ca="1">SUMIFS(OFFSET('BPC Data'!$F:$F,0,Summary!H$2),'BPC Data'!$E:$E,Summary!$D497,'BPC Data'!$B:$B,Summary!$C497)</f>
        <v>0</v>
      </c>
      <c r="I497" s="10">
        <f ca="1">SUMIFS(OFFSET('BPC Data'!$F:$F,0,Summary!I$2),'BPC Data'!$E:$E,Summary!$D497,'BPC Data'!$B:$B,Summary!$C497)</f>
        <v>0</v>
      </c>
      <c r="J497" s="243">
        <f ca="1">SUMIFS(OFFSET('BPC Data'!$F:$F,0,Summary!J$2),'BPC Data'!$E:$E,Summary!$D497,'BPC Data'!$B:$B,Summary!$C497)</f>
        <v>0</v>
      </c>
      <c r="K497" s="10">
        <f ca="1">SUMIFS(OFFSET('BPC Data'!$F:$F,0,Summary!K$2),'BPC Data'!$E:$E,Summary!$D497,'BPC Data'!$B:$B,Summary!$C497)</f>
        <v>0</v>
      </c>
      <c r="L497" s="57">
        <f t="shared" ca="1" si="183"/>
        <v>0</v>
      </c>
      <c r="M497"/>
      <c r="N497" s="50"/>
      <c r="O497"/>
      <c r="P497"/>
      <c r="Q497"/>
      <c r="R497"/>
      <c r="S497"/>
      <c r="T497"/>
      <c r="U497"/>
      <c r="V497"/>
      <c r="W497"/>
      <c r="X497"/>
      <c r="Y497"/>
      <c r="Z497"/>
      <c r="AA497"/>
      <c r="AB497"/>
      <c r="AC497"/>
      <c r="AD497"/>
      <c r="AE497"/>
      <c r="AF497"/>
      <c r="AG497"/>
      <c r="AH497"/>
      <c r="AI497"/>
      <c r="AJ497"/>
      <c r="AK497"/>
      <c r="AL497"/>
      <c r="AM497"/>
      <c r="AN497"/>
      <c r="AO497"/>
      <c r="AP497"/>
      <c r="AQ497"/>
      <c r="AR497"/>
    </row>
    <row r="498" spans="1:44" s="9" customFormat="1" hidden="1" outlineLevel="1" x14ac:dyDescent="0.55000000000000004">
      <c r="A498" s="9">
        <f t="shared" si="197"/>
        <v>45</v>
      </c>
      <c r="B498"/>
      <c r="C498">
        <f>$F494</f>
        <v>0</v>
      </c>
      <c r="D498" s="3" t="str">
        <f t="shared" si="185"/>
        <v>T_OPEX - Tenant Operating Expenses</v>
      </c>
      <c r="E498"/>
      <c r="F498" s="13" t="str">
        <f>_xll.EVDES(D498)</f>
        <v>Tenant Operating Expenses</v>
      </c>
      <c r="G498" s="10">
        <f ca="1">SUMIFS(OFFSET('BPC Data'!$F:$F,0,Summary!G$2),'BPC Data'!$E:$E,Summary!$D498,'BPC Data'!$B:$B,Summary!$C498)</f>
        <v>0</v>
      </c>
      <c r="H498" s="243">
        <f ca="1">SUMIFS(OFFSET('BPC Data'!$F:$F,0,Summary!H$2),'BPC Data'!$E:$E,Summary!$D498,'BPC Data'!$B:$B,Summary!$C498)</f>
        <v>0</v>
      </c>
      <c r="I498" s="10">
        <f ca="1">SUMIFS(OFFSET('BPC Data'!$F:$F,0,Summary!I$2),'BPC Data'!$E:$E,Summary!$D498,'BPC Data'!$B:$B,Summary!$C498)</f>
        <v>0</v>
      </c>
      <c r="J498" s="243">
        <f ca="1">SUMIFS(OFFSET('BPC Data'!$F:$F,0,Summary!J$2),'BPC Data'!$E:$E,Summary!$D498,'BPC Data'!$B:$B,Summary!$C498)</f>
        <v>0</v>
      </c>
      <c r="K498" s="10">
        <f ca="1">SUMIFS(OFFSET('BPC Data'!$F:$F,0,Summary!K$2),'BPC Data'!$E:$E,Summary!$D498,'BPC Data'!$B:$B,Summary!$C498)</f>
        <v>0</v>
      </c>
      <c r="L498" s="57">
        <f t="shared" ca="1" si="183"/>
        <v>0</v>
      </c>
      <c r="M498"/>
      <c r="N498" s="50"/>
      <c r="O498"/>
      <c r="P498"/>
      <c r="Q498"/>
      <c r="R498"/>
      <c r="S498"/>
      <c r="T498"/>
      <c r="U498"/>
      <c r="V498"/>
      <c r="W498"/>
      <c r="X498"/>
      <c r="Y498"/>
      <c r="Z498"/>
      <c r="AA498"/>
      <c r="AB498"/>
      <c r="AC498"/>
      <c r="AD498"/>
      <c r="AE498"/>
      <c r="AF498"/>
      <c r="AG498"/>
      <c r="AH498"/>
      <c r="AI498"/>
      <c r="AJ498"/>
      <c r="AK498"/>
      <c r="AL498"/>
      <c r="AM498"/>
      <c r="AN498"/>
      <c r="AO498"/>
      <c r="AP498"/>
      <c r="AQ498"/>
      <c r="AR498"/>
    </row>
    <row r="499" spans="1:44" s="9" customFormat="1" hidden="1" outlineLevel="1" x14ac:dyDescent="0.55000000000000004">
      <c r="A499" s="9">
        <f t="shared" si="197"/>
        <v>45</v>
      </c>
      <c r="B499"/>
      <c r="C499">
        <f>$F494</f>
        <v>0</v>
      </c>
      <c r="D499" s="3" t="str">
        <f t="shared" si="185"/>
        <v>T_BAD_DEBT - Tenant Bad Debt Expense</v>
      </c>
      <c r="E499"/>
      <c r="F499" s="13" t="str">
        <f>_xll.EVDES(D499)</f>
        <v>Tenant Bad Debt Expense</v>
      </c>
      <c r="G499" s="10">
        <f ca="1">SUMIFS(OFFSET('BPC Data'!$F:$F,0,Summary!G$2),'BPC Data'!$E:$E,Summary!$D499,'BPC Data'!$B:$B,Summary!$C499)</f>
        <v>0</v>
      </c>
      <c r="H499" s="243">
        <f ca="1">SUMIFS(OFFSET('BPC Data'!$F:$F,0,Summary!H$2),'BPC Data'!$E:$E,Summary!$D499,'BPC Data'!$B:$B,Summary!$C499)</f>
        <v>0</v>
      </c>
      <c r="I499" s="10">
        <f ca="1">SUMIFS(OFFSET('BPC Data'!$F:$F,0,Summary!I$2),'BPC Data'!$E:$E,Summary!$D499,'BPC Data'!$B:$B,Summary!$C499)</f>
        <v>0</v>
      </c>
      <c r="J499" s="243">
        <f ca="1">SUMIFS(OFFSET('BPC Data'!$F:$F,0,Summary!J$2),'BPC Data'!$E:$E,Summary!$D499,'BPC Data'!$B:$B,Summary!$C499)</f>
        <v>0</v>
      </c>
      <c r="K499" s="10">
        <f ca="1">SUMIFS(OFFSET('BPC Data'!$F:$F,0,Summary!K$2),'BPC Data'!$E:$E,Summary!$D499,'BPC Data'!$B:$B,Summary!$C499)</f>
        <v>0</v>
      </c>
      <c r="L499" s="57">
        <f t="shared" ca="1" si="183"/>
        <v>0</v>
      </c>
      <c r="M499"/>
      <c r="N499" s="50"/>
      <c r="O499"/>
      <c r="P499"/>
      <c r="Q499"/>
      <c r="R499"/>
      <c r="S499"/>
      <c r="T499"/>
      <c r="U499"/>
      <c r="V499"/>
      <c r="W499"/>
      <c r="X499"/>
      <c r="Y499"/>
      <c r="Z499"/>
      <c r="AA499"/>
      <c r="AB499"/>
      <c r="AC499"/>
      <c r="AD499"/>
      <c r="AE499"/>
      <c r="AF499"/>
      <c r="AG499"/>
      <c r="AH499"/>
      <c r="AI499"/>
      <c r="AJ499"/>
      <c r="AK499"/>
      <c r="AL499"/>
      <c r="AM499"/>
      <c r="AN499"/>
      <c r="AO499"/>
      <c r="AP499"/>
      <c r="AQ499"/>
      <c r="AR499"/>
    </row>
    <row r="500" spans="1:44" s="9" customFormat="1" hidden="1" outlineLevel="1" x14ac:dyDescent="0.55000000000000004">
      <c r="A500" s="9">
        <f t="shared" si="197"/>
        <v>45</v>
      </c>
      <c r="B500"/>
      <c r="C500">
        <f>$F494</f>
        <v>0</v>
      </c>
      <c r="D500" s="2" t="str">
        <f t="shared" si="185"/>
        <v>T_EBITDARM - EBITDARM</v>
      </c>
      <c r="E500"/>
      <c r="F500" s="13" t="str">
        <f>_xll.EVDES(D500)</f>
        <v>EBITDARM</v>
      </c>
      <c r="G500" s="10">
        <f ca="1">SUMIFS(OFFSET('BPC Data'!$F:$F,0,Summary!G$2),'BPC Data'!$E:$E,Summary!$D500,'BPC Data'!$B:$B,Summary!$C500)</f>
        <v>0</v>
      </c>
      <c r="H500" s="243">
        <f ca="1">SUMIFS(OFFSET('BPC Data'!$F:$F,0,Summary!H$2),'BPC Data'!$E:$E,Summary!$D500,'BPC Data'!$B:$B,Summary!$C500)</f>
        <v>0</v>
      </c>
      <c r="I500" s="10">
        <f ca="1">SUMIFS(OFFSET('BPC Data'!$F:$F,0,Summary!I$2),'BPC Data'!$E:$E,Summary!$D500,'BPC Data'!$B:$B,Summary!$C500)</f>
        <v>0</v>
      </c>
      <c r="J500" s="243">
        <f ca="1">SUMIFS(OFFSET('BPC Data'!$F:$F,0,Summary!J$2),'BPC Data'!$E:$E,Summary!$D500,'BPC Data'!$B:$B,Summary!$C500)</f>
        <v>0</v>
      </c>
      <c r="K500" s="10">
        <f ca="1">SUMIFS(OFFSET('BPC Data'!$F:$F,0,Summary!K$2),'BPC Data'!$E:$E,Summary!$D500,'BPC Data'!$B:$B,Summary!$C500)</f>
        <v>0</v>
      </c>
      <c r="L500" s="57">
        <f t="shared" ca="1" si="183"/>
        <v>0</v>
      </c>
      <c r="M500"/>
      <c r="N500" s="50"/>
      <c r="O500"/>
      <c r="P500"/>
      <c r="Q500"/>
      <c r="R500"/>
      <c r="S500"/>
      <c r="T500"/>
      <c r="U500"/>
      <c r="V500"/>
      <c r="W500"/>
      <c r="X500"/>
      <c r="Y500"/>
      <c r="Z500"/>
      <c r="AA500"/>
      <c r="AB500"/>
      <c r="AC500"/>
      <c r="AD500"/>
      <c r="AE500"/>
      <c r="AF500"/>
      <c r="AG500"/>
      <c r="AH500"/>
      <c r="AI500"/>
      <c r="AJ500"/>
      <c r="AK500"/>
      <c r="AL500"/>
      <c r="AM500"/>
      <c r="AN500"/>
      <c r="AO500"/>
      <c r="AP500"/>
      <c r="AQ500"/>
      <c r="AR500"/>
    </row>
    <row r="501" spans="1:44" s="9" customFormat="1" hidden="1" outlineLevel="1" x14ac:dyDescent="0.55000000000000004">
      <c r="A501" s="9">
        <f t="shared" si="197"/>
        <v>45</v>
      </c>
      <c r="B501"/>
      <c r="C501">
        <f>$F494</f>
        <v>0</v>
      </c>
      <c r="D501" s="2" t="str">
        <f t="shared" si="185"/>
        <v>T_MGMT_FEE - Tenant Management Fee - Actual</v>
      </c>
      <c r="E501"/>
      <c r="F501" s="13" t="str">
        <f>_xll.EVDES(D501)</f>
        <v>Tenant Management Fee - Actual</v>
      </c>
      <c r="G501" s="10">
        <f ca="1">SUMIFS(OFFSET('BPC Data'!$F:$F,0,Summary!G$2),'BPC Data'!$E:$E,Summary!$D501,'BPC Data'!$B:$B,Summary!$C501)</f>
        <v>0</v>
      </c>
      <c r="H501" s="243">
        <f ca="1">SUMIFS(OFFSET('BPC Data'!$F:$F,0,Summary!H$2),'BPC Data'!$E:$E,Summary!$D501,'BPC Data'!$B:$B,Summary!$C501)</f>
        <v>0</v>
      </c>
      <c r="I501" s="10">
        <f ca="1">SUMIFS(OFFSET('BPC Data'!$F:$F,0,Summary!I$2),'BPC Data'!$E:$E,Summary!$D501,'BPC Data'!$B:$B,Summary!$C501)</f>
        <v>0</v>
      </c>
      <c r="J501" s="243">
        <f ca="1">SUMIFS(OFFSET('BPC Data'!$F:$F,0,Summary!J$2),'BPC Data'!$E:$E,Summary!$D501,'BPC Data'!$B:$B,Summary!$C501)</f>
        <v>0</v>
      </c>
      <c r="K501" s="10">
        <f ca="1">SUMIFS(OFFSET('BPC Data'!$F:$F,0,Summary!K$2),'BPC Data'!$E:$E,Summary!$D501,'BPC Data'!$B:$B,Summary!$C501)</f>
        <v>0</v>
      </c>
      <c r="L501" s="57">
        <f t="shared" ca="1" si="183"/>
        <v>0</v>
      </c>
      <c r="M501"/>
      <c r="N501" s="50"/>
      <c r="O501"/>
      <c r="P501"/>
      <c r="Q501"/>
      <c r="R501"/>
      <c r="S501"/>
      <c r="T501"/>
      <c r="U501"/>
      <c r="V501"/>
      <c r="W501"/>
      <c r="X501"/>
      <c r="Y501"/>
      <c r="Z501"/>
      <c r="AA501"/>
      <c r="AB501"/>
      <c r="AC501"/>
      <c r="AD501"/>
      <c r="AE501"/>
      <c r="AF501"/>
      <c r="AG501"/>
      <c r="AH501"/>
      <c r="AI501"/>
      <c r="AJ501"/>
      <c r="AK501"/>
      <c r="AL501"/>
      <c r="AM501"/>
      <c r="AN501"/>
      <c r="AO501"/>
      <c r="AP501"/>
      <c r="AQ501"/>
      <c r="AR501"/>
    </row>
    <row r="502" spans="1:44" s="9" customFormat="1" hidden="1" outlineLevel="1" x14ac:dyDescent="0.55000000000000004">
      <c r="A502" s="9">
        <f t="shared" si="197"/>
        <v>45</v>
      </c>
      <c r="B502"/>
      <c r="C502">
        <f>$F494</f>
        <v>0</v>
      </c>
      <c r="D502" s="1" t="str">
        <f t="shared" si="185"/>
        <v>T_EBITDAR - EBITDAR</v>
      </c>
      <c r="E502"/>
      <c r="F502" s="13" t="str">
        <f>_xll.EVDES(D502)</f>
        <v>EBITDAR</v>
      </c>
      <c r="G502" s="10">
        <f ca="1">SUMIFS(OFFSET('BPC Data'!$F:$F,0,Summary!G$2),'BPC Data'!$E:$E,Summary!$D502,'BPC Data'!$B:$B,Summary!$C502)</f>
        <v>0</v>
      </c>
      <c r="H502" s="243">
        <f ca="1">SUMIFS(OFFSET('BPC Data'!$F:$F,0,Summary!H$2),'BPC Data'!$E:$E,Summary!$D502,'BPC Data'!$B:$B,Summary!$C502)</f>
        <v>0</v>
      </c>
      <c r="I502" s="10">
        <f ca="1">SUMIFS(OFFSET('BPC Data'!$F:$F,0,Summary!I$2),'BPC Data'!$E:$E,Summary!$D502,'BPC Data'!$B:$B,Summary!$C502)</f>
        <v>0</v>
      </c>
      <c r="J502" s="243">
        <f ca="1">SUMIFS(OFFSET('BPC Data'!$F:$F,0,Summary!J$2),'BPC Data'!$E:$E,Summary!$D502,'BPC Data'!$B:$B,Summary!$C502)</f>
        <v>0</v>
      </c>
      <c r="K502" s="10">
        <f ca="1">SUMIFS(OFFSET('BPC Data'!$F:$F,0,Summary!K$2),'BPC Data'!$E:$E,Summary!$D502,'BPC Data'!$B:$B,Summary!$C502)</f>
        <v>0</v>
      </c>
      <c r="L502" s="57">
        <f t="shared" ca="1" si="183"/>
        <v>0</v>
      </c>
      <c r="M502"/>
      <c r="N502" s="50"/>
      <c r="O502"/>
      <c r="P502"/>
      <c r="Q502"/>
      <c r="R502"/>
      <c r="S502"/>
      <c r="T502"/>
      <c r="U502"/>
      <c r="V502"/>
      <c r="W502"/>
      <c r="X502"/>
      <c r="Y502"/>
      <c r="Z502"/>
      <c r="AA502"/>
      <c r="AB502"/>
      <c r="AC502"/>
      <c r="AD502"/>
      <c r="AE502"/>
      <c r="AF502"/>
      <c r="AG502"/>
      <c r="AH502"/>
      <c r="AI502"/>
      <c r="AJ502"/>
      <c r="AK502"/>
      <c r="AL502"/>
      <c r="AM502"/>
      <c r="AN502"/>
      <c r="AO502"/>
      <c r="AP502"/>
      <c r="AQ502"/>
      <c r="AR502"/>
    </row>
    <row r="503" spans="1:44" s="9" customFormat="1" hidden="1" outlineLevel="1" x14ac:dyDescent="0.55000000000000004">
      <c r="A503" s="9">
        <f t="shared" si="197"/>
        <v>45</v>
      </c>
      <c r="B503"/>
      <c r="C503">
        <f>$F494</f>
        <v>0</v>
      </c>
      <c r="D503" s="1" t="str">
        <f t="shared" si="185"/>
        <v>T_RENT_EXP - Tenant Rent Expense</v>
      </c>
      <c r="E503"/>
      <c r="F503" s="13" t="str">
        <f>_xll.EVDES(D503)</f>
        <v>Tenant Rent Expense</v>
      </c>
      <c r="G503" s="10">
        <f ca="1">SUMIFS(OFFSET('BPC Data'!$F:$F,0,Summary!G$2),'BPC Data'!$E:$E,Summary!$D503,'BPC Data'!$B:$B,Summary!$C503)</f>
        <v>0</v>
      </c>
      <c r="H503" s="243">
        <f ca="1">SUMIFS(OFFSET('BPC Data'!$F:$F,0,Summary!H$2),'BPC Data'!$E:$E,Summary!$D503,'BPC Data'!$B:$B,Summary!$C503)</f>
        <v>0</v>
      </c>
      <c r="I503" s="10">
        <f ca="1">SUMIFS(OFFSET('BPC Data'!$F:$F,0,Summary!I$2),'BPC Data'!$E:$E,Summary!$D503,'BPC Data'!$B:$B,Summary!$C503)</f>
        <v>0</v>
      </c>
      <c r="J503" s="243">
        <f ca="1">SUMIFS(OFFSET('BPC Data'!$F:$F,0,Summary!J$2),'BPC Data'!$E:$E,Summary!$D503,'BPC Data'!$B:$B,Summary!$C503)</f>
        <v>0</v>
      </c>
      <c r="K503" s="10">
        <f ca="1">SUMIFS(OFFSET('BPC Data'!$F:$F,0,Summary!K$2),'BPC Data'!$E:$E,Summary!$D503,'BPC Data'!$B:$B,Summary!$C503)</f>
        <v>0</v>
      </c>
      <c r="L503" s="57">
        <f t="shared" ca="1" si="183"/>
        <v>0</v>
      </c>
      <c r="M503"/>
      <c r="N503" s="50"/>
      <c r="O503"/>
      <c r="P503"/>
      <c r="Q503"/>
      <c r="R503"/>
      <c r="S503"/>
      <c r="T503"/>
      <c r="U503"/>
      <c r="V503"/>
      <c r="W503"/>
      <c r="X503"/>
      <c r="Y503"/>
      <c r="Z503"/>
      <c r="AA503"/>
      <c r="AB503"/>
      <c r="AC503"/>
      <c r="AD503"/>
      <c r="AE503"/>
      <c r="AF503"/>
      <c r="AG503"/>
      <c r="AH503"/>
      <c r="AI503"/>
      <c r="AJ503"/>
      <c r="AK503"/>
      <c r="AL503"/>
      <c r="AM503"/>
      <c r="AN503"/>
      <c r="AO503"/>
      <c r="AP503"/>
      <c r="AQ503"/>
      <c r="AR503"/>
    </row>
    <row r="504" spans="1:44" s="9" customFormat="1" hidden="1" outlineLevel="1" x14ac:dyDescent="0.55000000000000004">
      <c r="A504" s="9">
        <f t="shared" si="197"/>
        <v>45</v>
      </c>
      <c r="B504"/>
      <c r="C504"/>
      <c r="D504" s="1" t="str">
        <f t="shared" si="185"/>
        <v>x</v>
      </c>
      <c r="E504"/>
      <c r="F504" s="13" t="s">
        <v>0</v>
      </c>
      <c r="G504" s="10" t="e">
        <f t="shared" ref="G504:H504" ca="1" si="198">G502/G503</f>
        <v>#DIV/0!</v>
      </c>
      <c r="H504" s="243" t="e">
        <f t="shared" ca="1" si="198"/>
        <v>#DIV/0!</v>
      </c>
      <c r="I504" s="10" t="e">
        <f t="shared" ref="I504:J504" ca="1" si="199">I502/I503</f>
        <v>#DIV/0!</v>
      </c>
      <c r="J504" s="243" t="e">
        <f t="shared" ca="1" si="199"/>
        <v>#DIV/0!</v>
      </c>
      <c r="K504" s="10" t="e">
        <f t="shared" ref="K504" ca="1" si="200">K502/K503</f>
        <v>#DIV/0!</v>
      </c>
      <c r="L504" s="57" t="e">
        <f t="shared" ca="1" si="183"/>
        <v>#DIV/0!</v>
      </c>
      <c r="M504"/>
      <c r="N504" s="50"/>
      <c r="O504"/>
      <c r="P504"/>
      <c r="Q504"/>
      <c r="R504"/>
      <c r="S504"/>
      <c r="T504"/>
      <c r="U504"/>
      <c r="V504"/>
      <c r="W504"/>
      <c r="X504"/>
      <c r="Y504"/>
      <c r="Z504"/>
      <c r="AA504"/>
      <c r="AB504"/>
      <c r="AC504"/>
      <c r="AD504"/>
      <c r="AE504"/>
      <c r="AF504"/>
      <c r="AG504"/>
      <c r="AH504"/>
      <c r="AI504"/>
      <c r="AJ504"/>
      <c r="AK504"/>
      <c r="AL504"/>
      <c r="AM504"/>
      <c r="AN504"/>
      <c r="AO504"/>
      <c r="AP504"/>
      <c r="AQ504"/>
      <c r="AR504"/>
    </row>
    <row r="505" spans="1:44" s="9" customFormat="1" hidden="1" outlineLevel="1" x14ac:dyDescent="0.55000000000000004">
      <c r="A505" s="9">
        <f>IF(AND(D505&lt;&gt;"",C505=""),A504+1,A504)</f>
        <v>46</v>
      </c>
      <c r="B505" s="4"/>
      <c r="C505" s="4"/>
      <c r="D505" s="4" t="str">
        <f t="shared" si="185"/>
        <v>x</v>
      </c>
      <c r="E505" s="4"/>
      <c r="F505" s="12">
        <f>INDEX(PropertyList!$D:$D,MATCH(Summary!$A505,PropertyList!$C:$C,0))</f>
        <v>0</v>
      </c>
      <c r="G505" s="87"/>
      <c r="H505" s="242"/>
      <c r="I505" s="87"/>
      <c r="J505" s="242"/>
      <c r="K505" s="87"/>
      <c r="L505" s="57">
        <f t="shared" si="183"/>
        <v>0</v>
      </c>
      <c r="M505"/>
      <c r="N505" s="50"/>
      <c r="O505"/>
      <c r="P505"/>
      <c r="Q505"/>
      <c r="R505"/>
      <c r="S505"/>
      <c r="T505"/>
      <c r="U505"/>
      <c r="V505"/>
      <c r="W505"/>
      <c r="X505"/>
      <c r="Y505"/>
      <c r="Z505"/>
      <c r="AA505"/>
      <c r="AB505"/>
      <c r="AC505"/>
      <c r="AD505"/>
      <c r="AE505"/>
      <c r="AF505"/>
      <c r="AG505"/>
      <c r="AH505"/>
      <c r="AI505"/>
      <c r="AJ505"/>
      <c r="AK505"/>
      <c r="AL505"/>
      <c r="AM505"/>
      <c r="AN505"/>
      <c r="AO505"/>
      <c r="AP505"/>
      <c r="AQ505"/>
      <c r="AR505"/>
    </row>
    <row r="506" spans="1:44" s="9" customFormat="1" hidden="1" outlineLevel="1" x14ac:dyDescent="0.55000000000000004">
      <c r="A506" s="9">
        <f t="shared" ref="A506:A515" si="201">IF(AND(F506&lt;&gt;"",D506=""),A505+1,A505)</f>
        <v>46</v>
      </c>
      <c r="C506">
        <f>$F505</f>
        <v>0</v>
      </c>
      <c r="D506" s="3" t="str">
        <f t="shared" si="185"/>
        <v>PAY_PAT_DAYS - Total Payor Patient Days</v>
      </c>
      <c r="F506" s="13" t="str">
        <f>_xll.EVDES(D506)</f>
        <v>Total Payor Patient Days</v>
      </c>
      <c r="G506" s="10">
        <f ca="1">SUMIFS(OFFSET('BPC Data'!$F:$F,0,Summary!G$2),'BPC Data'!$E:$E,Summary!$D506,'BPC Data'!$B:$B,Summary!$C506)</f>
        <v>0</v>
      </c>
      <c r="H506" s="243">
        <f ca="1">SUMIFS(OFFSET('BPC Data'!$F:$F,0,Summary!H$2),'BPC Data'!$E:$E,Summary!$D506,'BPC Data'!$B:$B,Summary!$C506)</f>
        <v>0</v>
      </c>
      <c r="I506" s="10">
        <f ca="1">SUMIFS(OFFSET('BPC Data'!$F:$F,0,Summary!I$2),'BPC Data'!$E:$E,Summary!$D506,'BPC Data'!$B:$B,Summary!$C506)</f>
        <v>0</v>
      </c>
      <c r="J506" s="243">
        <f ca="1">SUMIFS(OFFSET('BPC Data'!$F:$F,0,Summary!J$2),'BPC Data'!$E:$E,Summary!$D506,'BPC Data'!$B:$B,Summary!$C506)</f>
        <v>0</v>
      </c>
      <c r="K506" s="10">
        <f ca="1">SUMIFS(OFFSET('BPC Data'!$F:$F,0,Summary!K$2),'BPC Data'!$E:$E,Summary!$D506,'BPC Data'!$B:$B,Summary!$C506)</f>
        <v>0</v>
      </c>
      <c r="L506" s="57">
        <f t="shared" ca="1" si="183"/>
        <v>0</v>
      </c>
      <c r="M506"/>
      <c r="N506" s="50"/>
      <c r="O506"/>
      <c r="P506"/>
      <c r="Q506"/>
      <c r="R506"/>
      <c r="S506"/>
      <c r="T506"/>
      <c r="U506"/>
      <c r="V506"/>
      <c r="W506"/>
      <c r="X506"/>
      <c r="Y506"/>
      <c r="Z506"/>
      <c r="AA506"/>
      <c r="AB506"/>
      <c r="AC506"/>
      <c r="AD506"/>
      <c r="AE506"/>
      <c r="AF506"/>
      <c r="AG506"/>
      <c r="AH506"/>
      <c r="AI506"/>
      <c r="AJ506"/>
      <c r="AK506"/>
      <c r="AL506"/>
      <c r="AM506"/>
      <c r="AN506"/>
      <c r="AO506"/>
      <c r="AP506"/>
      <c r="AQ506"/>
      <c r="AR506"/>
    </row>
    <row r="507" spans="1:44" s="9" customFormat="1" hidden="1" outlineLevel="1" x14ac:dyDescent="0.55000000000000004">
      <c r="A507" s="9">
        <f t="shared" si="201"/>
        <v>46</v>
      </c>
      <c r="C507">
        <f>$F505</f>
        <v>0</v>
      </c>
      <c r="D507" s="3" t="str">
        <f t="shared" si="185"/>
        <v>A_BEDS_TOTAL - Total Available Beds</v>
      </c>
      <c r="F507" s="13" t="str">
        <f>_xll.EVDES(D507)</f>
        <v>Total Available Beds</v>
      </c>
      <c r="G507" s="10">
        <f ca="1">SUMIFS(OFFSET('BPC Data'!$F:$F,0,Summary!G$2),'BPC Data'!$E:$E,Summary!$D507,'BPC Data'!$B:$B,Summary!$C507)</f>
        <v>0</v>
      </c>
      <c r="H507" s="243">
        <f ca="1">SUMIFS(OFFSET('BPC Data'!$F:$F,0,Summary!H$2),'BPC Data'!$E:$E,Summary!$D507,'BPC Data'!$B:$B,Summary!$C507)</f>
        <v>0</v>
      </c>
      <c r="I507" s="10">
        <f ca="1">SUMIFS(OFFSET('BPC Data'!$F:$F,0,Summary!I$2),'BPC Data'!$E:$E,Summary!$D507,'BPC Data'!$B:$B,Summary!$C507)</f>
        <v>0</v>
      </c>
      <c r="J507" s="243">
        <f ca="1">SUMIFS(OFFSET('BPC Data'!$F:$F,0,Summary!J$2),'BPC Data'!$E:$E,Summary!$D507,'BPC Data'!$B:$B,Summary!$C507)</f>
        <v>0</v>
      </c>
      <c r="K507" s="10">
        <f ca="1">SUMIFS(OFFSET('BPC Data'!$F:$F,0,Summary!K$2),'BPC Data'!$E:$E,Summary!$D507,'BPC Data'!$B:$B,Summary!$C507)</f>
        <v>0</v>
      </c>
      <c r="L507" s="57">
        <f t="shared" ca="1" si="183"/>
        <v>0</v>
      </c>
      <c r="M507"/>
      <c r="N507" s="50"/>
      <c r="O507"/>
      <c r="P507"/>
      <c r="Q507"/>
      <c r="R507"/>
      <c r="S507"/>
      <c r="T507"/>
      <c r="U507"/>
      <c r="V507"/>
      <c r="W507"/>
      <c r="X507"/>
      <c r="Y507"/>
      <c r="Z507"/>
      <c r="AA507"/>
      <c r="AB507"/>
      <c r="AC507"/>
      <c r="AD507"/>
      <c r="AE507"/>
      <c r="AF507"/>
      <c r="AG507"/>
      <c r="AH507"/>
      <c r="AI507"/>
      <c r="AJ507"/>
      <c r="AK507"/>
      <c r="AL507"/>
      <c r="AM507"/>
      <c r="AN507"/>
      <c r="AO507"/>
      <c r="AP507"/>
      <c r="AQ507"/>
      <c r="AR507"/>
    </row>
    <row r="508" spans="1:44" s="9" customFormat="1" hidden="1" outlineLevel="1" x14ac:dyDescent="0.55000000000000004">
      <c r="A508" s="9">
        <f t="shared" si="201"/>
        <v>46</v>
      </c>
      <c r="B508"/>
      <c r="C508">
        <f>$F505</f>
        <v>0</v>
      </c>
      <c r="D508" s="3" t="str">
        <f t="shared" si="185"/>
        <v>T_REVENUES - Total Tenant Revenues</v>
      </c>
      <c r="E508"/>
      <c r="F508" s="13" t="str">
        <f>_xll.EVDES(D508)</f>
        <v>Total Tenant Revenues</v>
      </c>
      <c r="G508" s="10">
        <f ca="1">SUMIFS(OFFSET('BPC Data'!$F:$F,0,Summary!G$2),'BPC Data'!$E:$E,Summary!$D508,'BPC Data'!$B:$B,Summary!$C508)</f>
        <v>0</v>
      </c>
      <c r="H508" s="243">
        <f ca="1">SUMIFS(OFFSET('BPC Data'!$F:$F,0,Summary!H$2),'BPC Data'!$E:$E,Summary!$D508,'BPC Data'!$B:$B,Summary!$C508)</f>
        <v>0</v>
      </c>
      <c r="I508" s="10">
        <f ca="1">SUMIFS(OFFSET('BPC Data'!$F:$F,0,Summary!I$2),'BPC Data'!$E:$E,Summary!$D508,'BPC Data'!$B:$B,Summary!$C508)</f>
        <v>0</v>
      </c>
      <c r="J508" s="243">
        <f ca="1">SUMIFS(OFFSET('BPC Data'!$F:$F,0,Summary!J$2),'BPC Data'!$E:$E,Summary!$D508,'BPC Data'!$B:$B,Summary!$C508)</f>
        <v>0</v>
      </c>
      <c r="K508" s="10">
        <f ca="1">SUMIFS(OFFSET('BPC Data'!$F:$F,0,Summary!K$2),'BPC Data'!$E:$E,Summary!$D508,'BPC Data'!$B:$B,Summary!$C508)</f>
        <v>0</v>
      </c>
      <c r="L508" s="57">
        <f t="shared" ca="1" si="183"/>
        <v>0</v>
      </c>
      <c r="M508"/>
      <c r="N508" s="50"/>
      <c r="O508"/>
      <c r="P508"/>
      <c r="Q508"/>
      <c r="R508"/>
      <c r="S508"/>
      <c r="T508"/>
      <c r="U508"/>
      <c r="V508"/>
      <c r="W508"/>
      <c r="X508"/>
      <c r="Y508"/>
      <c r="Z508"/>
      <c r="AA508"/>
      <c r="AB508"/>
      <c r="AC508"/>
      <c r="AD508"/>
      <c r="AE508"/>
      <c r="AF508"/>
      <c r="AG508"/>
      <c r="AH508"/>
      <c r="AI508"/>
      <c r="AJ508"/>
      <c r="AK508"/>
      <c r="AL508"/>
      <c r="AM508"/>
      <c r="AN508"/>
      <c r="AO508"/>
      <c r="AP508"/>
      <c r="AQ508"/>
      <c r="AR508"/>
    </row>
    <row r="509" spans="1:44" s="9" customFormat="1" hidden="1" outlineLevel="1" x14ac:dyDescent="0.55000000000000004">
      <c r="A509" s="9">
        <f t="shared" si="201"/>
        <v>46</v>
      </c>
      <c r="B509"/>
      <c r="C509">
        <f>$F505</f>
        <v>0</v>
      </c>
      <c r="D509" s="3" t="str">
        <f t="shared" si="185"/>
        <v>T_OPEX - Tenant Operating Expenses</v>
      </c>
      <c r="E509"/>
      <c r="F509" s="13" t="str">
        <f>_xll.EVDES(D509)</f>
        <v>Tenant Operating Expenses</v>
      </c>
      <c r="G509" s="10">
        <f ca="1">SUMIFS(OFFSET('BPC Data'!$F:$F,0,Summary!G$2),'BPC Data'!$E:$E,Summary!$D509,'BPC Data'!$B:$B,Summary!$C509)</f>
        <v>0</v>
      </c>
      <c r="H509" s="243">
        <f ca="1">SUMIFS(OFFSET('BPC Data'!$F:$F,0,Summary!H$2),'BPC Data'!$E:$E,Summary!$D509,'BPC Data'!$B:$B,Summary!$C509)</f>
        <v>0</v>
      </c>
      <c r="I509" s="10">
        <f ca="1">SUMIFS(OFFSET('BPC Data'!$F:$F,0,Summary!I$2),'BPC Data'!$E:$E,Summary!$D509,'BPC Data'!$B:$B,Summary!$C509)</f>
        <v>0</v>
      </c>
      <c r="J509" s="243">
        <f ca="1">SUMIFS(OFFSET('BPC Data'!$F:$F,0,Summary!J$2),'BPC Data'!$E:$E,Summary!$D509,'BPC Data'!$B:$B,Summary!$C509)</f>
        <v>0</v>
      </c>
      <c r="K509" s="10">
        <f ca="1">SUMIFS(OFFSET('BPC Data'!$F:$F,0,Summary!K$2),'BPC Data'!$E:$E,Summary!$D509,'BPC Data'!$B:$B,Summary!$C509)</f>
        <v>0</v>
      </c>
      <c r="L509" s="57">
        <f t="shared" ca="1" si="183"/>
        <v>0</v>
      </c>
      <c r="M509"/>
      <c r="N509" s="50"/>
      <c r="O509"/>
      <c r="P509"/>
      <c r="Q509"/>
      <c r="R509"/>
      <c r="S509"/>
      <c r="T509"/>
      <c r="U509"/>
      <c r="V509"/>
      <c r="W509"/>
      <c r="X509"/>
      <c r="Y509"/>
      <c r="Z509"/>
      <c r="AA509"/>
      <c r="AB509"/>
      <c r="AC509"/>
      <c r="AD509"/>
      <c r="AE509"/>
      <c r="AF509"/>
      <c r="AG509"/>
      <c r="AH509"/>
      <c r="AI509"/>
      <c r="AJ509"/>
      <c r="AK509"/>
      <c r="AL509"/>
      <c r="AM509"/>
      <c r="AN509"/>
      <c r="AO509"/>
      <c r="AP509"/>
      <c r="AQ509"/>
      <c r="AR509"/>
    </row>
    <row r="510" spans="1:44" s="9" customFormat="1" hidden="1" outlineLevel="1" x14ac:dyDescent="0.55000000000000004">
      <c r="A510" s="9">
        <f t="shared" si="201"/>
        <v>46</v>
      </c>
      <c r="B510"/>
      <c r="C510">
        <f>$F505</f>
        <v>0</v>
      </c>
      <c r="D510" s="3" t="str">
        <f t="shared" si="185"/>
        <v>T_BAD_DEBT - Tenant Bad Debt Expense</v>
      </c>
      <c r="E510"/>
      <c r="F510" s="13" t="str">
        <f>_xll.EVDES(D510)</f>
        <v>Tenant Bad Debt Expense</v>
      </c>
      <c r="G510" s="10">
        <f ca="1">SUMIFS(OFFSET('BPC Data'!$F:$F,0,Summary!G$2),'BPC Data'!$E:$E,Summary!$D510,'BPC Data'!$B:$B,Summary!$C510)</f>
        <v>0</v>
      </c>
      <c r="H510" s="243">
        <f ca="1">SUMIFS(OFFSET('BPC Data'!$F:$F,0,Summary!H$2),'BPC Data'!$E:$E,Summary!$D510,'BPC Data'!$B:$B,Summary!$C510)</f>
        <v>0</v>
      </c>
      <c r="I510" s="10">
        <f ca="1">SUMIFS(OFFSET('BPC Data'!$F:$F,0,Summary!I$2),'BPC Data'!$E:$E,Summary!$D510,'BPC Data'!$B:$B,Summary!$C510)</f>
        <v>0</v>
      </c>
      <c r="J510" s="243">
        <f ca="1">SUMIFS(OFFSET('BPC Data'!$F:$F,0,Summary!J$2),'BPC Data'!$E:$E,Summary!$D510,'BPC Data'!$B:$B,Summary!$C510)</f>
        <v>0</v>
      </c>
      <c r="K510" s="10">
        <f ca="1">SUMIFS(OFFSET('BPC Data'!$F:$F,0,Summary!K$2),'BPC Data'!$E:$E,Summary!$D510,'BPC Data'!$B:$B,Summary!$C510)</f>
        <v>0</v>
      </c>
      <c r="L510" s="57">
        <f t="shared" ca="1" si="183"/>
        <v>0</v>
      </c>
      <c r="M510"/>
      <c r="N510" s="50"/>
      <c r="O510"/>
      <c r="P510"/>
      <c r="Q510"/>
      <c r="R510"/>
      <c r="S510"/>
      <c r="T510"/>
      <c r="U510"/>
      <c r="V510"/>
      <c r="W510"/>
      <c r="X510"/>
      <c r="Y510"/>
      <c r="Z510"/>
      <c r="AA510"/>
      <c r="AB510"/>
      <c r="AC510"/>
      <c r="AD510"/>
      <c r="AE510"/>
      <c r="AF510"/>
      <c r="AG510"/>
      <c r="AH510"/>
      <c r="AI510"/>
      <c r="AJ510"/>
      <c r="AK510"/>
      <c r="AL510"/>
      <c r="AM510"/>
      <c r="AN510"/>
      <c r="AO510"/>
      <c r="AP510"/>
      <c r="AQ510"/>
      <c r="AR510"/>
    </row>
    <row r="511" spans="1:44" s="9" customFormat="1" hidden="1" outlineLevel="1" x14ac:dyDescent="0.55000000000000004">
      <c r="A511" s="9">
        <f t="shared" si="201"/>
        <v>46</v>
      </c>
      <c r="B511"/>
      <c r="C511">
        <f>$F505</f>
        <v>0</v>
      </c>
      <c r="D511" s="2" t="str">
        <f t="shared" si="185"/>
        <v>T_EBITDARM - EBITDARM</v>
      </c>
      <c r="E511"/>
      <c r="F511" s="13" t="str">
        <f>_xll.EVDES(D511)</f>
        <v>EBITDARM</v>
      </c>
      <c r="G511" s="10">
        <f ca="1">SUMIFS(OFFSET('BPC Data'!$F:$F,0,Summary!G$2),'BPC Data'!$E:$E,Summary!$D511,'BPC Data'!$B:$B,Summary!$C511)</f>
        <v>0</v>
      </c>
      <c r="H511" s="243">
        <f ca="1">SUMIFS(OFFSET('BPC Data'!$F:$F,0,Summary!H$2),'BPC Data'!$E:$E,Summary!$D511,'BPC Data'!$B:$B,Summary!$C511)</f>
        <v>0</v>
      </c>
      <c r="I511" s="10">
        <f ca="1">SUMIFS(OFFSET('BPC Data'!$F:$F,0,Summary!I$2),'BPC Data'!$E:$E,Summary!$D511,'BPC Data'!$B:$B,Summary!$C511)</f>
        <v>0</v>
      </c>
      <c r="J511" s="243">
        <f ca="1">SUMIFS(OFFSET('BPC Data'!$F:$F,0,Summary!J$2),'BPC Data'!$E:$E,Summary!$D511,'BPC Data'!$B:$B,Summary!$C511)</f>
        <v>0</v>
      </c>
      <c r="K511" s="10">
        <f ca="1">SUMIFS(OFFSET('BPC Data'!$F:$F,0,Summary!K$2),'BPC Data'!$E:$E,Summary!$D511,'BPC Data'!$B:$B,Summary!$C511)</f>
        <v>0</v>
      </c>
      <c r="L511" s="57">
        <f t="shared" ca="1" si="183"/>
        <v>0</v>
      </c>
      <c r="M511"/>
      <c r="N511" s="50"/>
      <c r="O511"/>
      <c r="P511"/>
      <c r="Q511"/>
      <c r="R511"/>
      <c r="S511"/>
      <c r="T511"/>
      <c r="U511"/>
      <c r="V511"/>
      <c r="W511"/>
      <c r="X511"/>
      <c r="Y511"/>
      <c r="Z511"/>
      <c r="AA511"/>
      <c r="AB511"/>
      <c r="AC511"/>
      <c r="AD511"/>
      <c r="AE511"/>
      <c r="AF511"/>
      <c r="AG511"/>
      <c r="AH511"/>
      <c r="AI511"/>
      <c r="AJ511"/>
      <c r="AK511"/>
      <c r="AL511"/>
      <c r="AM511"/>
      <c r="AN511"/>
      <c r="AO511"/>
      <c r="AP511"/>
      <c r="AQ511"/>
      <c r="AR511"/>
    </row>
    <row r="512" spans="1:44" s="9" customFormat="1" hidden="1" outlineLevel="1" x14ac:dyDescent="0.55000000000000004">
      <c r="A512" s="9">
        <f t="shared" si="201"/>
        <v>46</v>
      </c>
      <c r="B512"/>
      <c r="C512">
        <f>$F505</f>
        <v>0</v>
      </c>
      <c r="D512" s="2" t="str">
        <f t="shared" si="185"/>
        <v>T_MGMT_FEE - Tenant Management Fee - Actual</v>
      </c>
      <c r="E512"/>
      <c r="F512" s="13" t="str">
        <f>_xll.EVDES(D512)</f>
        <v>Tenant Management Fee - Actual</v>
      </c>
      <c r="G512" s="10">
        <f ca="1">SUMIFS(OFFSET('BPC Data'!$F:$F,0,Summary!G$2),'BPC Data'!$E:$E,Summary!$D512,'BPC Data'!$B:$B,Summary!$C512)</f>
        <v>0</v>
      </c>
      <c r="H512" s="243">
        <f ca="1">SUMIFS(OFFSET('BPC Data'!$F:$F,0,Summary!H$2),'BPC Data'!$E:$E,Summary!$D512,'BPC Data'!$B:$B,Summary!$C512)</f>
        <v>0</v>
      </c>
      <c r="I512" s="10">
        <f ca="1">SUMIFS(OFFSET('BPC Data'!$F:$F,0,Summary!I$2),'BPC Data'!$E:$E,Summary!$D512,'BPC Data'!$B:$B,Summary!$C512)</f>
        <v>0</v>
      </c>
      <c r="J512" s="243">
        <f ca="1">SUMIFS(OFFSET('BPC Data'!$F:$F,0,Summary!J$2),'BPC Data'!$E:$E,Summary!$D512,'BPC Data'!$B:$B,Summary!$C512)</f>
        <v>0</v>
      </c>
      <c r="K512" s="10">
        <f ca="1">SUMIFS(OFFSET('BPC Data'!$F:$F,0,Summary!K$2),'BPC Data'!$E:$E,Summary!$D512,'BPC Data'!$B:$B,Summary!$C512)</f>
        <v>0</v>
      </c>
      <c r="L512" s="57">
        <f t="shared" ca="1" si="183"/>
        <v>0</v>
      </c>
      <c r="M512"/>
      <c r="N512" s="50"/>
      <c r="O512"/>
      <c r="P512"/>
      <c r="Q512"/>
      <c r="R512"/>
      <c r="S512"/>
      <c r="T512"/>
      <c r="U512"/>
      <c r="V512"/>
      <c r="W512"/>
      <c r="X512"/>
      <c r="Y512"/>
      <c r="Z512"/>
      <c r="AA512"/>
      <c r="AB512"/>
      <c r="AC512"/>
      <c r="AD512"/>
      <c r="AE512"/>
      <c r="AF512"/>
      <c r="AG512"/>
      <c r="AH512"/>
      <c r="AI512"/>
      <c r="AJ512"/>
      <c r="AK512"/>
      <c r="AL512"/>
      <c r="AM512"/>
      <c r="AN512"/>
      <c r="AO512"/>
      <c r="AP512"/>
      <c r="AQ512"/>
      <c r="AR512"/>
    </row>
    <row r="513" spans="1:44" s="9" customFormat="1" hidden="1" outlineLevel="1" x14ac:dyDescent="0.55000000000000004">
      <c r="A513" s="9">
        <f t="shared" si="201"/>
        <v>46</v>
      </c>
      <c r="B513"/>
      <c r="C513">
        <f>$F505</f>
        <v>0</v>
      </c>
      <c r="D513" s="1" t="str">
        <f t="shared" si="185"/>
        <v>T_EBITDAR - EBITDAR</v>
      </c>
      <c r="E513"/>
      <c r="F513" s="13" t="str">
        <f>_xll.EVDES(D513)</f>
        <v>EBITDAR</v>
      </c>
      <c r="G513" s="10">
        <f ca="1">SUMIFS(OFFSET('BPC Data'!$F:$F,0,Summary!G$2),'BPC Data'!$E:$E,Summary!$D513,'BPC Data'!$B:$B,Summary!$C513)</f>
        <v>0</v>
      </c>
      <c r="H513" s="243">
        <f ca="1">SUMIFS(OFFSET('BPC Data'!$F:$F,0,Summary!H$2),'BPC Data'!$E:$E,Summary!$D513,'BPC Data'!$B:$B,Summary!$C513)</f>
        <v>0</v>
      </c>
      <c r="I513" s="10">
        <f ca="1">SUMIFS(OFFSET('BPC Data'!$F:$F,0,Summary!I$2),'BPC Data'!$E:$E,Summary!$D513,'BPC Data'!$B:$B,Summary!$C513)</f>
        <v>0</v>
      </c>
      <c r="J513" s="243">
        <f ca="1">SUMIFS(OFFSET('BPC Data'!$F:$F,0,Summary!J$2),'BPC Data'!$E:$E,Summary!$D513,'BPC Data'!$B:$B,Summary!$C513)</f>
        <v>0</v>
      </c>
      <c r="K513" s="10">
        <f ca="1">SUMIFS(OFFSET('BPC Data'!$F:$F,0,Summary!K$2),'BPC Data'!$E:$E,Summary!$D513,'BPC Data'!$B:$B,Summary!$C513)</f>
        <v>0</v>
      </c>
      <c r="L513" s="57">
        <f t="shared" ca="1" si="183"/>
        <v>0</v>
      </c>
      <c r="M513"/>
      <c r="N513" s="50"/>
      <c r="O513"/>
      <c r="P513"/>
      <c r="Q513"/>
      <c r="R513"/>
      <c r="S513"/>
      <c r="T513"/>
      <c r="U513"/>
      <c r="V513"/>
      <c r="W513"/>
      <c r="X513"/>
      <c r="Y513"/>
      <c r="Z513"/>
      <c r="AA513"/>
      <c r="AB513"/>
      <c r="AC513"/>
      <c r="AD513"/>
      <c r="AE513"/>
      <c r="AF513"/>
      <c r="AG513"/>
      <c r="AH513"/>
      <c r="AI513"/>
      <c r="AJ513"/>
      <c r="AK513"/>
      <c r="AL513"/>
      <c r="AM513"/>
      <c r="AN513"/>
      <c r="AO513"/>
      <c r="AP513"/>
      <c r="AQ513"/>
      <c r="AR513"/>
    </row>
    <row r="514" spans="1:44" s="9" customFormat="1" hidden="1" outlineLevel="1" x14ac:dyDescent="0.55000000000000004">
      <c r="A514" s="9">
        <f t="shared" si="201"/>
        <v>46</v>
      </c>
      <c r="B514"/>
      <c r="C514">
        <f>$F505</f>
        <v>0</v>
      </c>
      <c r="D514" s="1" t="str">
        <f t="shared" si="185"/>
        <v>T_RENT_EXP - Tenant Rent Expense</v>
      </c>
      <c r="E514"/>
      <c r="F514" s="13" t="str">
        <f>_xll.EVDES(D514)</f>
        <v>Tenant Rent Expense</v>
      </c>
      <c r="G514" s="10">
        <f ca="1">SUMIFS(OFFSET('BPC Data'!$F:$F,0,Summary!G$2),'BPC Data'!$E:$E,Summary!$D514,'BPC Data'!$B:$B,Summary!$C514)</f>
        <v>0</v>
      </c>
      <c r="H514" s="243">
        <f ca="1">SUMIFS(OFFSET('BPC Data'!$F:$F,0,Summary!H$2),'BPC Data'!$E:$E,Summary!$D514,'BPC Data'!$B:$B,Summary!$C514)</f>
        <v>0</v>
      </c>
      <c r="I514" s="10">
        <f ca="1">SUMIFS(OFFSET('BPC Data'!$F:$F,0,Summary!I$2),'BPC Data'!$E:$E,Summary!$D514,'BPC Data'!$B:$B,Summary!$C514)</f>
        <v>0</v>
      </c>
      <c r="J514" s="243">
        <f ca="1">SUMIFS(OFFSET('BPC Data'!$F:$F,0,Summary!J$2),'BPC Data'!$E:$E,Summary!$D514,'BPC Data'!$B:$B,Summary!$C514)</f>
        <v>0</v>
      </c>
      <c r="K514" s="10">
        <f ca="1">SUMIFS(OFFSET('BPC Data'!$F:$F,0,Summary!K$2),'BPC Data'!$E:$E,Summary!$D514,'BPC Data'!$B:$B,Summary!$C514)</f>
        <v>0</v>
      </c>
      <c r="L514" s="57">
        <f t="shared" ca="1" si="183"/>
        <v>0</v>
      </c>
      <c r="M514"/>
      <c r="N514" s="50"/>
      <c r="O514"/>
      <c r="P514"/>
      <c r="Q514"/>
      <c r="R514"/>
      <c r="S514"/>
      <c r="T514"/>
      <c r="U514"/>
      <c r="V514"/>
      <c r="W514"/>
      <c r="X514"/>
      <c r="Y514"/>
      <c r="Z514"/>
      <c r="AA514"/>
      <c r="AB514"/>
      <c r="AC514"/>
      <c r="AD514"/>
      <c r="AE514"/>
      <c r="AF514"/>
      <c r="AG514"/>
      <c r="AH514"/>
      <c r="AI514"/>
      <c r="AJ514"/>
      <c r="AK514"/>
      <c r="AL514"/>
      <c r="AM514"/>
      <c r="AN514"/>
      <c r="AO514"/>
      <c r="AP514"/>
      <c r="AQ514"/>
      <c r="AR514"/>
    </row>
    <row r="515" spans="1:44" s="9" customFormat="1" hidden="1" outlineLevel="1" x14ac:dyDescent="0.55000000000000004">
      <c r="A515" s="9">
        <f t="shared" si="201"/>
        <v>46</v>
      </c>
      <c r="B515"/>
      <c r="C515"/>
      <c r="D515" s="1" t="str">
        <f t="shared" si="185"/>
        <v>x</v>
      </c>
      <c r="E515"/>
      <c r="F515" s="13" t="s">
        <v>0</v>
      </c>
      <c r="G515" s="10" t="e">
        <f t="shared" ref="G515:H515" ca="1" si="202">G513/G514</f>
        <v>#DIV/0!</v>
      </c>
      <c r="H515" s="243" t="e">
        <f t="shared" ca="1" si="202"/>
        <v>#DIV/0!</v>
      </c>
      <c r="I515" s="10" t="e">
        <f t="shared" ref="I515:J515" ca="1" si="203">I513/I514</f>
        <v>#DIV/0!</v>
      </c>
      <c r="J515" s="243" t="e">
        <f t="shared" ca="1" si="203"/>
        <v>#DIV/0!</v>
      </c>
      <c r="K515" s="10" t="e">
        <f t="shared" ref="K515" ca="1" si="204">K513/K514</f>
        <v>#DIV/0!</v>
      </c>
      <c r="L515" s="57" t="e">
        <f t="shared" ca="1" si="183"/>
        <v>#DIV/0!</v>
      </c>
      <c r="M515"/>
      <c r="N515" s="50"/>
      <c r="O515"/>
      <c r="P515"/>
      <c r="Q515"/>
      <c r="R515"/>
      <c r="S515"/>
      <c r="T515"/>
      <c r="U515"/>
      <c r="V515"/>
      <c r="W515"/>
      <c r="X515"/>
      <c r="Y515"/>
      <c r="Z515"/>
      <c r="AA515"/>
      <c r="AB515"/>
      <c r="AC515"/>
      <c r="AD515"/>
      <c r="AE515"/>
      <c r="AF515"/>
      <c r="AG515"/>
      <c r="AH515"/>
      <c r="AI515"/>
      <c r="AJ515"/>
      <c r="AK515"/>
      <c r="AL515"/>
      <c r="AM515"/>
      <c r="AN515"/>
      <c r="AO515"/>
      <c r="AP515"/>
      <c r="AQ515"/>
      <c r="AR515"/>
    </row>
    <row r="516" spans="1:44" s="9" customFormat="1" hidden="1" outlineLevel="1" x14ac:dyDescent="0.55000000000000004">
      <c r="A516" s="9">
        <f>IF(AND(D516&lt;&gt;"",C516=""),A515+1,A515)</f>
        <v>47</v>
      </c>
      <c r="B516" s="4"/>
      <c r="C516" s="4"/>
      <c r="D516" s="4" t="str">
        <f t="shared" si="185"/>
        <v>x</v>
      </c>
      <c r="E516" s="4"/>
      <c r="F516" s="12">
        <f>INDEX(PropertyList!$D:$D,MATCH(Summary!$A516,PropertyList!$C:$C,0))</f>
        <v>0</v>
      </c>
      <c r="G516" s="87"/>
      <c r="H516" s="242"/>
      <c r="I516" s="87"/>
      <c r="J516" s="242"/>
      <c r="K516" s="87"/>
      <c r="L516" s="57">
        <f t="shared" si="183"/>
        <v>0</v>
      </c>
      <c r="M516"/>
      <c r="N516" s="50"/>
      <c r="O516"/>
      <c r="P516"/>
      <c r="Q516"/>
      <c r="R516"/>
      <c r="S516"/>
      <c r="T516"/>
      <c r="U516"/>
      <c r="V516"/>
      <c r="W516"/>
      <c r="X516"/>
      <c r="Y516"/>
      <c r="Z516"/>
      <c r="AA516"/>
      <c r="AB516"/>
      <c r="AC516"/>
      <c r="AD516"/>
      <c r="AE516"/>
      <c r="AF516"/>
      <c r="AG516"/>
      <c r="AH516"/>
      <c r="AI516"/>
      <c r="AJ516"/>
      <c r="AK516"/>
      <c r="AL516"/>
      <c r="AM516"/>
      <c r="AN516"/>
      <c r="AO516"/>
      <c r="AP516"/>
      <c r="AQ516"/>
      <c r="AR516"/>
    </row>
    <row r="517" spans="1:44" s="9" customFormat="1" hidden="1" outlineLevel="1" x14ac:dyDescent="0.55000000000000004">
      <c r="A517" s="9">
        <f t="shared" ref="A517:A526" si="205">IF(AND(F517&lt;&gt;"",D517=""),A516+1,A516)</f>
        <v>47</v>
      </c>
      <c r="C517">
        <f>$F516</f>
        <v>0</v>
      </c>
      <c r="D517" s="3" t="str">
        <f t="shared" si="185"/>
        <v>PAY_PAT_DAYS - Total Payor Patient Days</v>
      </c>
      <c r="F517" s="13" t="str">
        <f>_xll.EVDES(D517)</f>
        <v>Total Payor Patient Days</v>
      </c>
      <c r="G517" s="10">
        <f ca="1">SUMIFS(OFFSET('BPC Data'!$F:$F,0,Summary!G$2),'BPC Data'!$E:$E,Summary!$D517,'BPC Data'!$B:$B,Summary!$C517)</f>
        <v>0</v>
      </c>
      <c r="H517" s="243">
        <f ca="1">SUMIFS(OFFSET('BPC Data'!$F:$F,0,Summary!H$2),'BPC Data'!$E:$E,Summary!$D517,'BPC Data'!$B:$B,Summary!$C517)</f>
        <v>0</v>
      </c>
      <c r="I517" s="10">
        <f ca="1">SUMIFS(OFFSET('BPC Data'!$F:$F,0,Summary!I$2),'BPC Data'!$E:$E,Summary!$D517,'BPC Data'!$B:$B,Summary!$C517)</f>
        <v>0</v>
      </c>
      <c r="J517" s="243">
        <f ca="1">SUMIFS(OFFSET('BPC Data'!$F:$F,0,Summary!J$2),'BPC Data'!$E:$E,Summary!$D517,'BPC Data'!$B:$B,Summary!$C517)</f>
        <v>0</v>
      </c>
      <c r="K517" s="10">
        <f ca="1">SUMIFS(OFFSET('BPC Data'!$F:$F,0,Summary!K$2),'BPC Data'!$E:$E,Summary!$D517,'BPC Data'!$B:$B,Summary!$C517)</f>
        <v>0</v>
      </c>
      <c r="L517" s="57">
        <f t="shared" ca="1" si="183"/>
        <v>0</v>
      </c>
      <c r="M517"/>
      <c r="N517" s="50"/>
      <c r="O517"/>
      <c r="P517"/>
      <c r="Q517"/>
      <c r="R517"/>
      <c r="S517"/>
      <c r="T517"/>
      <c r="U517"/>
      <c r="V517"/>
      <c r="W517"/>
      <c r="X517"/>
      <c r="Y517"/>
      <c r="Z517"/>
      <c r="AA517"/>
      <c r="AB517"/>
      <c r="AC517"/>
      <c r="AD517"/>
      <c r="AE517"/>
      <c r="AF517"/>
      <c r="AG517"/>
      <c r="AH517"/>
      <c r="AI517"/>
      <c r="AJ517"/>
      <c r="AK517"/>
      <c r="AL517"/>
      <c r="AM517"/>
      <c r="AN517"/>
      <c r="AO517"/>
      <c r="AP517"/>
      <c r="AQ517"/>
      <c r="AR517"/>
    </row>
    <row r="518" spans="1:44" s="9" customFormat="1" hidden="1" outlineLevel="1" x14ac:dyDescent="0.55000000000000004">
      <c r="A518" s="9">
        <f t="shared" si="205"/>
        <v>47</v>
      </c>
      <c r="C518">
        <f>$F516</f>
        <v>0</v>
      </c>
      <c r="D518" s="3" t="str">
        <f t="shared" si="185"/>
        <v>A_BEDS_TOTAL - Total Available Beds</v>
      </c>
      <c r="F518" s="13" t="str">
        <f>_xll.EVDES(D518)</f>
        <v>Total Available Beds</v>
      </c>
      <c r="G518" s="10">
        <f ca="1">SUMIFS(OFFSET('BPC Data'!$F:$F,0,Summary!G$2),'BPC Data'!$E:$E,Summary!$D518,'BPC Data'!$B:$B,Summary!$C518)</f>
        <v>0</v>
      </c>
      <c r="H518" s="243">
        <f ca="1">SUMIFS(OFFSET('BPC Data'!$F:$F,0,Summary!H$2),'BPC Data'!$E:$E,Summary!$D518,'BPC Data'!$B:$B,Summary!$C518)</f>
        <v>0</v>
      </c>
      <c r="I518" s="10">
        <f ca="1">SUMIFS(OFFSET('BPC Data'!$F:$F,0,Summary!I$2),'BPC Data'!$E:$E,Summary!$D518,'BPC Data'!$B:$B,Summary!$C518)</f>
        <v>0</v>
      </c>
      <c r="J518" s="243">
        <f ca="1">SUMIFS(OFFSET('BPC Data'!$F:$F,0,Summary!J$2),'BPC Data'!$E:$E,Summary!$D518,'BPC Data'!$B:$B,Summary!$C518)</f>
        <v>0</v>
      </c>
      <c r="K518" s="10">
        <f ca="1">SUMIFS(OFFSET('BPC Data'!$F:$F,0,Summary!K$2),'BPC Data'!$E:$E,Summary!$D518,'BPC Data'!$B:$B,Summary!$C518)</f>
        <v>0</v>
      </c>
      <c r="L518" s="57">
        <f t="shared" ca="1" si="183"/>
        <v>0</v>
      </c>
      <c r="M518"/>
      <c r="N518" s="50"/>
      <c r="O518"/>
      <c r="P518"/>
      <c r="Q518"/>
      <c r="R518"/>
      <c r="S518"/>
      <c r="T518"/>
      <c r="U518"/>
      <c r="V518"/>
      <c r="W518"/>
      <c r="X518"/>
      <c r="Y518"/>
      <c r="Z518"/>
      <c r="AA518"/>
      <c r="AB518"/>
      <c r="AC518"/>
      <c r="AD518"/>
      <c r="AE518"/>
      <c r="AF518"/>
      <c r="AG518"/>
      <c r="AH518"/>
      <c r="AI518"/>
      <c r="AJ518"/>
      <c r="AK518"/>
      <c r="AL518"/>
      <c r="AM518"/>
      <c r="AN518"/>
      <c r="AO518"/>
      <c r="AP518"/>
      <c r="AQ518"/>
      <c r="AR518"/>
    </row>
    <row r="519" spans="1:44" s="9" customFormat="1" hidden="1" outlineLevel="1" x14ac:dyDescent="0.55000000000000004">
      <c r="A519" s="9">
        <f t="shared" si="205"/>
        <v>47</v>
      </c>
      <c r="B519"/>
      <c r="C519">
        <f>$F516</f>
        <v>0</v>
      </c>
      <c r="D519" s="3" t="str">
        <f t="shared" si="185"/>
        <v>T_REVENUES - Total Tenant Revenues</v>
      </c>
      <c r="E519"/>
      <c r="F519" s="13" t="str">
        <f>_xll.EVDES(D519)</f>
        <v>Total Tenant Revenues</v>
      </c>
      <c r="G519" s="10">
        <f ca="1">SUMIFS(OFFSET('BPC Data'!$F:$F,0,Summary!G$2),'BPC Data'!$E:$E,Summary!$D519,'BPC Data'!$B:$B,Summary!$C519)</f>
        <v>0</v>
      </c>
      <c r="H519" s="243">
        <f ca="1">SUMIFS(OFFSET('BPC Data'!$F:$F,0,Summary!H$2),'BPC Data'!$E:$E,Summary!$D519,'BPC Data'!$B:$B,Summary!$C519)</f>
        <v>0</v>
      </c>
      <c r="I519" s="10">
        <f ca="1">SUMIFS(OFFSET('BPC Data'!$F:$F,0,Summary!I$2),'BPC Data'!$E:$E,Summary!$D519,'BPC Data'!$B:$B,Summary!$C519)</f>
        <v>0</v>
      </c>
      <c r="J519" s="243">
        <f ca="1">SUMIFS(OFFSET('BPC Data'!$F:$F,0,Summary!J$2),'BPC Data'!$E:$E,Summary!$D519,'BPC Data'!$B:$B,Summary!$C519)</f>
        <v>0</v>
      </c>
      <c r="K519" s="10">
        <f ca="1">SUMIFS(OFFSET('BPC Data'!$F:$F,0,Summary!K$2),'BPC Data'!$E:$E,Summary!$D519,'BPC Data'!$B:$B,Summary!$C519)</f>
        <v>0</v>
      </c>
      <c r="L519" s="57">
        <f t="shared" ca="1" si="183"/>
        <v>0</v>
      </c>
      <c r="M519"/>
      <c r="N519" s="50"/>
      <c r="O519"/>
      <c r="P519"/>
      <c r="Q519"/>
      <c r="R519"/>
      <c r="S519"/>
      <c r="T519"/>
      <c r="U519"/>
      <c r="V519"/>
      <c r="W519"/>
      <c r="X519"/>
      <c r="Y519"/>
      <c r="Z519"/>
      <c r="AA519"/>
      <c r="AB519"/>
      <c r="AC519"/>
      <c r="AD519"/>
      <c r="AE519"/>
      <c r="AF519"/>
      <c r="AG519"/>
      <c r="AH519"/>
      <c r="AI519"/>
      <c r="AJ519"/>
      <c r="AK519"/>
      <c r="AL519"/>
      <c r="AM519"/>
      <c r="AN519"/>
      <c r="AO519"/>
      <c r="AP519"/>
      <c r="AQ519"/>
      <c r="AR519"/>
    </row>
    <row r="520" spans="1:44" s="9" customFormat="1" hidden="1" outlineLevel="1" x14ac:dyDescent="0.55000000000000004">
      <c r="A520" s="9">
        <f t="shared" si="205"/>
        <v>47</v>
      </c>
      <c r="B520"/>
      <c r="C520">
        <f>$F516</f>
        <v>0</v>
      </c>
      <c r="D520" s="3" t="str">
        <f t="shared" si="185"/>
        <v>T_OPEX - Tenant Operating Expenses</v>
      </c>
      <c r="E520"/>
      <c r="F520" s="13" t="str">
        <f>_xll.EVDES(D520)</f>
        <v>Tenant Operating Expenses</v>
      </c>
      <c r="G520" s="10">
        <f ca="1">SUMIFS(OFFSET('BPC Data'!$F:$F,0,Summary!G$2),'BPC Data'!$E:$E,Summary!$D520,'BPC Data'!$B:$B,Summary!$C520)</f>
        <v>0</v>
      </c>
      <c r="H520" s="243">
        <f ca="1">SUMIFS(OFFSET('BPC Data'!$F:$F,0,Summary!H$2),'BPC Data'!$E:$E,Summary!$D520,'BPC Data'!$B:$B,Summary!$C520)</f>
        <v>0</v>
      </c>
      <c r="I520" s="10">
        <f ca="1">SUMIFS(OFFSET('BPC Data'!$F:$F,0,Summary!I$2),'BPC Data'!$E:$E,Summary!$D520,'BPC Data'!$B:$B,Summary!$C520)</f>
        <v>0</v>
      </c>
      <c r="J520" s="243">
        <f ca="1">SUMIFS(OFFSET('BPC Data'!$F:$F,0,Summary!J$2),'BPC Data'!$E:$E,Summary!$D520,'BPC Data'!$B:$B,Summary!$C520)</f>
        <v>0</v>
      </c>
      <c r="K520" s="10">
        <f ca="1">SUMIFS(OFFSET('BPC Data'!$F:$F,0,Summary!K$2),'BPC Data'!$E:$E,Summary!$D520,'BPC Data'!$B:$B,Summary!$C520)</f>
        <v>0</v>
      </c>
      <c r="L520" s="57">
        <f t="shared" ca="1" si="183"/>
        <v>0</v>
      </c>
      <c r="M520"/>
      <c r="N520" s="50"/>
      <c r="O520"/>
      <c r="P520"/>
      <c r="Q520"/>
      <c r="R520"/>
      <c r="S520"/>
      <c r="T520"/>
      <c r="U520"/>
      <c r="V520"/>
      <c r="W520"/>
      <c r="X520"/>
      <c r="Y520"/>
      <c r="Z520"/>
      <c r="AA520"/>
      <c r="AB520"/>
      <c r="AC520"/>
      <c r="AD520"/>
      <c r="AE520"/>
      <c r="AF520"/>
      <c r="AG520"/>
      <c r="AH520"/>
      <c r="AI520"/>
      <c r="AJ520"/>
      <c r="AK520"/>
      <c r="AL520"/>
      <c r="AM520"/>
      <c r="AN520"/>
      <c r="AO520"/>
      <c r="AP520"/>
      <c r="AQ520"/>
      <c r="AR520"/>
    </row>
    <row r="521" spans="1:44" s="9" customFormat="1" hidden="1" outlineLevel="1" x14ac:dyDescent="0.55000000000000004">
      <c r="A521" s="9">
        <f t="shared" si="205"/>
        <v>47</v>
      </c>
      <c r="B521"/>
      <c r="C521">
        <f>$F516</f>
        <v>0</v>
      </c>
      <c r="D521" s="3" t="str">
        <f t="shared" si="185"/>
        <v>T_BAD_DEBT - Tenant Bad Debt Expense</v>
      </c>
      <c r="E521"/>
      <c r="F521" s="13" t="str">
        <f>_xll.EVDES(D521)</f>
        <v>Tenant Bad Debt Expense</v>
      </c>
      <c r="G521" s="10">
        <f ca="1">SUMIFS(OFFSET('BPC Data'!$F:$F,0,Summary!G$2),'BPC Data'!$E:$E,Summary!$D521,'BPC Data'!$B:$B,Summary!$C521)</f>
        <v>0</v>
      </c>
      <c r="H521" s="243">
        <f ca="1">SUMIFS(OFFSET('BPC Data'!$F:$F,0,Summary!H$2),'BPC Data'!$E:$E,Summary!$D521,'BPC Data'!$B:$B,Summary!$C521)</f>
        <v>0</v>
      </c>
      <c r="I521" s="10">
        <f ca="1">SUMIFS(OFFSET('BPC Data'!$F:$F,0,Summary!I$2),'BPC Data'!$E:$E,Summary!$D521,'BPC Data'!$B:$B,Summary!$C521)</f>
        <v>0</v>
      </c>
      <c r="J521" s="243">
        <f ca="1">SUMIFS(OFFSET('BPC Data'!$F:$F,0,Summary!J$2),'BPC Data'!$E:$E,Summary!$D521,'BPC Data'!$B:$B,Summary!$C521)</f>
        <v>0</v>
      </c>
      <c r="K521" s="10">
        <f ca="1">SUMIFS(OFFSET('BPC Data'!$F:$F,0,Summary!K$2),'BPC Data'!$E:$E,Summary!$D521,'BPC Data'!$B:$B,Summary!$C521)</f>
        <v>0</v>
      </c>
      <c r="L521" s="57">
        <f t="shared" ca="1" si="183"/>
        <v>0</v>
      </c>
      <c r="M521"/>
      <c r="N521" s="50"/>
      <c r="O521"/>
      <c r="P521"/>
      <c r="Q521"/>
      <c r="R521"/>
      <c r="S521"/>
      <c r="T521"/>
      <c r="U521"/>
      <c r="V521"/>
      <c r="W521"/>
      <c r="X521"/>
      <c r="Y521"/>
      <c r="Z521"/>
      <c r="AA521"/>
      <c r="AB521"/>
      <c r="AC521"/>
      <c r="AD521"/>
      <c r="AE521"/>
      <c r="AF521"/>
      <c r="AG521"/>
      <c r="AH521"/>
      <c r="AI521"/>
      <c r="AJ521"/>
      <c r="AK521"/>
      <c r="AL521"/>
      <c r="AM521"/>
      <c r="AN521"/>
      <c r="AO521"/>
      <c r="AP521"/>
      <c r="AQ521"/>
      <c r="AR521"/>
    </row>
    <row r="522" spans="1:44" s="9" customFormat="1" hidden="1" outlineLevel="1" x14ac:dyDescent="0.55000000000000004">
      <c r="A522" s="9">
        <f t="shared" si="205"/>
        <v>47</v>
      </c>
      <c r="B522"/>
      <c r="C522">
        <f>$F516</f>
        <v>0</v>
      </c>
      <c r="D522" s="2" t="str">
        <f t="shared" si="185"/>
        <v>T_EBITDARM - EBITDARM</v>
      </c>
      <c r="E522"/>
      <c r="F522" s="13" t="str">
        <f>_xll.EVDES(D522)</f>
        <v>EBITDARM</v>
      </c>
      <c r="G522" s="10">
        <f ca="1">SUMIFS(OFFSET('BPC Data'!$F:$F,0,Summary!G$2),'BPC Data'!$E:$E,Summary!$D522,'BPC Data'!$B:$B,Summary!$C522)</f>
        <v>0</v>
      </c>
      <c r="H522" s="243">
        <f ca="1">SUMIFS(OFFSET('BPC Data'!$F:$F,0,Summary!H$2),'BPC Data'!$E:$E,Summary!$D522,'BPC Data'!$B:$B,Summary!$C522)</f>
        <v>0</v>
      </c>
      <c r="I522" s="10">
        <f ca="1">SUMIFS(OFFSET('BPC Data'!$F:$F,0,Summary!I$2),'BPC Data'!$E:$E,Summary!$D522,'BPC Data'!$B:$B,Summary!$C522)</f>
        <v>0</v>
      </c>
      <c r="J522" s="243">
        <f ca="1">SUMIFS(OFFSET('BPC Data'!$F:$F,0,Summary!J$2),'BPC Data'!$E:$E,Summary!$D522,'BPC Data'!$B:$B,Summary!$C522)</f>
        <v>0</v>
      </c>
      <c r="K522" s="10">
        <f ca="1">SUMIFS(OFFSET('BPC Data'!$F:$F,0,Summary!K$2),'BPC Data'!$E:$E,Summary!$D522,'BPC Data'!$B:$B,Summary!$C522)</f>
        <v>0</v>
      </c>
      <c r="L522" s="57">
        <f t="shared" ca="1" si="183"/>
        <v>0</v>
      </c>
      <c r="M522"/>
      <c r="N522" s="50"/>
      <c r="O522"/>
      <c r="P522"/>
      <c r="Q522"/>
      <c r="R522"/>
      <c r="S522"/>
      <c r="T522"/>
      <c r="U522"/>
      <c r="V522"/>
      <c r="W522"/>
      <c r="X522"/>
      <c r="Y522"/>
      <c r="Z522"/>
      <c r="AA522"/>
      <c r="AB522"/>
      <c r="AC522"/>
      <c r="AD522"/>
      <c r="AE522"/>
      <c r="AF522"/>
      <c r="AG522"/>
      <c r="AH522"/>
      <c r="AI522"/>
      <c r="AJ522"/>
      <c r="AK522"/>
      <c r="AL522"/>
      <c r="AM522"/>
      <c r="AN522"/>
      <c r="AO522"/>
      <c r="AP522"/>
      <c r="AQ522"/>
      <c r="AR522"/>
    </row>
    <row r="523" spans="1:44" s="9" customFormat="1" hidden="1" outlineLevel="1" x14ac:dyDescent="0.55000000000000004">
      <c r="A523" s="9">
        <f t="shared" si="205"/>
        <v>47</v>
      </c>
      <c r="B523"/>
      <c r="C523">
        <f>$F516</f>
        <v>0</v>
      </c>
      <c r="D523" s="2" t="str">
        <f t="shared" si="185"/>
        <v>T_MGMT_FEE - Tenant Management Fee - Actual</v>
      </c>
      <c r="E523"/>
      <c r="F523" s="13" t="str">
        <f>_xll.EVDES(D523)</f>
        <v>Tenant Management Fee - Actual</v>
      </c>
      <c r="G523" s="10">
        <f ca="1">SUMIFS(OFFSET('BPC Data'!$F:$F,0,Summary!G$2),'BPC Data'!$E:$E,Summary!$D523,'BPC Data'!$B:$B,Summary!$C523)</f>
        <v>0</v>
      </c>
      <c r="H523" s="243">
        <f ca="1">SUMIFS(OFFSET('BPC Data'!$F:$F,0,Summary!H$2),'BPC Data'!$E:$E,Summary!$D523,'BPC Data'!$B:$B,Summary!$C523)</f>
        <v>0</v>
      </c>
      <c r="I523" s="10">
        <f ca="1">SUMIFS(OFFSET('BPC Data'!$F:$F,0,Summary!I$2),'BPC Data'!$E:$E,Summary!$D523,'BPC Data'!$B:$B,Summary!$C523)</f>
        <v>0</v>
      </c>
      <c r="J523" s="243">
        <f ca="1">SUMIFS(OFFSET('BPC Data'!$F:$F,0,Summary!J$2),'BPC Data'!$E:$E,Summary!$D523,'BPC Data'!$B:$B,Summary!$C523)</f>
        <v>0</v>
      </c>
      <c r="K523" s="10">
        <f ca="1">SUMIFS(OFFSET('BPC Data'!$F:$F,0,Summary!K$2),'BPC Data'!$E:$E,Summary!$D523,'BPC Data'!$B:$B,Summary!$C523)</f>
        <v>0</v>
      </c>
      <c r="L523" s="57">
        <f t="shared" ca="1" si="183"/>
        <v>0</v>
      </c>
      <c r="M523"/>
      <c r="N523" s="50"/>
      <c r="O523"/>
      <c r="P523"/>
      <c r="Q523"/>
      <c r="R523"/>
      <c r="S523"/>
      <c r="T523"/>
      <c r="U523"/>
      <c r="V523"/>
      <c r="W523"/>
      <c r="X523"/>
      <c r="Y523"/>
      <c r="Z523"/>
      <c r="AA523"/>
      <c r="AB523"/>
      <c r="AC523"/>
      <c r="AD523"/>
      <c r="AE523"/>
      <c r="AF523"/>
      <c r="AG523"/>
      <c r="AH523"/>
      <c r="AI523"/>
      <c r="AJ523"/>
      <c r="AK523"/>
      <c r="AL523"/>
      <c r="AM523"/>
      <c r="AN523"/>
      <c r="AO523"/>
      <c r="AP523"/>
      <c r="AQ523"/>
      <c r="AR523"/>
    </row>
    <row r="524" spans="1:44" s="9" customFormat="1" hidden="1" outlineLevel="1" x14ac:dyDescent="0.55000000000000004">
      <c r="A524" s="9">
        <f t="shared" si="205"/>
        <v>47</v>
      </c>
      <c r="B524"/>
      <c r="C524">
        <f>$F516</f>
        <v>0</v>
      </c>
      <c r="D524" s="1" t="str">
        <f t="shared" si="185"/>
        <v>T_EBITDAR - EBITDAR</v>
      </c>
      <c r="E524"/>
      <c r="F524" s="13" t="str">
        <f>_xll.EVDES(D524)</f>
        <v>EBITDAR</v>
      </c>
      <c r="G524" s="10">
        <f ca="1">SUMIFS(OFFSET('BPC Data'!$F:$F,0,Summary!G$2),'BPC Data'!$E:$E,Summary!$D524,'BPC Data'!$B:$B,Summary!$C524)</f>
        <v>0</v>
      </c>
      <c r="H524" s="243">
        <f ca="1">SUMIFS(OFFSET('BPC Data'!$F:$F,0,Summary!H$2),'BPC Data'!$E:$E,Summary!$D524,'BPC Data'!$B:$B,Summary!$C524)</f>
        <v>0</v>
      </c>
      <c r="I524" s="10">
        <f ca="1">SUMIFS(OFFSET('BPC Data'!$F:$F,0,Summary!I$2),'BPC Data'!$E:$E,Summary!$D524,'BPC Data'!$B:$B,Summary!$C524)</f>
        <v>0</v>
      </c>
      <c r="J524" s="243">
        <f ca="1">SUMIFS(OFFSET('BPC Data'!$F:$F,0,Summary!J$2),'BPC Data'!$E:$E,Summary!$D524,'BPC Data'!$B:$B,Summary!$C524)</f>
        <v>0</v>
      </c>
      <c r="K524" s="10">
        <f ca="1">SUMIFS(OFFSET('BPC Data'!$F:$F,0,Summary!K$2),'BPC Data'!$E:$E,Summary!$D524,'BPC Data'!$B:$B,Summary!$C524)</f>
        <v>0</v>
      </c>
      <c r="L524" s="57">
        <f t="shared" ca="1" si="183"/>
        <v>0</v>
      </c>
      <c r="M524"/>
      <c r="N524" s="50"/>
      <c r="O524"/>
      <c r="P524"/>
      <c r="Q524"/>
      <c r="R524"/>
      <c r="S524"/>
      <c r="T524"/>
      <c r="U524"/>
      <c r="V524"/>
      <c r="W524"/>
      <c r="X524"/>
      <c r="Y524"/>
      <c r="Z524"/>
      <c r="AA524"/>
      <c r="AB524"/>
      <c r="AC524"/>
      <c r="AD524"/>
      <c r="AE524"/>
      <c r="AF524"/>
      <c r="AG524"/>
      <c r="AH524"/>
      <c r="AI524"/>
      <c r="AJ524"/>
      <c r="AK524"/>
      <c r="AL524"/>
      <c r="AM524"/>
      <c r="AN524"/>
      <c r="AO524"/>
      <c r="AP524"/>
      <c r="AQ524"/>
      <c r="AR524"/>
    </row>
    <row r="525" spans="1:44" s="9" customFormat="1" hidden="1" outlineLevel="1" x14ac:dyDescent="0.55000000000000004">
      <c r="A525" s="9">
        <f t="shared" si="205"/>
        <v>47</v>
      </c>
      <c r="B525"/>
      <c r="C525">
        <f>$F516</f>
        <v>0</v>
      </c>
      <c r="D525" s="1" t="str">
        <f t="shared" si="185"/>
        <v>T_RENT_EXP - Tenant Rent Expense</v>
      </c>
      <c r="E525"/>
      <c r="F525" s="13" t="str">
        <f>_xll.EVDES(D525)</f>
        <v>Tenant Rent Expense</v>
      </c>
      <c r="G525" s="10">
        <f ca="1">SUMIFS(OFFSET('BPC Data'!$F:$F,0,Summary!G$2),'BPC Data'!$E:$E,Summary!$D525,'BPC Data'!$B:$B,Summary!$C525)</f>
        <v>0</v>
      </c>
      <c r="H525" s="243">
        <f ca="1">SUMIFS(OFFSET('BPC Data'!$F:$F,0,Summary!H$2),'BPC Data'!$E:$E,Summary!$D525,'BPC Data'!$B:$B,Summary!$C525)</f>
        <v>0</v>
      </c>
      <c r="I525" s="10">
        <f ca="1">SUMIFS(OFFSET('BPC Data'!$F:$F,0,Summary!I$2),'BPC Data'!$E:$E,Summary!$D525,'BPC Data'!$B:$B,Summary!$C525)</f>
        <v>0</v>
      </c>
      <c r="J525" s="243">
        <f ca="1">SUMIFS(OFFSET('BPC Data'!$F:$F,0,Summary!J$2),'BPC Data'!$E:$E,Summary!$D525,'BPC Data'!$B:$B,Summary!$C525)</f>
        <v>0</v>
      </c>
      <c r="K525" s="10">
        <f ca="1">SUMIFS(OFFSET('BPC Data'!$F:$F,0,Summary!K$2),'BPC Data'!$E:$E,Summary!$D525,'BPC Data'!$B:$B,Summary!$C525)</f>
        <v>0</v>
      </c>
      <c r="L525" s="57">
        <f t="shared" ref="L525:L549" ca="1" si="206">SUM(G525:G525)</f>
        <v>0</v>
      </c>
      <c r="M525"/>
      <c r="N525" s="50"/>
      <c r="O525"/>
      <c r="P525"/>
      <c r="Q525"/>
      <c r="R525"/>
      <c r="S525"/>
      <c r="T525"/>
      <c r="U525"/>
      <c r="V525"/>
      <c r="W525"/>
      <c r="X525"/>
      <c r="Y525"/>
      <c r="Z525"/>
      <c r="AA525"/>
      <c r="AB525"/>
      <c r="AC525"/>
      <c r="AD525"/>
      <c r="AE525"/>
      <c r="AF525"/>
      <c r="AG525"/>
      <c r="AH525"/>
      <c r="AI525"/>
      <c r="AJ525"/>
      <c r="AK525"/>
      <c r="AL525"/>
      <c r="AM525"/>
      <c r="AN525"/>
      <c r="AO525"/>
      <c r="AP525"/>
      <c r="AQ525"/>
      <c r="AR525"/>
    </row>
    <row r="526" spans="1:44" s="9" customFormat="1" hidden="1" outlineLevel="1" x14ac:dyDescent="0.55000000000000004">
      <c r="A526" s="9">
        <f t="shared" si="205"/>
        <v>47</v>
      </c>
      <c r="B526"/>
      <c r="C526"/>
      <c r="D526" s="1" t="str">
        <f t="shared" si="185"/>
        <v>x</v>
      </c>
      <c r="E526"/>
      <c r="F526" s="13" t="s">
        <v>0</v>
      </c>
      <c r="G526" s="10" t="e">
        <f t="shared" ref="G526:H526" ca="1" si="207">G524/G525</f>
        <v>#DIV/0!</v>
      </c>
      <c r="H526" s="243" t="e">
        <f t="shared" ca="1" si="207"/>
        <v>#DIV/0!</v>
      </c>
      <c r="I526" s="10" t="e">
        <f t="shared" ref="I526:J526" ca="1" si="208">I524/I525</f>
        <v>#DIV/0!</v>
      </c>
      <c r="J526" s="243" t="e">
        <f t="shared" ca="1" si="208"/>
        <v>#DIV/0!</v>
      </c>
      <c r="K526" s="10" t="e">
        <f t="shared" ref="K526" ca="1" si="209">K524/K525</f>
        <v>#DIV/0!</v>
      </c>
      <c r="L526" s="57" t="e">
        <f t="shared" ca="1" si="206"/>
        <v>#DIV/0!</v>
      </c>
      <c r="M526"/>
      <c r="N526" s="50"/>
      <c r="O526"/>
      <c r="P526"/>
      <c r="Q526"/>
      <c r="R526"/>
      <c r="S526"/>
      <c r="T526"/>
      <c r="U526"/>
      <c r="V526"/>
      <c r="W526"/>
      <c r="X526"/>
      <c r="Y526"/>
      <c r="Z526"/>
      <c r="AA526"/>
      <c r="AB526"/>
      <c r="AC526"/>
      <c r="AD526"/>
      <c r="AE526"/>
      <c r="AF526"/>
      <c r="AG526"/>
      <c r="AH526"/>
      <c r="AI526"/>
      <c r="AJ526"/>
      <c r="AK526"/>
      <c r="AL526"/>
      <c r="AM526"/>
      <c r="AN526"/>
      <c r="AO526"/>
      <c r="AP526"/>
      <c r="AQ526"/>
      <c r="AR526"/>
    </row>
    <row r="527" spans="1:44" s="9" customFormat="1" hidden="1" outlineLevel="1" x14ac:dyDescent="0.55000000000000004">
      <c r="A527" s="9">
        <f>IF(AND(D527&lt;&gt;"",C527=""),A526+1,A526)</f>
        <v>48</v>
      </c>
      <c r="B527" s="4"/>
      <c r="C527" s="4"/>
      <c r="D527" s="4" t="str">
        <f t="shared" si="185"/>
        <v>x</v>
      </c>
      <c r="E527" s="4"/>
      <c r="F527" s="12">
        <f>INDEX(PropertyList!$D:$D,MATCH(Summary!$A527,PropertyList!$C:$C,0))</f>
        <v>0</v>
      </c>
      <c r="G527" s="87"/>
      <c r="H527" s="242"/>
      <c r="I527" s="87"/>
      <c r="J527" s="242"/>
      <c r="K527" s="87"/>
      <c r="L527" s="57">
        <f t="shared" si="206"/>
        <v>0</v>
      </c>
      <c r="M527"/>
      <c r="N527" s="50"/>
      <c r="O527"/>
      <c r="P527"/>
      <c r="Q527"/>
      <c r="R527"/>
      <c r="S527"/>
      <c r="T527"/>
      <c r="U527"/>
      <c r="V527"/>
      <c r="W527"/>
      <c r="X527"/>
      <c r="Y527"/>
      <c r="Z527"/>
      <c r="AA527"/>
      <c r="AB527"/>
      <c r="AC527"/>
      <c r="AD527"/>
      <c r="AE527"/>
      <c r="AF527"/>
      <c r="AG527"/>
      <c r="AH527"/>
      <c r="AI527"/>
      <c r="AJ527"/>
      <c r="AK527"/>
      <c r="AL527"/>
      <c r="AM527"/>
      <c r="AN527"/>
      <c r="AO527"/>
      <c r="AP527"/>
      <c r="AQ527"/>
      <c r="AR527"/>
    </row>
    <row r="528" spans="1:44" s="9" customFormat="1" hidden="1" outlineLevel="1" x14ac:dyDescent="0.55000000000000004">
      <c r="A528" s="9">
        <f t="shared" ref="A528:A537" si="210">IF(AND(F528&lt;&gt;"",D528=""),A527+1,A527)</f>
        <v>48</v>
      </c>
      <c r="C528">
        <f>$F527</f>
        <v>0</v>
      </c>
      <c r="D528" s="3" t="str">
        <f t="shared" si="185"/>
        <v>PAY_PAT_DAYS - Total Payor Patient Days</v>
      </c>
      <c r="F528" s="13" t="str">
        <f>_xll.EVDES(D528)</f>
        <v>Total Payor Patient Days</v>
      </c>
      <c r="G528" s="10">
        <f ca="1">SUMIFS(OFFSET('BPC Data'!$F:$F,0,Summary!G$2),'BPC Data'!$E:$E,Summary!$D528,'BPC Data'!$B:$B,Summary!$C528)</f>
        <v>0</v>
      </c>
      <c r="H528" s="243">
        <f ca="1">SUMIFS(OFFSET('BPC Data'!$F:$F,0,Summary!H$2),'BPC Data'!$E:$E,Summary!$D528,'BPC Data'!$B:$B,Summary!$C528)</f>
        <v>0</v>
      </c>
      <c r="I528" s="10">
        <f ca="1">SUMIFS(OFFSET('BPC Data'!$F:$F,0,Summary!I$2),'BPC Data'!$E:$E,Summary!$D528,'BPC Data'!$B:$B,Summary!$C528)</f>
        <v>0</v>
      </c>
      <c r="J528" s="243">
        <f ca="1">SUMIFS(OFFSET('BPC Data'!$F:$F,0,Summary!J$2),'BPC Data'!$E:$E,Summary!$D528,'BPC Data'!$B:$B,Summary!$C528)</f>
        <v>0</v>
      </c>
      <c r="K528" s="10">
        <f ca="1">SUMIFS(OFFSET('BPC Data'!$F:$F,0,Summary!K$2),'BPC Data'!$E:$E,Summary!$D528,'BPC Data'!$B:$B,Summary!$C528)</f>
        <v>0</v>
      </c>
      <c r="L528" s="57">
        <f t="shared" ca="1" si="206"/>
        <v>0</v>
      </c>
      <c r="M528"/>
      <c r="N528" s="50"/>
      <c r="O528"/>
      <c r="P528"/>
      <c r="Q528"/>
      <c r="R528"/>
      <c r="S528"/>
      <c r="T528"/>
      <c r="U528"/>
      <c r="V528"/>
      <c r="W528"/>
      <c r="X528"/>
      <c r="Y528"/>
      <c r="Z528"/>
      <c r="AA528"/>
      <c r="AB528"/>
      <c r="AC528"/>
      <c r="AD528"/>
      <c r="AE528"/>
      <c r="AF528"/>
      <c r="AG528"/>
      <c r="AH528"/>
      <c r="AI528"/>
      <c r="AJ528"/>
      <c r="AK528"/>
      <c r="AL528"/>
      <c r="AM528"/>
      <c r="AN528"/>
      <c r="AO528"/>
      <c r="AP528"/>
      <c r="AQ528"/>
      <c r="AR528"/>
    </row>
    <row r="529" spans="1:44" s="9" customFormat="1" hidden="1" outlineLevel="1" x14ac:dyDescent="0.55000000000000004">
      <c r="A529" s="9">
        <f t="shared" si="210"/>
        <v>48</v>
      </c>
      <c r="C529">
        <f>$F527</f>
        <v>0</v>
      </c>
      <c r="D529" s="3" t="str">
        <f t="shared" si="185"/>
        <v>A_BEDS_TOTAL - Total Available Beds</v>
      </c>
      <c r="F529" s="13" t="str">
        <f>_xll.EVDES(D529)</f>
        <v>Total Available Beds</v>
      </c>
      <c r="G529" s="10">
        <f ca="1">SUMIFS(OFFSET('BPC Data'!$F:$F,0,Summary!G$2),'BPC Data'!$E:$E,Summary!$D529,'BPC Data'!$B:$B,Summary!$C529)</f>
        <v>0</v>
      </c>
      <c r="H529" s="243">
        <f ca="1">SUMIFS(OFFSET('BPC Data'!$F:$F,0,Summary!H$2),'BPC Data'!$E:$E,Summary!$D529,'BPC Data'!$B:$B,Summary!$C529)</f>
        <v>0</v>
      </c>
      <c r="I529" s="10">
        <f ca="1">SUMIFS(OFFSET('BPC Data'!$F:$F,0,Summary!I$2),'BPC Data'!$E:$E,Summary!$D529,'BPC Data'!$B:$B,Summary!$C529)</f>
        <v>0</v>
      </c>
      <c r="J529" s="243">
        <f ca="1">SUMIFS(OFFSET('BPC Data'!$F:$F,0,Summary!J$2),'BPC Data'!$E:$E,Summary!$D529,'BPC Data'!$B:$B,Summary!$C529)</f>
        <v>0</v>
      </c>
      <c r="K529" s="10">
        <f ca="1">SUMIFS(OFFSET('BPC Data'!$F:$F,0,Summary!K$2),'BPC Data'!$E:$E,Summary!$D529,'BPC Data'!$B:$B,Summary!$C529)</f>
        <v>0</v>
      </c>
      <c r="L529" s="57">
        <f t="shared" ca="1" si="206"/>
        <v>0</v>
      </c>
      <c r="M529"/>
      <c r="N529" s="50"/>
      <c r="O529"/>
      <c r="P529"/>
      <c r="Q529"/>
      <c r="R529"/>
      <c r="S529"/>
      <c r="T529"/>
      <c r="U529"/>
      <c r="V529"/>
      <c r="W529"/>
      <c r="X529"/>
      <c r="Y529"/>
      <c r="Z529"/>
      <c r="AA529"/>
      <c r="AB529"/>
      <c r="AC529"/>
      <c r="AD529"/>
      <c r="AE529"/>
      <c r="AF529"/>
      <c r="AG529"/>
      <c r="AH529"/>
      <c r="AI529"/>
      <c r="AJ529"/>
      <c r="AK529"/>
      <c r="AL529"/>
      <c r="AM529"/>
      <c r="AN529"/>
      <c r="AO529"/>
      <c r="AP529"/>
      <c r="AQ529"/>
      <c r="AR529"/>
    </row>
    <row r="530" spans="1:44" s="9" customFormat="1" hidden="1" outlineLevel="1" x14ac:dyDescent="0.55000000000000004">
      <c r="A530" s="9">
        <f t="shared" si="210"/>
        <v>48</v>
      </c>
      <c r="B530"/>
      <c r="C530">
        <f>$F527</f>
        <v>0</v>
      </c>
      <c r="D530" s="3" t="str">
        <f t="shared" si="185"/>
        <v>T_REVENUES - Total Tenant Revenues</v>
      </c>
      <c r="E530"/>
      <c r="F530" s="13" t="str">
        <f>_xll.EVDES(D530)</f>
        <v>Total Tenant Revenues</v>
      </c>
      <c r="G530" s="10">
        <f ca="1">SUMIFS(OFFSET('BPC Data'!$F:$F,0,Summary!G$2),'BPC Data'!$E:$E,Summary!$D530,'BPC Data'!$B:$B,Summary!$C530)</f>
        <v>0</v>
      </c>
      <c r="H530" s="243">
        <f ca="1">SUMIFS(OFFSET('BPC Data'!$F:$F,0,Summary!H$2),'BPC Data'!$E:$E,Summary!$D530,'BPC Data'!$B:$B,Summary!$C530)</f>
        <v>0</v>
      </c>
      <c r="I530" s="10">
        <f ca="1">SUMIFS(OFFSET('BPC Data'!$F:$F,0,Summary!I$2),'BPC Data'!$E:$E,Summary!$D530,'BPC Data'!$B:$B,Summary!$C530)</f>
        <v>0</v>
      </c>
      <c r="J530" s="243">
        <f ca="1">SUMIFS(OFFSET('BPC Data'!$F:$F,0,Summary!J$2),'BPC Data'!$E:$E,Summary!$D530,'BPC Data'!$B:$B,Summary!$C530)</f>
        <v>0</v>
      </c>
      <c r="K530" s="10">
        <f ca="1">SUMIFS(OFFSET('BPC Data'!$F:$F,0,Summary!K$2),'BPC Data'!$E:$E,Summary!$D530,'BPC Data'!$B:$B,Summary!$C530)</f>
        <v>0</v>
      </c>
      <c r="L530" s="57">
        <f t="shared" ca="1" si="206"/>
        <v>0</v>
      </c>
      <c r="M530"/>
      <c r="N530" s="50"/>
      <c r="O530"/>
      <c r="P530"/>
      <c r="Q530"/>
      <c r="R530"/>
      <c r="S530"/>
      <c r="T530"/>
      <c r="U530"/>
      <c r="V530"/>
      <c r="W530"/>
      <c r="X530"/>
      <c r="Y530"/>
      <c r="Z530"/>
      <c r="AA530"/>
      <c r="AB530"/>
      <c r="AC530"/>
      <c r="AD530"/>
      <c r="AE530"/>
      <c r="AF530"/>
      <c r="AG530"/>
      <c r="AH530"/>
      <c r="AI530"/>
      <c r="AJ530"/>
      <c r="AK530"/>
      <c r="AL530"/>
      <c r="AM530"/>
      <c r="AN530"/>
      <c r="AO530"/>
      <c r="AP530"/>
      <c r="AQ530"/>
      <c r="AR530"/>
    </row>
    <row r="531" spans="1:44" s="9" customFormat="1" hidden="1" outlineLevel="1" x14ac:dyDescent="0.55000000000000004">
      <c r="A531" s="9">
        <f t="shared" si="210"/>
        <v>48</v>
      </c>
      <c r="B531"/>
      <c r="C531">
        <f>$F527</f>
        <v>0</v>
      </c>
      <c r="D531" s="3" t="str">
        <f t="shared" si="185"/>
        <v>T_OPEX - Tenant Operating Expenses</v>
      </c>
      <c r="E531"/>
      <c r="F531" s="13" t="str">
        <f>_xll.EVDES(D531)</f>
        <v>Tenant Operating Expenses</v>
      </c>
      <c r="G531" s="10">
        <f ca="1">SUMIFS(OFFSET('BPC Data'!$F:$F,0,Summary!G$2),'BPC Data'!$E:$E,Summary!$D531,'BPC Data'!$B:$B,Summary!$C531)</f>
        <v>0</v>
      </c>
      <c r="H531" s="243">
        <f ca="1">SUMIFS(OFFSET('BPC Data'!$F:$F,0,Summary!H$2),'BPC Data'!$E:$E,Summary!$D531,'BPC Data'!$B:$B,Summary!$C531)</f>
        <v>0</v>
      </c>
      <c r="I531" s="10">
        <f ca="1">SUMIFS(OFFSET('BPC Data'!$F:$F,0,Summary!I$2),'BPC Data'!$E:$E,Summary!$D531,'BPC Data'!$B:$B,Summary!$C531)</f>
        <v>0</v>
      </c>
      <c r="J531" s="243">
        <f ca="1">SUMIFS(OFFSET('BPC Data'!$F:$F,0,Summary!J$2),'BPC Data'!$E:$E,Summary!$D531,'BPC Data'!$B:$B,Summary!$C531)</f>
        <v>0</v>
      </c>
      <c r="K531" s="10">
        <f ca="1">SUMIFS(OFFSET('BPC Data'!$F:$F,0,Summary!K$2),'BPC Data'!$E:$E,Summary!$D531,'BPC Data'!$B:$B,Summary!$C531)</f>
        <v>0</v>
      </c>
      <c r="L531" s="57">
        <f t="shared" ca="1" si="206"/>
        <v>0</v>
      </c>
      <c r="M531"/>
      <c r="N531" s="50"/>
      <c r="O531"/>
      <c r="P531"/>
      <c r="Q531"/>
      <c r="R531"/>
      <c r="S531"/>
      <c r="T531"/>
      <c r="U531"/>
      <c r="V531"/>
      <c r="W531"/>
      <c r="X531"/>
      <c r="Y531"/>
      <c r="Z531"/>
      <c r="AA531"/>
      <c r="AB531"/>
      <c r="AC531"/>
      <c r="AD531"/>
      <c r="AE531"/>
      <c r="AF531"/>
      <c r="AG531"/>
      <c r="AH531"/>
      <c r="AI531"/>
      <c r="AJ531"/>
      <c r="AK531"/>
      <c r="AL531"/>
      <c r="AM531"/>
      <c r="AN531"/>
      <c r="AO531"/>
      <c r="AP531"/>
      <c r="AQ531"/>
      <c r="AR531"/>
    </row>
    <row r="532" spans="1:44" s="9" customFormat="1" hidden="1" outlineLevel="1" x14ac:dyDescent="0.55000000000000004">
      <c r="A532" s="9">
        <f t="shared" si="210"/>
        <v>48</v>
      </c>
      <c r="B532"/>
      <c r="C532">
        <f>$F527</f>
        <v>0</v>
      </c>
      <c r="D532" s="3" t="str">
        <f t="shared" si="185"/>
        <v>T_BAD_DEBT - Tenant Bad Debt Expense</v>
      </c>
      <c r="E532"/>
      <c r="F532" s="13" t="str">
        <f>_xll.EVDES(D532)</f>
        <v>Tenant Bad Debt Expense</v>
      </c>
      <c r="G532" s="10">
        <f ca="1">SUMIFS(OFFSET('BPC Data'!$F:$F,0,Summary!G$2),'BPC Data'!$E:$E,Summary!$D532,'BPC Data'!$B:$B,Summary!$C532)</f>
        <v>0</v>
      </c>
      <c r="H532" s="243">
        <f ca="1">SUMIFS(OFFSET('BPC Data'!$F:$F,0,Summary!H$2),'BPC Data'!$E:$E,Summary!$D532,'BPC Data'!$B:$B,Summary!$C532)</f>
        <v>0</v>
      </c>
      <c r="I532" s="10">
        <f ca="1">SUMIFS(OFFSET('BPC Data'!$F:$F,0,Summary!I$2),'BPC Data'!$E:$E,Summary!$D532,'BPC Data'!$B:$B,Summary!$C532)</f>
        <v>0</v>
      </c>
      <c r="J532" s="243">
        <f ca="1">SUMIFS(OFFSET('BPC Data'!$F:$F,0,Summary!J$2),'BPC Data'!$E:$E,Summary!$D532,'BPC Data'!$B:$B,Summary!$C532)</f>
        <v>0</v>
      </c>
      <c r="K532" s="10">
        <f ca="1">SUMIFS(OFFSET('BPC Data'!$F:$F,0,Summary!K$2),'BPC Data'!$E:$E,Summary!$D532,'BPC Data'!$B:$B,Summary!$C532)</f>
        <v>0</v>
      </c>
      <c r="L532" s="57">
        <f t="shared" ca="1" si="206"/>
        <v>0</v>
      </c>
      <c r="M532"/>
      <c r="N532" s="50"/>
      <c r="O532"/>
      <c r="P532"/>
      <c r="Q532"/>
      <c r="R532"/>
      <c r="S532"/>
      <c r="T532"/>
      <c r="U532"/>
      <c r="V532"/>
      <c r="W532"/>
      <c r="X532"/>
      <c r="Y532"/>
      <c r="Z532"/>
      <c r="AA532"/>
      <c r="AB532"/>
      <c r="AC532"/>
      <c r="AD532"/>
      <c r="AE532"/>
      <c r="AF532"/>
      <c r="AG532"/>
      <c r="AH532"/>
      <c r="AI532"/>
      <c r="AJ532"/>
      <c r="AK532"/>
      <c r="AL532"/>
      <c r="AM532"/>
      <c r="AN532"/>
      <c r="AO532"/>
      <c r="AP532"/>
      <c r="AQ532"/>
      <c r="AR532"/>
    </row>
    <row r="533" spans="1:44" s="9" customFormat="1" hidden="1" outlineLevel="1" x14ac:dyDescent="0.55000000000000004">
      <c r="A533" s="9">
        <f t="shared" si="210"/>
        <v>48</v>
      </c>
      <c r="B533"/>
      <c r="C533">
        <f>$F527</f>
        <v>0</v>
      </c>
      <c r="D533" s="2" t="str">
        <f t="shared" si="185"/>
        <v>T_EBITDARM - EBITDARM</v>
      </c>
      <c r="E533"/>
      <c r="F533" s="13" t="str">
        <f>_xll.EVDES(D533)</f>
        <v>EBITDARM</v>
      </c>
      <c r="G533" s="10">
        <f ca="1">SUMIFS(OFFSET('BPC Data'!$F:$F,0,Summary!G$2),'BPC Data'!$E:$E,Summary!$D533,'BPC Data'!$B:$B,Summary!$C533)</f>
        <v>0</v>
      </c>
      <c r="H533" s="243">
        <f ca="1">SUMIFS(OFFSET('BPC Data'!$F:$F,0,Summary!H$2),'BPC Data'!$E:$E,Summary!$D533,'BPC Data'!$B:$B,Summary!$C533)</f>
        <v>0</v>
      </c>
      <c r="I533" s="10">
        <f ca="1">SUMIFS(OFFSET('BPC Data'!$F:$F,0,Summary!I$2),'BPC Data'!$E:$E,Summary!$D533,'BPC Data'!$B:$B,Summary!$C533)</f>
        <v>0</v>
      </c>
      <c r="J533" s="243">
        <f ca="1">SUMIFS(OFFSET('BPC Data'!$F:$F,0,Summary!J$2),'BPC Data'!$E:$E,Summary!$D533,'BPC Data'!$B:$B,Summary!$C533)</f>
        <v>0</v>
      </c>
      <c r="K533" s="10">
        <f ca="1">SUMIFS(OFFSET('BPC Data'!$F:$F,0,Summary!K$2),'BPC Data'!$E:$E,Summary!$D533,'BPC Data'!$B:$B,Summary!$C533)</f>
        <v>0</v>
      </c>
      <c r="L533" s="57">
        <f t="shared" ca="1" si="206"/>
        <v>0</v>
      </c>
      <c r="M533"/>
      <c r="N533" s="50"/>
      <c r="O533"/>
      <c r="P533"/>
      <c r="Q533"/>
      <c r="R533"/>
      <c r="S533"/>
      <c r="T533"/>
      <c r="U533"/>
      <c r="V533"/>
      <c r="W533"/>
      <c r="X533"/>
      <c r="Y533"/>
      <c r="Z533"/>
      <c r="AA533"/>
      <c r="AB533"/>
      <c r="AC533"/>
      <c r="AD533"/>
      <c r="AE533"/>
      <c r="AF533"/>
      <c r="AG533"/>
      <c r="AH533"/>
      <c r="AI533"/>
      <c r="AJ533"/>
      <c r="AK533"/>
      <c r="AL533"/>
      <c r="AM533"/>
      <c r="AN533"/>
      <c r="AO533"/>
      <c r="AP533"/>
      <c r="AQ533"/>
      <c r="AR533"/>
    </row>
    <row r="534" spans="1:44" s="9" customFormat="1" hidden="1" outlineLevel="1" x14ac:dyDescent="0.55000000000000004">
      <c r="A534" s="9">
        <f t="shared" si="210"/>
        <v>48</v>
      </c>
      <c r="B534"/>
      <c r="C534">
        <f>$F527</f>
        <v>0</v>
      </c>
      <c r="D534" s="2" t="str">
        <f t="shared" si="185"/>
        <v>T_MGMT_FEE - Tenant Management Fee - Actual</v>
      </c>
      <c r="E534"/>
      <c r="F534" s="13" t="str">
        <f>_xll.EVDES(D534)</f>
        <v>Tenant Management Fee - Actual</v>
      </c>
      <c r="G534" s="10">
        <f ca="1">SUMIFS(OFFSET('BPC Data'!$F:$F,0,Summary!G$2),'BPC Data'!$E:$E,Summary!$D534,'BPC Data'!$B:$B,Summary!$C534)</f>
        <v>0</v>
      </c>
      <c r="H534" s="243">
        <f ca="1">SUMIFS(OFFSET('BPC Data'!$F:$F,0,Summary!H$2),'BPC Data'!$E:$E,Summary!$D534,'BPC Data'!$B:$B,Summary!$C534)</f>
        <v>0</v>
      </c>
      <c r="I534" s="10">
        <f ca="1">SUMIFS(OFFSET('BPC Data'!$F:$F,0,Summary!I$2),'BPC Data'!$E:$E,Summary!$D534,'BPC Data'!$B:$B,Summary!$C534)</f>
        <v>0</v>
      </c>
      <c r="J534" s="243">
        <f ca="1">SUMIFS(OFFSET('BPC Data'!$F:$F,0,Summary!J$2),'BPC Data'!$E:$E,Summary!$D534,'BPC Data'!$B:$B,Summary!$C534)</f>
        <v>0</v>
      </c>
      <c r="K534" s="10">
        <f ca="1">SUMIFS(OFFSET('BPC Data'!$F:$F,0,Summary!K$2),'BPC Data'!$E:$E,Summary!$D534,'BPC Data'!$B:$B,Summary!$C534)</f>
        <v>0</v>
      </c>
      <c r="L534" s="57">
        <f t="shared" ca="1" si="206"/>
        <v>0</v>
      </c>
      <c r="M534"/>
      <c r="N534" s="50"/>
      <c r="O534"/>
      <c r="P534"/>
      <c r="Q534"/>
      <c r="R534"/>
      <c r="S534"/>
      <c r="T534"/>
      <c r="U534"/>
      <c r="V534"/>
      <c r="W534"/>
      <c r="X534"/>
      <c r="Y534"/>
      <c r="Z534"/>
      <c r="AA534"/>
      <c r="AB534"/>
      <c r="AC534"/>
      <c r="AD534"/>
      <c r="AE534"/>
      <c r="AF534"/>
      <c r="AG534"/>
      <c r="AH534"/>
      <c r="AI534"/>
      <c r="AJ534"/>
      <c r="AK534"/>
      <c r="AL534"/>
      <c r="AM534"/>
      <c r="AN534"/>
      <c r="AO534"/>
      <c r="AP534"/>
      <c r="AQ534"/>
      <c r="AR534"/>
    </row>
    <row r="535" spans="1:44" s="9" customFormat="1" hidden="1" outlineLevel="1" x14ac:dyDescent="0.55000000000000004">
      <c r="A535" s="9">
        <f t="shared" si="210"/>
        <v>48</v>
      </c>
      <c r="B535"/>
      <c r="C535">
        <f>$F527</f>
        <v>0</v>
      </c>
      <c r="D535" s="1" t="str">
        <f t="shared" ref="D535:D538" si="211">$D524</f>
        <v>T_EBITDAR - EBITDAR</v>
      </c>
      <c r="E535"/>
      <c r="F535" s="13" t="str">
        <f>_xll.EVDES(D535)</f>
        <v>EBITDAR</v>
      </c>
      <c r="G535" s="10">
        <f ca="1">SUMIFS(OFFSET('BPC Data'!$F:$F,0,Summary!G$2),'BPC Data'!$E:$E,Summary!$D535,'BPC Data'!$B:$B,Summary!$C535)</f>
        <v>0</v>
      </c>
      <c r="H535" s="243">
        <f ca="1">SUMIFS(OFFSET('BPC Data'!$F:$F,0,Summary!H$2),'BPC Data'!$E:$E,Summary!$D535,'BPC Data'!$B:$B,Summary!$C535)</f>
        <v>0</v>
      </c>
      <c r="I535" s="10">
        <f ca="1">SUMIFS(OFFSET('BPC Data'!$F:$F,0,Summary!I$2),'BPC Data'!$E:$E,Summary!$D535,'BPC Data'!$B:$B,Summary!$C535)</f>
        <v>0</v>
      </c>
      <c r="J535" s="243">
        <f ca="1">SUMIFS(OFFSET('BPC Data'!$F:$F,0,Summary!J$2),'BPC Data'!$E:$E,Summary!$D535,'BPC Data'!$B:$B,Summary!$C535)</f>
        <v>0</v>
      </c>
      <c r="K535" s="10">
        <f ca="1">SUMIFS(OFFSET('BPC Data'!$F:$F,0,Summary!K$2),'BPC Data'!$E:$E,Summary!$D535,'BPC Data'!$B:$B,Summary!$C535)</f>
        <v>0</v>
      </c>
      <c r="L535" s="57">
        <f t="shared" ca="1" si="206"/>
        <v>0</v>
      </c>
      <c r="M535"/>
      <c r="N535" s="50"/>
      <c r="O535"/>
      <c r="P535"/>
      <c r="Q535"/>
      <c r="R535"/>
      <c r="S535"/>
      <c r="T535"/>
      <c r="U535"/>
      <c r="V535"/>
      <c r="W535"/>
      <c r="X535"/>
      <c r="Y535"/>
      <c r="Z535"/>
      <c r="AA535"/>
      <c r="AB535"/>
      <c r="AC535"/>
      <c r="AD535"/>
      <c r="AE535"/>
      <c r="AF535"/>
      <c r="AG535"/>
      <c r="AH535"/>
      <c r="AI535"/>
      <c r="AJ535"/>
      <c r="AK535"/>
      <c r="AL535"/>
      <c r="AM535"/>
      <c r="AN535"/>
      <c r="AO535"/>
      <c r="AP535"/>
      <c r="AQ535"/>
      <c r="AR535"/>
    </row>
    <row r="536" spans="1:44" s="9" customFormat="1" hidden="1" outlineLevel="1" x14ac:dyDescent="0.55000000000000004">
      <c r="A536" s="9">
        <f t="shared" si="210"/>
        <v>48</v>
      </c>
      <c r="B536"/>
      <c r="C536">
        <f>$F527</f>
        <v>0</v>
      </c>
      <c r="D536" s="1" t="str">
        <f t="shared" si="211"/>
        <v>T_RENT_EXP - Tenant Rent Expense</v>
      </c>
      <c r="E536"/>
      <c r="F536" s="13" t="str">
        <f>_xll.EVDES(D536)</f>
        <v>Tenant Rent Expense</v>
      </c>
      <c r="G536" s="10">
        <f ca="1">SUMIFS(OFFSET('BPC Data'!$F:$F,0,Summary!G$2),'BPC Data'!$E:$E,Summary!$D536,'BPC Data'!$B:$B,Summary!$C536)</f>
        <v>0</v>
      </c>
      <c r="H536" s="243">
        <f ca="1">SUMIFS(OFFSET('BPC Data'!$F:$F,0,Summary!H$2),'BPC Data'!$E:$E,Summary!$D536,'BPC Data'!$B:$B,Summary!$C536)</f>
        <v>0</v>
      </c>
      <c r="I536" s="10">
        <f ca="1">SUMIFS(OFFSET('BPC Data'!$F:$F,0,Summary!I$2),'BPC Data'!$E:$E,Summary!$D536,'BPC Data'!$B:$B,Summary!$C536)</f>
        <v>0</v>
      </c>
      <c r="J536" s="243">
        <f ca="1">SUMIFS(OFFSET('BPC Data'!$F:$F,0,Summary!J$2),'BPC Data'!$E:$E,Summary!$D536,'BPC Data'!$B:$B,Summary!$C536)</f>
        <v>0</v>
      </c>
      <c r="K536" s="10">
        <f ca="1">SUMIFS(OFFSET('BPC Data'!$F:$F,0,Summary!K$2),'BPC Data'!$E:$E,Summary!$D536,'BPC Data'!$B:$B,Summary!$C536)</f>
        <v>0</v>
      </c>
      <c r="L536" s="57">
        <f t="shared" ca="1" si="206"/>
        <v>0</v>
      </c>
      <c r="M536"/>
      <c r="N536" s="50"/>
      <c r="O536"/>
      <c r="P536"/>
      <c r="Q536"/>
      <c r="R536"/>
      <c r="S536"/>
      <c r="T536"/>
      <c r="U536"/>
      <c r="V536"/>
      <c r="W536"/>
      <c r="X536"/>
      <c r="Y536"/>
      <c r="Z536"/>
      <c r="AA536"/>
      <c r="AB536"/>
      <c r="AC536"/>
      <c r="AD536"/>
      <c r="AE536"/>
      <c r="AF536"/>
      <c r="AG536"/>
      <c r="AH536"/>
      <c r="AI536"/>
      <c r="AJ536"/>
      <c r="AK536"/>
      <c r="AL536"/>
      <c r="AM536"/>
      <c r="AN536"/>
      <c r="AO536"/>
      <c r="AP536"/>
      <c r="AQ536"/>
      <c r="AR536"/>
    </row>
    <row r="537" spans="1:44" s="9" customFormat="1" hidden="1" outlineLevel="1" x14ac:dyDescent="0.55000000000000004">
      <c r="A537" s="9">
        <f t="shared" si="210"/>
        <v>48</v>
      </c>
      <c r="B537"/>
      <c r="C537"/>
      <c r="D537" s="1" t="str">
        <f t="shared" si="211"/>
        <v>x</v>
      </c>
      <c r="E537"/>
      <c r="F537" s="13" t="s">
        <v>0</v>
      </c>
      <c r="G537" s="10" t="e">
        <f t="shared" ref="G537:H537" ca="1" si="212">G535/G536</f>
        <v>#DIV/0!</v>
      </c>
      <c r="H537" s="243" t="e">
        <f t="shared" ca="1" si="212"/>
        <v>#DIV/0!</v>
      </c>
      <c r="I537" s="10" t="e">
        <f t="shared" ref="I537:J537" ca="1" si="213">I535/I536</f>
        <v>#DIV/0!</v>
      </c>
      <c r="J537" s="243" t="e">
        <f t="shared" ca="1" si="213"/>
        <v>#DIV/0!</v>
      </c>
      <c r="K537" s="10" t="e">
        <f t="shared" ref="K537" ca="1" si="214">K535/K536</f>
        <v>#DIV/0!</v>
      </c>
      <c r="L537" s="57" t="e">
        <f t="shared" ca="1" si="206"/>
        <v>#DIV/0!</v>
      </c>
      <c r="M537"/>
      <c r="N537" s="50"/>
      <c r="O537"/>
      <c r="P537"/>
      <c r="Q537"/>
      <c r="R537"/>
      <c r="S537"/>
      <c r="T537"/>
      <c r="U537"/>
      <c r="V537"/>
      <c r="W537"/>
      <c r="X537"/>
      <c r="Y537"/>
      <c r="Z537"/>
      <c r="AA537"/>
      <c r="AB537"/>
      <c r="AC537"/>
      <c r="AD537"/>
      <c r="AE537"/>
      <c r="AF537"/>
      <c r="AG537"/>
      <c r="AH537"/>
      <c r="AI537"/>
      <c r="AJ537"/>
      <c r="AK537"/>
      <c r="AL537"/>
      <c r="AM537"/>
      <c r="AN537"/>
      <c r="AO537"/>
      <c r="AP537"/>
      <c r="AQ537"/>
      <c r="AR537"/>
    </row>
    <row r="538" spans="1:44" s="9" customFormat="1" hidden="1" outlineLevel="1" x14ac:dyDescent="0.55000000000000004">
      <c r="A538" s="9">
        <f>IF(AND(D538&lt;&gt;"",C538=""),A537+1,A537)</f>
        <v>49</v>
      </c>
      <c r="B538" s="4"/>
      <c r="C538" s="4"/>
      <c r="D538" s="4" t="str">
        <f t="shared" si="211"/>
        <v>x</v>
      </c>
      <c r="E538" s="4"/>
      <c r="F538" s="12">
        <f>INDEX(PropertyList!$D:$D,MATCH(Summary!$A538,PropertyList!$C:$C,0))</f>
        <v>0</v>
      </c>
      <c r="G538" s="87"/>
      <c r="H538" s="242"/>
      <c r="I538" s="87"/>
      <c r="J538" s="242"/>
      <c r="K538" s="87"/>
      <c r="L538" s="57">
        <f t="shared" si="206"/>
        <v>0</v>
      </c>
      <c r="M538"/>
      <c r="N538" s="50"/>
      <c r="O538"/>
      <c r="P538"/>
      <c r="Q538"/>
      <c r="R538"/>
      <c r="S538"/>
      <c r="T538"/>
      <c r="U538"/>
      <c r="V538"/>
      <c r="W538"/>
      <c r="X538"/>
      <c r="Y538"/>
      <c r="Z538"/>
      <c r="AA538"/>
      <c r="AB538"/>
      <c r="AC538"/>
      <c r="AD538"/>
      <c r="AE538"/>
      <c r="AF538"/>
      <c r="AG538"/>
      <c r="AH538"/>
      <c r="AI538"/>
      <c r="AJ538"/>
      <c r="AK538"/>
      <c r="AL538"/>
      <c r="AM538"/>
      <c r="AN538"/>
      <c r="AO538"/>
      <c r="AP538"/>
      <c r="AQ538"/>
      <c r="AR538"/>
    </row>
    <row r="539" spans="1:44" s="9" customFormat="1" hidden="1" outlineLevel="1" x14ac:dyDescent="0.55000000000000004">
      <c r="A539" s="9">
        <f t="shared" ref="A539:A548" si="215">IF(AND(F539&lt;&gt;"",D539=""),A538+1,A538)</f>
        <v>49</v>
      </c>
      <c r="C539">
        <f>$F538</f>
        <v>0</v>
      </c>
      <c r="D539" s="3" t="str">
        <f>$D528</f>
        <v>PAY_PAT_DAYS - Total Payor Patient Days</v>
      </c>
      <c r="F539" s="13" t="str">
        <f>_xll.EVDES(D539)</f>
        <v>Total Payor Patient Days</v>
      </c>
      <c r="G539" s="10">
        <f ca="1">SUMIFS(OFFSET('BPC Data'!$F:$F,0,Summary!G$2),'BPC Data'!$E:$E,Summary!$D539,'BPC Data'!$B:$B,Summary!$C539)</f>
        <v>0</v>
      </c>
      <c r="H539" s="243">
        <f ca="1">SUMIFS(OFFSET('BPC Data'!$F:$F,0,Summary!H$2),'BPC Data'!$E:$E,Summary!$D539,'BPC Data'!$B:$B,Summary!$C539)</f>
        <v>0</v>
      </c>
      <c r="I539" s="10">
        <f ca="1">SUMIFS(OFFSET('BPC Data'!$F:$F,0,Summary!I$2),'BPC Data'!$E:$E,Summary!$D539,'BPC Data'!$B:$B,Summary!$C539)</f>
        <v>0</v>
      </c>
      <c r="J539" s="243">
        <f ca="1">SUMIFS(OFFSET('BPC Data'!$F:$F,0,Summary!J$2),'BPC Data'!$E:$E,Summary!$D539,'BPC Data'!$B:$B,Summary!$C539)</f>
        <v>0</v>
      </c>
      <c r="K539" s="10">
        <f ca="1">SUMIFS(OFFSET('BPC Data'!$F:$F,0,Summary!K$2),'BPC Data'!$E:$E,Summary!$D539,'BPC Data'!$B:$B,Summary!$C539)</f>
        <v>0</v>
      </c>
      <c r="L539" s="57">
        <f t="shared" ca="1" si="206"/>
        <v>0</v>
      </c>
      <c r="M539"/>
      <c r="N539" s="50"/>
      <c r="O539"/>
      <c r="P539"/>
      <c r="Q539"/>
      <c r="R539"/>
      <c r="S539"/>
      <c r="T539"/>
      <c r="U539"/>
      <c r="V539"/>
      <c r="W539"/>
      <c r="X539"/>
      <c r="Y539"/>
      <c r="Z539"/>
      <c r="AA539"/>
      <c r="AB539"/>
      <c r="AC539"/>
      <c r="AD539"/>
      <c r="AE539"/>
      <c r="AF539"/>
      <c r="AG539"/>
      <c r="AH539"/>
      <c r="AI539"/>
      <c r="AJ539"/>
      <c r="AK539"/>
      <c r="AL539"/>
      <c r="AM539"/>
      <c r="AN539"/>
      <c r="AO539"/>
      <c r="AP539"/>
      <c r="AQ539"/>
      <c r="AR539"/>
    </row>
    <row r="540" spans="1:44" s="9" customFormat="1" hidden="1" outlineLevel="1" x14ac:dyDescent="0.55000000000000004">
      <c r="A540" s="9">
        <f t="shared" si="215"/>
        <v>49</v>
      </c>
      <c r="C540">
        <f>$F538</f>
        <v>0</v>
      </c>
      <c r="D540" s="3" t="str">
        <f t="shared" ref="D540:D548" si="216">$D529</f>
        <v>A_BEDS_TOTAL - Total Available Beds</v>
      </c>
      <c r="F540" s="13" t="str">
        <f>_xll.EVDES(D540)</f>
        <v>Total Available Beds</v>
      </c>
      <c r="G540" s="10">
        <f ca="1">SUMIFS(OFFSET('BPC Data'!$F:$F,0,Summary!G$2),'BPC Data'!$E:$E,Summary!$D540,'BPC Data'!$B:$B,Summary!$C540)</f>
        <v>0</v>
      </c>
      <c r="H540" s="243">
        <f ca="1">SUMIFS(OFFSET('BPC Data'!$F:$F,0,Summary!H$2),'BPC Data'!$E:$E,Summary!$D540,'BPC Data'!$B:$B,Summary!$C540)</f>
        <v>0</v>
      </c>
      <c r="I540" s="10">
        <f ca="1">SUMIFS(OFFSET('BPC Data'!$F:$F,0,Summary!I$2),'BPC Data'!$E:$E,Summary!$D540,'BPC Data'!$B:$B,Summary!$C540)</f>
        <v>0</v>
      </c>
      <c r="J540" s="243">
        <f ca="1">SUMIFS(OFFSET('BPC Data'!$F:$F,0,Summary!J$2),'BPC Data'!$E:$E,Summary!$D540,'BPC Data'!$B:$B,Summary!$C540)</f>
        <v>0</v>
      </c>
      <c r="K540" s="10">
        <f ca="1">SUMIFS(OFFSET('BPC Data'!$F:$F,0,Summary!K$2),'BPC Data'!$E:$E,Summary!$D540,'BPC Data'!$B:$B,Summary!$C540)</f>
        <v>0</v>
      </c>
      <c r="L540" s="57">
        <f t="shared" ca="1" si="206"/>
        <v>0</v>
      </c>
      <c r="M540"/>
      <c r="N540" s="50"/>
      <c r="O540"/>
      <c r="P540"/>
      <c r="Q540"/>
      <c r="R540"/>
      <c r="S540"/>
      <c r="T540"/>
      <c r="U540"/>
      <c r="V540"/>
      <c r="W540"/>
      <c r="X540"/>
      <c r="Y540"/>
      <c r="Z540"/>
      <c r="AA540"/>
      <c r="AB540"/>
      <c r="AC540"/>
      <c r="AD540"/>
      <c r="AE540"/>
      <c r="AF540"/>
      <c r="AG540"/>
      <c r="AH540"/>
      <c r="AI540"/>
      <c r="AJ540"/>
      <c r="AK540"/>
      <c r="AL540"/>
      <c r="AM540"/>
      <c r="AN540"/>
      <c r="AO540"/>
      <c r="AP540"/>
      <c r="AQ540"/>
      <c r="AR540"/>
    </row>
    <row r="541" spans="1:44" s="9" customFormat="1" hidden="1" outlineLevel="1" x14ac:dyDescent="0.55000000000000004">
      <c r="A541" s="9">
        <f t="shared" si="215"/>
        <v>49</v>
      </c>
      <c r="B541"/>
      <c r="C541">
        <f>$F538</f>
        <v>0</v>
      </c>
      <c r="D541" s="3" t="str">
        <f t="shared" si="216"/>
        <v>T_REVENUES - Total Tenant Revenues</v>
      </c>
      <c r="E541"/>
      <c r="F541" s="13" t="str">
        <f>_xll.EVDES(D541)</f>
        <v>Total Tenant Revenues</v>
      </c>
      <c r="G541" s="10">
        <f ca="1">SUMIFS(OFFSET('BPC Data'!$F:$F,0,Summary!G$2),'BPC Data'!$E:$E,Summary!$D541,'BPC Data'!$B:$B,Summary!$C541)</f>
        <v>0</v>
      </c>
      <c r="H541" s="243">
        <f ca="1">SUMIFS(OFFSET('BPC Data'!$F:$F,0,Summary!H$2),'BPC Data'!$E:$E,Summary!$D541,'BPC Data'!$B:$B,Summary!$C541)</f>
        <v>0</v>
      </c>
      <c r="I541" s="10">
        <f ca="1">SUMIFS(OFFSET('BPC Data'!$F:$F,0,Summary!I$2),'BPC Data'!$E:$E,Summary!$D541,'BPC Data'!$B:$B,Summary!$C541)</f>
        <v>0</v>
      </c>
      <c r="J541" s="243">
        <f ca="1">SUMIFS(OFFSET('BPC Data'!$F:$F,0,Summary!J$2),'BPC Data'!$E:$E,Summary!$D541,'BPC Data'!$B:$B,Summary!$C541)</f>
        <v>0</v>
      </c>
      <c r="K541" s="10">
        <f ca="1">SUMIFS(OFFSET('BPC Data'!$F:$F,0,Summary!K$2),'BPC Data'!$E:$E,Summary!$D541,'BPC Data'!$B:$B,Summary!$C541)</f>
        <v>0</v>
      </c>
      <c r="L541" s="57">
        <f t="shared" ca="1" si="206"/>
        <v>0</v>
      </c>
      <c r="M541"/>
      <c r="N541" s="50"/>
      <c r="O541"/>
      <c r="P541"/>
      <c r="Q541"/>
      <c r="R541"/>
      <c r="S541"/>
      <c r="T541"/>
      <c r="U541"/>
      <c r="V541"/>
      <c r="W541"/>
      <c r="X541"/>
      <c r="Y541"/>
      <c r="Z541"/>
      <c r="AA541"/>
      <c r="AB541"/>
      <c r="AC541"/>
      <c r="AD541"/>
      <c r="AE541"/>
      <c r="AF541"/>
      <c r="AG541"/>
      <c r="AH541"/>
      <c r="AI541"/>
      <c r="AJ541"/>
      <c r="AK541"/>
      <c r="AL541"/>
      <c r="AM541"/>
      <c r="AN541"/>
      <c r="AO541"/>
      <c r="AP541"/>
      <c r="AQ541"/>
      <c r="AR541"/>
    </row>
    <row r="542" spans="1:44" s="9" customFormat="1" hidden="1" outlineLevel="1" x14ac:dyDescent="0.55000000000000004">
      <c r="A542" s="9">
        <f t="shared" si="215"/>
        <v>49</v>
      </c>
      <c r="B542"/>
      <c r="C542">
        <f>$F538</f>
        <v>0</v>
      </c>
      <c r="D542" s="3" t="str">
        <f t="shared" si="216"/>
        <v>T_OPEX - Tenant Operating Expenses</v>
      </c>
      <c r="E542"/>
      <c r="F542" s="13" t="str">
        <f>_xll.EVDES(D542)</f>
        <v>Tenant Operating Expenses</v>
      </c>
      <c r="G542" s="10">
        <f ca="1">SUMIFS(OFFSET('BPC Data'!$F:$F,0,Summary!G$2),'BPC Data'!$E:$E,Summary!$D542,'BPC Data'!$B:$B,Summary!$C542)</f>
        <v>0</v>
      </c>
      <c r="H542" s="243">
        <f ca="1">SUMIFS(OFFSET('BPC Data'!$F:$F,0,Summary!H$2),'BPC Data'!$E:$E,Summary!$D542,'BPC Data'!$B:$B,Summary!$C542)</f>
        <v>0</v>
      </c>
      <c r="I542" s="10">
        <f ca="1">SUMIFS(OFFSET('BPC Data'!$F:$F,0,Summary!I$2),'BPC Data'!$E:$E,Summary!$D542,'BPC Data'!$B:$B,Summary!$C542)</f>
        <v>0</v>
      </c>
      <c r="J542" s="243">
        <f ca="1">SUMIFS(OFFSET('BPC Data'!$F:$F,0,Summary!J$2),'BPC Data'!$E:$E,Summary!$D542,'BPC Data'!$B:$B,Summary!$C542)</f>
        <v>0</v>
      </c>
      <c r="K542" s="10">
        <f ca="1">SUMIFS(OFFSET('BPC Data'!$F:$F,0,Summary!K$2),'BPC Data'!$E:$E,Summary!$D542,'BPC Data'!$B:$B,Summary!$C542)</f>
        <v>0</v>
      </c>
      <c r="L542" s="57">
        <f t="shared" ca="1" si="206"/>
        <v>0</v>
      </c>
      <c r="M542"/>
      <c r="N542" s="50"/>
      <c r="O542"/>
      <c r="P542"/>
      <c r="Q542"/>
      <c r="R542"/>
      <c r="S542"/>
      <c r="T542"/>
      <c r="U542"/>
      <c r="V542"/>
      <c r="W542"/>
      <c r="X542"/>
      <c r="Y542"/>
      <c r="Z542"/>
      <c r="AA542"/>
      <c r="AB542"/>
      <c r="AC542"/>
      <c r="AD542"/>
      <c r="AE542"/>
      <c r="AF542"/>
      <c r="AG542"/>
      <c r="AH542"/>
      <c r="AI542"/>
      <c r="AJ542"/>
      <c r="AK542"/>
      <c r="AL542"/>
      <c r="AM542"/>
      <c r="AN542"/>
      <c r="AO542"/>
      <c r="AP542"/>
      <c r="AQ542"/>
      <c r="AR542"/>
    </row>
    <row r="543" spans="1:44" s="9" customFormat="1" hidden="1" outlineLevel="1" x14ac:dyDescent="0.55000000000000004">
      <c r="A543" s="9">
        <f t="shared" si="215"/>
        <v>49</v>
      </c>
      <c r="B543"/>
      <c r="C543">
        <f>$F538</f>
        <v>0</v>
      </c>
      <c r="D543" s="3" t="str">
        <f t="shared" si="216"/>
        <v>T_BAD_DEBT - Tenant Bad Debt Expense</v>
      </c>
      <c r="E543"/>
      <c r="F543" s="13" t="str">
        <f>_xll.EVDES(D543)</f>
        <v>Tenant Bad Debt Expense</v>
      </c>
      <c r="G543" s="10">
        <f ca="1">SUMIFS(OFFSET('BPC Data'!$F:$F,0,Summary!G$2),'BPC Data'!$E:$E,Summary!$D543,'BPC Data'!$B:$B,Summary!$C543)</f>
        <v>0</v>
      </c>
      <c r="H543" s="243">
        <f ca="1">SUMIFS(OFFSET('BPC Data'!$F:$F,0,Summary!H$2),'BPC Data'!$E:$E,Summary!$D543,'BPC Data'!$B:$B,Summary!$C543)</f>
        <v>0</v>
      </c>
      <c r="I543" s="10">
        <f ca="1">SUMIFS(OFFSET('BPC Data'!$F:$F,0,Summary!I$2),'BPC Data'!$E:$E,Summary!$D543,'BPC Data'!$B:$B,Summary!$C543)</f>
        <v>0</v>
      </c>
      <c r="J543" s="243">
        <f ca="1">SUMIFS(OFFSET('BPC Data'!$F:$F,0,Summary!J$2),'BPC Data'!$E:$E,Summary!$D543,'BPC Data'!$B:$B,Summary!$C543)</f>
        <v>0</v>
      </c>
      <c r="K543" s="10">
        <f ca="1">SUMIFS(OFFSET('BPC Data'!$F:$F,0,Summary!K$2),'BPC Data'!$E:$E,Summary!$D543,'BPC Data'!$B:$B,Summary!$C543)</f>
        <v>0</v>
      </c>
      <c r="L543" s="57">
        <f t="shared" ca="1" si="206"/>
        <v>0</v>
      </c>
      <c r="M543"/>
      <c r="N543" s="50"/>
      <c r="O543"/>
      <c r="P543"/>
      <c r="Q543"/>
      <c r="R543"/>
      <c r="S543"/>
      <c r="T543"/>
      <c r="U543"/>
      <c r="V543"/>
      <c r="W543"/>
      <c r="X543"/>
      <c r="Y543"/>
      <c r="Z543"/>
      <c r="AA543"/>
      <c r="AB543"/>
      <c r="AC543"/>
      <c r="AD543"/>
      <c r="AE543"/>
      <c r="AF543"/>
      <c r="AG543"/>
      <c r="AH543"/>
      <c r="AI543"/>
      <c r="AJ543"/>
      <c r="AK543"/>
      <c r="AL543"/>
      <c r="AM543"/>
      <c r="AN543"/>
      <c r="AO543"/>
      <c r="AP543"/>
      <c r="AQ543"/>
      <c r="AR543"/>
    </row>
    <row r="544" spans="1:44" s="9" customFormat="1" hidden="1" outlineLevel="1" x14ac:dyDescent="0.55000000000000004">
      <c r="A544" s="9">
        <f t="shared" si="215"/>
        <v>49</v>
      </c>
      <c r="B544"/>
      <c r="C544">
        <f>$F538</f>
        <v>0</v>
      </c>
      <c r="D544" s="2" t="str">
        <f t="shared" si="216"/>
        <v>T_EBITDARM - EBITDARM</v>
      </c>
      <c r="E544"/>
      <c r="F544" s="13" t="str">
        <f>_xll.EVDES(D544)</f>
        <v>EBITDARM</v>
      </c>
      <c r="G544" s="10">
        <f ca="1">SUMIFS(OFFSET('BPC Data'!$F:$F,0,Summary!G$2),'BPC Data'!$E:$E,Summary!$D544,'BPC Data'!$B:$B,Summary!$C544)</f>
        <v>0</v>
      </c>
      <c r="H544" s="243">
        <f ca="1">SUMIFS(OFFSET('BPC Data'!$F:$F,0,Summary!H$2),'BPC Data'!$E:$E,Summary!$D544,'BPC Data'!$B:$B,Summary!$C544)</f>
        <v>0</v>
      </c>
      <c r="I544" s="10">
        <f ca="1">SUMIFS(OFFSET('BPC Data'!$F:$F,0,Summary!I$2),'BPC Data'!$E:$E,Summary!$D544,'BPC Data'!$B:$B,Summary!$C544)</f>
        <v>0</v>
      </c>
      <c r="J544" s="243">
        <f ca="1">SUMIFS(OFFSET('BPC Data'!$F:$F,0,Summary!J$2),'BPC Data'!$E:$E,Summary!$D544,'BPC Data'!$B:$B,Summary!$C544)</f>
        <v>0</v>
      </c>
      <c r="K544" s="10">
        <f ca="1">SUMIFS(OFFSET('BPC Data'!$F:$F,0,Summary!K$2),'BPC Data'!$E:$E,Summary!$D544,'BPC Data'!$B:$B,Summary!$C544)</f>
        <v>0</v>
      </c>
      <c r="L544" s="57">
        <f t="shared" ca="1" si="206"/>
        <v>0</v>
      </c>
      <c r="M544"/>
      <c r="N544" s="50"/>
      <c r="O544"/>
      <c r="P544"/>
      <c r="Q544"/>
      <c r="R544"/>
      <c r="S544"/>
      <c r="T544"/>
      <c r="U544"/>
      <c r="V544"/>
      <c r="W544"/>
      <c r="X544"/>
      <c r="Y544"/>
      <c r="Z544"/>
      <c r="AA544"/>
      <c r="AB544"/>
      <c r="AC544"/>
      <c r="AD544"/>
      <c r="AE544"/>
      <c r="AF544"/>
      <c r="AG544"/>
      <c r="AH544"/>
      <c r="AI544"/>
      <c r="AJ544"/>
      <c r="AK544"/>
      <c r="AL544"/>
      <c r="AM544"/>
      <c r="AN544"/>
      <c r="AO544"/>
      <c r="AP544"/>
      <c r="AQ544"/>
      <c r="AR544"/>
    </row>
    <row r="545" spans="1:44" s="9" customFormat="1" hidden="1" outlineLevel="1" x14ac:dyDescent="0.55000000000000004">
      <c r="A545" s="9">
        <f t="shared" si="215"/>
        <v>49</v>
      </c>
      <c r="B545"/>
      <c r="C545">
        <f>$F538</f>
        <v>0</v>
      </c>
      <c r="D545" s="2" t="str">
        <f t="shared" si="216"/>
        <v>T_MGMT_FEE - Tenant Management Fee - Actual</v>
      </c>
      <c r="E545"/>
      <c r="F545" s="13" t="str">
        <f>_xll.EVDES(D545)</f>
        <v>Tenant Management Fee - Actual</v>
      </c>
      <c r="G545" s="10">
        <f ca="1">SUMIFS(OFFSET('BPC Data'!$F:$F,0,Summary!G$2),'BPC Data'!$E:$E,Summary!$D545,'BPC Data'!$B:$B,Summary!$C545)</f>
        <v>0</v>
      </c>
      <c r="H545" s="243">
        <f ca="1">SUMIFS(OFFSET('BPC Data'!$F:$F,0,Summary!H$2),'BPC Data'!$E:$E,Summary!$D545,'BPC Data'!$B:$B,Summary!$C545)</f>
        <v>0</v>
      </c>
      <c r="I545" s="10">
        <f ca="1">SUMIFS(OFFSET('BPC Data'!$F:$F,0,Summary!I$2),'BPC Data'!$E:$E,Summary!$D545,'BPC Data'!$B:$B,Summary!$C545)</f>
        <v>0</v>
      </c>
      <c r="J545" s="243">
        <f ca="1">SUMIFS(OFFSET('BPC Data'!$F:$F,0,Summary!J$2),'BPC Data'!$E:$E,Summary!$D545,'BPC Data'!$B:$B,Summary!$C545)</f>
        <v>0</v>
      </c>
      <c r="K545" s="10">
        <f ca="1">SUMIFS(OFFSET('BPC Data'!$F:$F,0,Summary!K$2),'BPC Data'!$E:$E,Summary!$D545,'BPC Data'!$B:$B,Summary!$C545)</f>
        <v>0</v>
      </c>
      <c r="L545" s="57">
        <f t="shared" ca="1" si="206"/>
        <v>0</v>
      </c>
      <c r="M545"/>
      <c r="N545" s="50"/>
      <c r="O545"/>
      <c r="P545"/>
      <c r="Q545"/>
      <c r="R545"/>
      <c r="S545"/>
      <c r="T545"/>
      <c r="U545"/>
      <c r="V545"/>
      <c r="W545"/>
      <c r="X545"/>
      <c r="Y545"/>
      <c r="Z545"/>
      <c r="AA545"/>
      <c r="AB545"/>
      <c r="AC545"/>
      <c r="AD545"/>
      <c r="AE545"/>
      <c r="AF545"/>
      <c r="AG545"/>
      <c r="AH545"/>
      <c r="AI545"/>
      <c r="AJ545"/>
      <c r="AK545"/>
      <c r="AL545"/>
      <c r="AM545"/>
      <c r="AN545"/>
      <c r="AO545"/>
      <c r="AP545"/>
      <c r="AQ545"/>
      <c r="AR545"/>
    </row>
    <row r="546" spans="1:44" s="9" customFormat="1" hidden="1" outlineLevel="1" x14ac:dyDescent="0.55000000000000004">
      <c r="A546" s="9">
        <f t="shared" si="215"/>
        <v>49</v>
      </c>
      <c r="B546"/>
      <c r="C546">
        <f>$F538</f>
        <v>0</v>
      </c>
      <c r="D546" s="1" t="str">
        <f t="shared" si="216"/>
        <v>T_EBITDAR - EBITDAR</v>
      </c>
      <c r="E546"/>
      <c r="F546" s="13" t="str">
        <f>_xll.EVDES(D546)</f>
        <v>EBITDAR</v>
      </c>
      <c r="G546" s="10">
        <f ca="1">SUMIFS(OFFSET('BPC Data'!$F:$F,0,Summary!G$2),'BPC Data'!$E:$E,Summary!$D546,'BPC Data'!$B:$B,Summary!$C546)</f>
        <v>0</v>
      </c>
      <c r="H546" s="243">
        <f ca="1">SUMIFS(OFFSET('BPC Data'!$F:$F,0,Summary!H$2),'BPC Data'!$E:$E,Summary!$D546,'BPC Data'!$B:$B,Summary!$C546)</f>
        <v>0</v>
      </c>
      <c r="I546" s="10">
        <f ca="1">SUMIFS(OFFSET('BPC Data'!$F:$F,0,Summary!I$2),'BPC Data'!$E:$E,Summary!$D546,'BPC Data'!$B:$B,Summary!$C546)</f>
        <v>0</v>
      </c>
      <c r="J546" s="243">
        <f ca="1">SUMIFS(OFFSET('BPC Data'!$F:$F,0,Summary!J$2),'BPC Data'!$E:$E,Summary!$D546,'BPC Data'!$B:$B,Summary!$C546)</f>
        <v>0</v>
      </c>
      <c r="K546" s="10">
        <f ca="1">SUMIFS(OFFSET('BPC Data'!$F:$F,0,Summary!K$2),'BPC Data'!$E:$E,Summary!$D546,'BPC Data'!$B:$B,Summary!$C546)</f>
        <v>0</v>
      </c>
      <c r="L546" s="57">
        <f t="shared" ca="1" si="206"/>
        <v>0</v>
      </c>
      <c r="M546"/>
      <c r="N546" s="50"/>
      <c r="O546"/>
      <c r="P546"/>
      <c r="Q546"/>
      <c r="R546"/>
      <c r="S546"/>
      <c r="T546"/>
      <c r="U546"/>
      <c r="V546"/>
      <c r="W546"/>
      <c r="X546"/>
      <c r="Y546"/>
      <c r="Z546"/>
      <c r="AA546"/>
      <c r="AB546"/>
      <c r="AC546"/>
      <c r="AD546"/>
      <c r="AE546"/>
      <c r="AF546"/>
      <c r="AG546"/>
      <c r="AH546"/>
      <c r="AI546"/>
      <c r="AJ546"/>
      <c r="AK546"/>
      <c r="AL546"/>
      <c r="AM546"/>
      <c r="AN546"/>
      <c r="AO546"/>
      <c r="AP546"/>
      <c r="AQ546"/>
      <c r="AR546"/>
    </row>
    <row r="547" spans="1:44" s="9" customFormat="1" hidden="1" outlineLevel="1" x14ac:dyDescent="0.55000000000000004">
      <c r="A547" s="9">
        <f t="shared" si="215"/>
        <v>49</v>
      </c>
      <c r="B547"/>
      <c r="C547">
        <f>$F538</f>
        <v>0</v>
      </c>
      <c r="D547" s="1" t="str">
        <f t="shared" si="216"/>
        <v>T_RENT_EXP - Tenant Rent Expense</v>
      </c>
      <c r="E547"/>
      <c r="F547" s="13" t="str">
        <f>_xll.EVDES(D547)</f>
        <v>Tenant Rent Expense</v>
      </c>
      <c r="G547" s="10">
        <f ca="1">SUMIFS(OFFSET('BPC Data'!$F:$F,0,Summary!G$2),'BPC Data'!$E:$E,Summary!$D547,'BPC Data'!$B:$B,Summary!$C547)</f>
        <v>0</v>
      </c>
      <c r="H547" s="243">
        <f ca="1">SUMIFS(OFFSET('BPC Data'!$F:$F,0,Summary!H$2),'BPC Data'!$E:$E,Summary!$D547,'BPC Data'!$B:$B,Summary!$C547)</f>
        <v>0</v>
      </c>
      <c r="I547" s="10">
        <f ca="1">SUMIFS(OFFSET('BPC Data'!$F:$F,0,Summary!I$2),'BPC Data'!$E:$E,Summary!$D547,'BPC Data'!$B:$B,Summary!$C547)</f>
        <v>0</v>
      </c>
      <c r="J547" s="243">
        <f ca="1">SUMIFS(OFFSET('BPC Data'!$F:$F,0,Summary!J$2),'BPC Data'!$E:$E,Summary!$D547,'BPC Data'!$B:$B,Summary!$C547)</f>
        <v>0</v>
      </c>
      <c r="K547" s="10">
        <f ca="1">SUMIFS(OFFSET('BPC Data'!$F:$F,0,Summary!K$2),'BPC Data'!$E:$E,Summary!$D547,'BPC Data'!$B:$B,Summary!$C547)</f>
        <v>0</v>
      </c>
      <c r="L547" s="57">
        <f t="shared" ca="1" si="206"/>
        <v>0</v>
      </c>
      <c r="M547"/>
      <c r="N547" s="50"/>
      <c r="O547"/>
      <c r="P547"/>
      <c r="Q547"/>
      <c r="R547"/>
      <c r="S547"/>
      <c r="T547"/>
      <c r="U547"/>
      <c r="V547"/>
      <c r="W547"/>
      <c r="X547"/>
      <c r="Y547"/>
      <c r="Z547"/>
      <c r="AA547"/>
      <c r="AB547"/>
      <c r="AC547"/>
      <c r="AD547"/>
      <c r="AE547"/>
      <c r="AF547"/>
      <c r="AG547"/>
      <c r="AH547"/>
      <c r="AI547"/>
      <c r="AJ547"/>
      <c r="AK547"/>
      <c r="AL547"/>
      <c r="AM547"/>
      <c r="AN547"/>
      <c r="AO547"/>
      <c r="AP547"/>
      <c r="AQ547"/>
      <c r="AR547"/>
    </row>
    <row r="548" spans="1:44" s="9" customFormat="1" hidden="1" outlineLevel="1" x14ac:dyDescent="0.55000000000000004">
      <c r="A548" s="9">
        <f t="shared" si="215"/>
        <v>49</v>
      </c>
      <c r="B548"/>
      <c r="C548"/>
      <c r="D548" s="1" t="str">
        <f t="shared" si="216"/>
        <v>x</v>
      </c>
      <c r="E548"/>
      <c r="F548" s="13" t="s">
        <v>0</v>
      </c>
      <c r="G548" s="10" t="e">
        <f t="shared" ref="G548:H548" ca="1" si="217">G546/G547</f>
        <v>#DIV/0!</v>
      </c>
      <c r="H548" s="243" t="e">
        <f t="shared" ca="1" si="217"/>
        <v>#DIV/0!</v>
      </c>
      <c r="I548" s="10" t="e">
        <f t="shared" ref="I548:J548" ca="1" si="218">I546/I547</f>
        <v>#DIV/0!</v>
      </c>
      <c r="J548" s="243" t="e">
        <f t="shared" ca="1" si="218"/>
        <v>#DIV/0!</v>
      </c>
      <c r="K548" s="10" t="e">
        <f t="shared" ref="K548" ca="1" si="219">K546/K547</f>
        <v>#DIV/0!</v>
      </c>
      <c r="L548" s="57" t="e">
        <f t="shared" ca="1" si="206"/>
        <v>#DIV/0!</v>
      </c>
      <c r="M548"/>
      <c r="N548" s="50"/>
      <c r="O548"/>
      <c r="P548"/>
      <c r="Q548"/>
      <c r="R548"/>
      <c r="S548"/>
      <c r="T548"/>
      <c r="U548"/>
      <c r="V548"/>
      <c r="W548"/>
      <c r="X548"/>
      <c r="Y548"/>
      <c r="Z548"/>
      <c r="AA548"/>
      <c r="AB548"/>
      <c r="AC548"/>
      <c r="AD548"/>
      <c r="AE548"/>
      <c r="AF548"/>
      <c r="AG548"/>
      <c r="AH548"/>
      <c r="AI548"/>
      <c r="AJ548"/>
      <c r="AK548"/>
      <c r="AL548"/>
      <c r="AM548"/>
      <c r="AN548"/>
      <c r="AO548"/>
      <c r="AP548"/>
      <c r="AQ548"/>
      <c r="AR548"/>
    </row>
    <row r="549" spans="1:44" s="6" customFormat="1" collapsed="1" x14ac:dyDescent="0.55000000000000004">
      <c r="D549" s="4"/>
      <c r="F549" s="7"/>
      <c r="G549" s="89"/>
      <c r="H549" s="242"/>
      <c r="I549" s="89"/>
      <c r="J549" s="242"/>
      <c r="K549" s="89"/>
      <c r="L549" s="57">
        <f t="shared" si="206"/>
        <v>0</v>
      </c>
      <c r="M549" s="52" t="s">
        <v>196</v>
      </c>
      <c r="N549" s="54" t="s">
        <v>195</v>
      </c>
      <c r="O549"/>
      <c r="P549"/>
      <c r="Q549"/>
      <c r="R549"/>
      <c r="S549"/>
      <c r="T549"/>
      <c r="U549"/>
      <c r="V549"/>
      <c r="W549"/>
      <c r="X549"/>
      <c r="Y549"/>
      <c r="Z549"/>
      <c r="AA549"/>
      <c r="AB549"/>
      <c r="AC549"/>
      <c r="AD549"/>
      <c r="AE549"/>
      <c r="AF549"/>
      <c r="AG549"/>
      <c r="AH549"/>
      <c r="AI549"/>
      <c r="AJ549"/>
      <c r="AK549"/>
      <c r="AL549"/>
      <c r="AM549"/>
      <c r="AN549"/>
      <c r="AO549"/>
      <c r="AP549"/>
      <c r="AQ549"/>
      <c r="AR549"/>
    </row>
    <row r="550" spans="1:44" x14ac:dyDescent="0.55000000000000004">
      <c r="F550" s="12" t="str">
        <f>$F$5&amp;" Total"</f>
        <v>Andrew Residence Total</v>
      </c>
      <c r="G550" s="10"/>
      <c r="H550" s="243"/>
      <c r="I550" s="10"/>
      <c r="J550" s="243"/>
      <c r="K550" s="10"/>
      <c r="L550" s="57">
        <f>SUM(G550:H550)</f>
        <v>0</v>
      </c>
    </row>
    <row r="551" spans="1:44" x14ac:dyDescent="0.55000000000000004">
      <c r="D551" s="3" t="str">
        <f>$D539</f>
        <v>PAY_PAT_DAYS - Total Payor Patient Days</v>
      </c>
      <c r="E551" s="9"/>
      <c r="F551" s="13" t="str">
        <f>_xll.EVDES(D551)</f>
        <v>Total Payor Patient Days</v>
      </c>
      <c r="G551" s="10">
        <f t="shared" ref="G551:K559" ca="1" si="220">SUMIFS(G$11:G$548,$F$11:$F$548,$F551)</f>
        <v>5942</v>
      </c>
      <c r="H551" s="243">
        <f t="shared" ca="1" si="220"/>
        <v>5516</v>
      </c>
      <c r="I551" s="10">
        <f t="shared" ca="1" si="220"/>
        <v>6169</v>
      </c>
      <c r="J551" s="243">
        <f t="shared" ca="1" si="220"/>
        <v>5852</v>
      </c>
      <c r="K551" s="10">
        <f t="shared" ca="1" si="220"/>
        <v>6003</v>
      </c>
      <c r="L551" s="57">
        <f ca="1">SUM(G551:K551)</f>
        <v>29482</v>
      </c>
      <c r="M551" s="85">
        <f>'Andrew Income Statement'!P271</f>
        <v>29482</v>
      </c>
      <c r="N551" s="92">
        <f ca="1">M551-L551</f>
        <v>0</v>
      </c>
    </row>
    <row r="552" spans="1:44" x14ac:dyDescent="0.55000000000000004">
      <c r="D552" s="3" t="str">
        <f t="shared" ref="D552:D560" si="221">$D540</f>
        <v>A_BEDS_TOTAL - Total Available Beds</v>
      </c>
      <c r="E552" s="9"/>
      <c r="F552" s="13" t="str">
        <f>_xll.EVDES(D552)</f>
        <v>Total Available Beds</v>
      </c>
      <c r="G552" s="10">
        <f t="shared" ca="1" si="220"/>
        <v>212</v>
      </c>
      <c r="H552" s="243">
        <f t="shared" ca="1" si="220"/>
        <v>212</v>
      </c>
      <c r="I552" s="10">
        <f t="shared" ca="1" si="220"/>
        <v>212</v>
      </c>
      <c r="J552" s="243">
        <f t="shared" ca="1" si="220"/>
        <v>212</v>
      </c>
      <c r="K552" s="10">
        <f t="shared" ca="1" si="220"/>
        <v>212</v>
      </c>
      <c r="L552" s="57">
        <f ca="1">+K552</f>
        <v>212</v>
      </c>
      <c r="M552" s="85"/>
      <c r="N552" s="92"/>
    </row>
    <row r="553" spans="1:44" x14ac:dyDescent="0.55000000000000004">
      <c r="D553" s="3" t="str">
        <f t="shared" si="221"/>
        <v>T_REVENUES - Total Tenant Revenues</v>
      </c>
      <c r="F553" s="13" t="str">
        <f>_xll.EVDES(D553)</f>
        <v>Total Tenant Revenues</v>
      </c>
      <c r="G553" s="10">
        <f t="shared" ca="1" si="220"/>
        <v>1325426.08</v>
      </c>
      <c r="H553" s="243">
        <f t="shared" ca="1" si="220"/>
        <v>1328547.1100000001</v>
      </c>
      <c r="I553" s="10">
        <f t="shared" ca="1" si="220"/>
        <v>1515711.4</v>
      </c>
      <c r="J553" s="243">
        <f t="shared" ca="1" si="220"/>
        <v>1506693.02</v>
      </c>
      <c r="K553" s="10">
        <f t="shared" ca="1" si="220"/>
        <v>1448830.37</v>
      </c>
      <c r="L553" s="57">
        <f t="shared" ref="L553:L560" ca="1" si="222">SUM(G553:K553)</f>
        <v>7125207.9800000004</v>
      </c>
      <c r="M553" s="85">
        <f>'Andrew Income Statement'!P18-'Andrew Income Statement'!P15-'Andrew Income Statement'!P14</f>
        <v>7125207.9799999995</v>
      </c>
      <c r="N553" s="92">
        <f t="shared" ref="N553:N558" ca="1" si="223">M553-L553</f>
        <v>0</v>
      </c>
    </row>
    <row r="554" spans="1:44" x14ac:dyDescent="0.55000000000000004">
      <c r="D554" s="3" t="str">
        <f t="shared" si="221"/>
        <v>T_OPEX - Tenant Operating Expenses</v>
      </c>
      <c r="F554" s="13" t="str">
        <f>_xll.EVDES(D554)</f>
        <v>Tenant Operating Expenses</v>
      </c>
      <c r="G554" s="10">
        <f t="shared" ca="1" si="220"/>
        <v>1177692.97</v>
      </c>
      <c r="H554" s="243">
        <f t="shared" ca="1" si="220"/>
        <v>1080706.5600000001</v>
      </c>
      <c r="I554" s="10">
        <f t="shared" ca="1" si="220"/>
        <v>1287707.3</v>
      </c>
      <c r="J554" s="243">
        <f t="shared" ca="1" si="220"/>
        <v>1033283.9</v>
      </c>
      <c r="K554" s="10">
        <f t="shared" ca="1" si="220"/>
        <v>1132509.47</v>
      </c>
      <c r="L554" s="57">
        <f t="shared" ca="1" si="222"/>
        <v>5711900.2000000002</v>
      </c>
      <c r="M554" s="85">
        <f>'Andrew Income Statement'!P255-'Andrew Income Statement'!P247-'Andrew Income Statement'!P245-'Andrew Income Statement'!P252</f>
        <v>5711900.1899999995</v>
      </c>
      <c r="N554" s="92">
        <f t="shared" ca="1" si="223"/>
        <v>-1.0000000707805157E-2</v>
      </c>
      <c r="Q554" s="91"/>
      <c r="R554" s="249"/>
    </row>
    <row r="555" spans="1:44" x14ac:dyDescent="0.55000000000000004">
      <c r="D555" s="3" t="str">
        <f t="shared" si="221"/>
        <v>T_BAD_DEBT - Tenant Bad Debt Expense</v>
      </c>
      <c r="F555" s="13" t="str">
        <f>_xll.EVDES(D555)</f>
        <v>Tenant Bad Debt Expense</v>
      </c>
      <c r="G555" s="10">
        <f t="shared" ca="1" si="220"/>
        <v>0</v>
      </c>
      <c r="H555" s="243">
        <f t="shared" ca="1" si="220"/>
        <v>0</v>
      </c>
      <c r="I555" s="10">
        <f t="shared" ca="1" si="220"/>
        <v>0</v>
      </c>
      <c r="J555" s="243">
        <f t="shared" ca="1" si="220"/>
        <v>0</v>
      </c>
      <c r="K555" s="10">
        <f t="shared" ca="1" si="220"/>
        <v>0</v>
      </c>
      <c r="L555" s="57">
        <f t="shared" ca="1" si="222"/>
        <v>0</v>
      </c>
      <c r="M555" s="85"/>
      <c r="N555" s="92"/>
    </row>
    <row r="556" spans="1:44" x14ac:dyDescent="0.55000000000000004">
      <c r="D556" s="3" t="str">
        <f t="shared" si="221"/>
        <v>T_EBITDARM - EBITDARM</v>
      </c>
      <c r="F556" s="13" t="str">
        <f>_xll.EVDES(D556)</f>
        <v>EBITDARM</v>
      </c>
      <c r="G556" s="10">
        <f t="shared" ca="1" si="220"/>
        <v>147733.10999999999</v>
      </c>
      <c r="H556" s="243">
        <f t="shared" ca="1" si="220"/>
        <v>247840.55</v>
      </c>
      <c r="I556" s="10">
        <f t="shared" ca="1" si="220"/>
        <v>228004.1</v>
      </c>
      <c r="J556" s="243">
        <f t="shared" ca="1" si="220"/>
        <v>473409.12</v>
      </c>
      <c r="K556" s="10">
        <f t="shared" ca="1" si="220"/>
        <v>316320.90000000002</v>
      </c>
      <c r="L556" s="57">
        <f t="shared" ca="1" si="222"/>
        <v>1413307.7799999998</v>
      </c>
      <c r="M556" s="85">
        <f>M553-M554</f>
        <v>1413307.79</v>
      </c>
      <c r="N556" s="92">
        <f t="shared" ca="1" si="223"/>
        <v>1.0000000242143869E-2</v>
      </c>
    </row>
    <row r="557" spans="1:44" x14ac:dyDescent="0.55000000000000004">
      <c r="D557" s="3" t="str">
        <f t="shared" si="221"/>
        <v>T_MGMT_FEE - Tenant Management Fee - Actual</v>
      </c>
      <c r="F557" s="13" t="str">
        <f>_xll.EVDES(D557)</f>
        <v>Tenant Management Fee - Actual</v>
      </c>
      <c r="G557" s="10">
        <f t="shared" ca="1" si="220"/>
        <v>0</v>
      </c>
      <c r="H557" s="243">
        <f t="shared" ca="1" si="220"/>
        <v>0</v>
      </c>
      <c r="I557" s="10">
        <f t="shared" ca="1" si="220"/>
        <v>0</v>
      </c>
      <c r="J557" s="243">
        <f t="shared" ca="1" si="220"/>
        <v>0</v>
      </c>
      <c r="K557" s="10">
        <f t="shared" ca="1" si="220"/>
        <v>0</v>
      </c>
      <c r="L557" s="57">
        <f t="shared" ca="1" si="222"/>
        <v>0</v>
      </c>
      <c r="M557" s="85"/>
      <c r="N557" s="92"/>
    </row>
    <row r="558" spans="1:44" x14ac:dyDescent="0.55000000000000004">
      <c r="D558" s="3" t="str">
        <f t="shared" si="221"/>
        <v>T_EBITDAR - EBITDAR</v>
      </c>
      <c r="F558" s="13" t="str">
        <f>_xll.EVDES(D558)</f>
        <v>EBITDAR</v>
      </c>
      <c r="G558" s="10">
        <f t="shared" ca="1" si="220"/>
        <v>147733.10999999999</v>
      </c>
      <c r="H558" s="243">
        <f t="shared" ca="1" si="220"/>
        <v>247840.55</v>
      </c>
      <c r="I558" s="10">
        <f t="shared" ca="1" si="220"/>
        <v>228004.1</v>
      </c>
      <c r="J558" s="243">
        <f t="shared" ca="1" si="220"/>
        <v>473409.12</v>
      </c>
      <c r="K558" s="10">
        <f t="shared" ca="1" si="220"/>
        <v>316320.90000000002</v>
      </c>
      <c r="L558" s="57">
        <f t="shared" ca="1" si="222"/>
        <v>1413307.7799999998</v>
      </c>
      <c r="M558" s="85">
        <f>M556-M557</f>
        <v>1413307.79</v>
      </c>
      <c r="N558" s="92">
        <f t="shared" ca="1" si="223"/>
        <v>1.0000000242143869E-2</v>
      </c>
    </row>
    <row r="559" spans="1:44" x14ac:dyDescent="0.55000000000000004">
      <c r="D559" s="3" t="str">
        <f t="shared" si="221"/>
        <v>T_RENT_EXP - Tenant Rent Expense</v>
      </c>
      <c r="F559" s="13" t="str">
        <f>_xll.EVDES(D559)</f>
        <v>Tenant Rent Expense</v>
      </c>
      <c r="G559" s="10">
        <f t="shared" ca="1" si="220"/>
        <v>78748.210000000006</v>
      </c>
      <c r="H559" s="243">
        <f t="shared" ca="1" si="220"/>
        <v>80421.08</v>
      </c>
      <c r="I559" s="10">
        <f t="shared" ca="1" si="220"/>
        <v>79914.880000000005</v>
      </c>
      <c r="J559" s="243">
        <f t="shared" ca="1" si="220"/>
        <v>80219.73</v>
      </c>
      <c r="K559" s="10">
        <f t="shared" ca="1" si="220"/>
        <v>80584.12</v>
      </c>
      <c r="L559" s="57">
        <f t="shared" ca="1" si="222"/>
        <v>399888.02</v>
      </c>
      <c r="M559" s="85">
        <f>'Andrew Income Statement'!P245</f>
        <v>399888.02</v>
      </c>
      <c r="N559" s="92">
        <f ca="1">M559-L559</f>
        <v>0</v>
      </c>
    </row>
    <row r="560" spans="1:44" x14ac:dyDescent="0.55000000000000004">
      <c r="D560" s="3" t="str">
        <f t="shared" si="221"/>
        <v>x</v>
      </c>
      <c r="F560" s="14" t="s">
        <v>0</v>
      </c>
      <c r="G560" s="90">
        <f t="shared" ref="G560:H560" ca="1" si="224">G558/G559</f>
        <v>1.8760186422015177</v>
      </c>
      <c r="H560" s="245">
        <f t="shared" ca="1" si="224"/>
        <v>3.0817858949419725</v>
      </c>
      <c r="I560" s="90">
        <f t="shared" ref="I560:J560" ca="1" si="225">I558/I559</f>
        <v>2.8530869344983061</v>
      </c>
      <c r="J560" s="245">
        <f t="shared" ca="1" si="225"/>
        <v>5.9014050533453553</v>
      </c>
      <c r="K560" s="90">
        <f t="shared" ref="K560" ca="1" si="226">K558/K559</f>
        <v>3.9253503047498692</v>
      </c>
      <c r="L560" s="57">
        <f t="shared" ca="1" si="222"/>
        <v>17.637646829737019</v>
      </c>
    </row>
    <row r="561" spans="12:12" x14ac:dyDescent="0.55000000000000004">
      <c r="L561" s="57"/>
    </row>
  </sheetData>
  <pageMargins left="0.2" right="0.2" top="0.75" bottom="0.75" header="0.3" footer="0.3"/>
  <pageSetup paperSize="119" scale="57" fitToHeight="10" orientation="landscape" r:id="rId1"/>
  <headerFooter>
    <oddFooter>&amp;C&amp;P</oddFooter>
  </headerFooter>
  <rowBreaks count="10" manualBreakCount="10">
    <brk id="64" min="5" max="10" man="1"/>
    <brk id="119" min="5" max="10" man="1"/>
    <brk id="163" min="5" max="10" man="1"/>
    <brk id="174" min="5" max="10" man="1"/>
    <brk id="229" min="5" max="10" man="1"/>
    <brk id="284" min="5" max="10" man="1"/>
    <brk id="339" min="5" max="10" man="1"/>
    <brk id="394" min="5" max="10" man="1"/>
    <brk id="449" min="5" max="10" man="1"/>
    <brk id="504" min="5" max="10" man="1"/>
  </rowBreaks>
  <customProperties>
    <customPr name="FPMExcelClientRefreshTime" r:id="rId2"/>
  </customProperties>
  <drawing r:id="rId3"/>
  <legacyDrawing r:id="rId4"/>
  <controls>
    <mc:AlternateContent xmlns:mc="http://schemas.openxmlformats.org/markup-compatibility/2006">
      <mc:Choice Requires="x14">
        <control shapeId="2049" r:id="rId5" name="FPMExcelClientSheetOptionstb1">
          <controlPr defaultSize="0" autoLine="0" r:id="rId6">
            <anchor moveWithCells="1" siz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0</xdr:colOff>
                <xdr:row>0</xdr:row>
                <xdr:rowOff>0</xdr:rowOff>
              </to>
            </anchor>
          </controlPr>
        </control>
      </mc:Choice>
      <mc:Fallback>
        <control shapeId="2049" r:id="rId5" name="FPMExcelClientSheetOptionstb1"/>
      </mc:Fallback>
    </mc:AlternateContent>
  </control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F6"/>
  <sheetViews>
    <sheetView workbookViewId="0"/>
  </sheetViews>
  <sheetFormatPr defaultRowHeight="14.4" x14ac:dyDescent="0.55000000000000004"/>
  <cols>
    <col min="1" max="1" width="13.578125" bestFit="1" customWidth="1"/>
    <col min="3" max="3" width="17.68359375" bestFit="1" customWidth="1"/>
    <col min="4" max="4" width="13.41796875" bestFit="1" customWidth="1"/>
    <col min="5" max="5" width="15" bestFit="1" customWidth="1"/>
    <col min="6" max="6" width="11.578125" bestFit="1" customWidth="1"/>
  </cols>
  <sheetData>
    <row r="2" spans="1:6" x14ac:dyDescent="0.55000000000000004">
      <c r="A2" s="58" t="s">
        <v>215</v>
      </c>
    </row>
    <row r="4" spans="1:6" ht="28.8" x14ac:dyDescent="0.55000000000000004">
      <c r="C4" s="80" t="s">
        <v>199</v>
      </c>
      <c r="D4" s="81" t="s">
        <v>213</v>
      </c>
      <c r="E4" s="81" t="s">
        <v>214</v>
      </c>
      <c r="F4" s="80" t="s">
        <v>14</v>
      </c>
    </row>
    <row r="5" spans="1:6" x14ac:dyDescent="0.55000000000000004">
      <c r="C5" s="246" t="s">
        <v>18</v>
      </c>
      <c r="D5" s="83"/>
      <c r="E5" s="83"/>
      <c r="F5" s="84"/>
    </row>
    <row r="6" spans="1:6" x14ac:dyDescent="0.55000000000000004">
      <c r="C6" s="82" t="s">
        <v>28</v>
      </c>
      <c r="D6" s="83">
        <v>294197.76000000001</v>
      </c>
      <c r="E6" s="83">
        <v>275565.36</v>
      </c>
      <c r="F6" s="84">
        <f>D6-E6</f>
        <v>18632.400000000023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/>
  <dimension ref="A2:H28"/>
  <sheetViews>
    <sheetView zoomScale="90" zoomScaleNormal="90" workbookViewId="0">
      <selection activeCell="D19" sqref="D19"/>
    </sheetView>
  </sheetViews>
  <sheetFormatPr defaultRowHeight="14.4" x14ac:dyDescent="0.55000000000000004"/>
  <cols>
    <col min="1" max="1" width="16.578125" bestFit="1" customWidth="1"/>
    <col min="2" max="2" width="7.68359375" bestFit="1" customWidth="1"/>
    <col min="3" max="3" width="31.15625" bestFit="1" customWidth="1"/>
    <col min="4" max="4" width="16.41796875" bestFit="1" customWidth="1"/>
    <col min="5" max="5" width="18.83984375" bestFit="1" customWidth="1"/>
    <col min="6" max="6" width="12.83984375" bestFit="1" customWidth="1"/>
    <col min="8" max="8" width="56.83984375" customWidth="1"/>
  </cols>
  <sheetData>
    <row r="2" spans="1:8" x14ac:dyDescent="0.55000000000000004">
      <c r="A2" s="58" t="s">
        <v>197</v>
      </c>
    </row>
    <row r="4" spans="1:8" ht="15.3" x14ac:dyDescent="0.55000000000000004">
      <c r="C4" s="258" t="s">
        <v>198</v>
      </c>
      <c r="D4" s="259"/>
      <c r="E4" s="259"/>
      <c r="F4" s="260"/>
    </row>
    <row r="5" spans="1:8" x14ac:dyDescent="0.55000000000000004">
      <c r="B5" s="76" t="s">
        <v>202</v>
      </c>
      <c r="C5" s="59" t="s">
        <v>199</v>
      </c>
      <c r="D5" s="60" t="s">
        <v>200</v>
      </c>
      <c r="E5" s="60" t="s">
        <v>201</v>
      </c>
      <c r="F5" s="73" t="s">
        <v>14</v>
      </c>
    </row>
    <row r="6" spans="1:8" x14ac:dyDescent="0.55000000000000004">
      <c r="C6" s="63" t="s">
        <v>206</v>
      </c>
      <c r="D6" s="69"/>
      <c r="E6" s="69"/>
      <c r="F6" s="64"/>
    </row>
    <row r="7" spans="1:8" x14ac:dyDescent="0.55000000000000004">
      <c r="C7" s="65" t="s">
        <v>38</v>
      </c>
      <c r="D7" s="70">
        <v>-1897.24</v>
      </c>
      <c r="E7" s="72">
        <v>1897.24</v>
      </c>
      <c r="F7" s="66">
        <f>D7-E7</f>
        <v>-3794.48</v>
      </c>
    </row>
    <row r="8" spans="1:8" ht="14.7" thickBot="1" x14ac:dyDescent="0.6">
      <c r="C8" s="61"/>
      <c r="D8" s="71">
        <f>SUM(D7)</f>
        <v>-1897.24</v>
      </c>
      <c r="E8" s="71">
        <f t="shared" ref="E8:F8" si="0">SUM(E7)</f>
        <v>1897.24</v>
      </c>
      <c r="F8" s="67">
        <f t="shared" si="0"/>
        <v>-3794.48</v>
      </c>
    </row>
    <row r="9" spans="1:8" ht="14.7" thickTop="1" x14ac:dyDescent="0.55000000000000004">
      <c r="C9" s="61"/>
      <c r="D9" s="72"/>
      <c r="E9" s="72"/>
      <c r="F9" s="66"/>
    </row>
    <row r="10" spans="1:8" x14ac:dyDescent="0.55000000000000004">
      <c r="C10" s="63" t="s">
        <v>207</v>
      </c>
      <c r="D10" s="72"/>
      <c r="E10" s="72"/>
      <c r="F10" s="66"/>
    </row>
    <row r="11" spans="1:8" x14ac:dyDescent="0.55000000000000004">
      <c r="C11" s="65" t="s">
        <v>37</v>
      </c>
      <c r="D11" s="70">
        <v>-5586.57</v>
      </c>
      <c r="E11" s="72">
        <v>5586.57</v>
      </c>
      <c r="F11" s="66">
        <f t="shared" ref="F11:F12" si="1">D11-E11</f>
        <v>-11173.14</v>
      </c>
    </row>
    <row r="12" spans="1:8" x14ac:dyDescent="0.55000000000000004">
      <c r="C12" s="65" t="s">
        <v>162</v>
      </c>
      <c r="D12" s="72">
        <v>0</v>
      </c>
      <c r="E12" s="72">
        <v>0</v>
      </c>
      <c r="F12" s="66">
        <f t="shared" si="1"/>
        <v>0</v>
      </c>
    </row>
    <row r="13" spans="1:8" ht="14.7" thickBot="1" x14ac:dyDescent="0.6">
      <c r="C13" s="68"/>
      <c r="D13" s="71">
        <f>SUM(D11:D12)</f>
        <v>-5586.57</v>
      </c>
      <c r="E13" s="71">
        <f t="shared" ref="E13:F13" si="2">SUM(E11:E12)</f>
        <v>5586.57</v>
      </c>
      <c r="F13" s="67">
        <f t="shared" si="2"/>
        <v>-11173.14</v>
      </c>
    </row>
    <row r="14" spans="1:8" ht="15" thickTop="1" thickBot="1" x14ac:dyDescent="0.6">
      <c r="C14" s="74" t="s">
        <v>204</v>
      </c>
      <c r="D14" s="62"/>
      <c r="E14" s="62"/>
      <c r="F14" s="75">
        <f>SUM(F8+F13)</f>
        <v>-14967.619999999999</v>
      </c>
    </row>
    <row r="15" spans="1:8" ht="14.7" thickTop="1" x14ac:dyDescent="0.55000000000000004">
      <c r="H15" s="77"/>
    </row>
    <row r="17" spans="2:8" x14ac:dyDescent="0.55000000000000004">
      <c r="B17" s="76" t="s">
        <v>203</v>
      </c>
      <c r="C17" s="59" t="s">
        <v>199</v>
      </c>
      <c r="D17" s="60" t="s">
        <v>200</v>
      </c>
      <c r="E17" s="60" t="s">
        <v>201</v>
      </c>
      <c r="F17" s="73" t="s">
        <v>14</v>
      </c>
    </row>
    <row r="18" spans="2:8" x14ac:dyDescent="0.55000000000000004">
      <c r="C18" s="63" t="s">
        <v>206</v>
      </c>
      <c r="D18" s="69"/>
      <c r="E18" s="69"/>
      <c r="F18" s="64"/>
    </row>
    <row r="19" spans="2:8" x14ac:dyDescent="0.55000000000000004">
      <c r="C19" s="65" t="s">
        <v>38</v>
      </c>
      <c r="D19" s="70">
        <v>-2858.05</v>
      </c>
      <c r="E19" s="72">
        <v>3880.05</v>
      </c>
      <c r="F19" s="66">
        <f>D19-E19</f>
        <v>-6738.1</v>
      </c>
    </row>
    <row r="20" spans="2:8" ht="14.7" thickBot="1" x14ac:dyDescent="0.6">
      <c r="C20" s="61"/>
      <c r="D20" s="71">
        <f>SUM(D19)</f>
        <v>-2858.05</v>
      </c>
      <c r="E20" s="71">
        <f t="shared" ref="E20" si="3">SUM(E19)</f>
        <v>3880.05</v>
      </c>
      <c r="F20" s="67">
        <f t="shared" ref="F20" si="4">SUM(F19)</f>
        <v>-6738.1</v>
      </c>
    </row>
    <row r="21" spans="2:8" ht="14.7" thickTop="1" x14ac:dyDescent="0.55000000000000004">
      <c r="C21" s="61"/>
      <c r="D21" s="72"/>
      <c r="E21" s="72"/>
      <c r="F21" s="66"/>
    </row>
    <row r="22" spans="2:8" x14ac:dyDescent="0.55000000000000004">
      <c r="C22" s="63" t="s">
        <v>207</v>
      </c>
      <c r="D22" s="72"/>
      <c r="E22" s="72"/>
      <c r="F22" s="66"/>
    </row>
    <row r="23" spans="2:8" x14ac:dyDescent="0.55000000000000004">
      <c r="C23" s="65" t="s">
        <v>37</v>
      </c>
      <c r="D23" s="70">
        <v>-4707.0600000000004</v>
      </c>
      <c r="E23" s="72">
        <v>4707.0600000000004</v>
      </c>
      <c r="F23" s="66">
        <f t="shared" ref="F23:F24" si="5">D23-E23</f>
        <v>-9414.1200000000008</v>
      </c>
    </row>
    <row r="24" spans="2:8" x14ac:dyDescent="0.55000000000000004">
      <c r="C24" s="65" t="s">
        <v>162</v>
      </c>
      <c r="D24" s="72">
        <v>1022</v>
      </c>
      <c r="E24" s="72">
        <v>0</v>
      </c>
      <c r="F24" s="66">
        <f t="shared" si="5"/>
        <v>1022</v>
      </c>
    </row>
    <row r="25" spans="2:8" ht="14.7" thickBot="1" x14ac:dyDescent="0.6">
      <c r="C25" s="68"/>
      <c r="D25" s="71">
        <f>SUM(D23:D24)</f>
        <v>-3685.0600000000004</v>
      </c>
      <c r="E25" s="71">
        <f t="shared" ref="E25" si="6">SUM(E23:E24)</f>
        <v>4707.0600000000004</v>
      </c>
      <c r="F25" s="67">
        <f t="shared" ref="F25" si="7">SUM(F23:F24)</f>
        <v>-8392.1200000000008</v>
      </c>
    </row>
    <row r="26" spans="2:8" ht="15" thickTop="1" thickBot="1" x14ac:dyDescent="0.6">
      <c r="C26" s="74" t="s">
        <v>205</v>
      </c>
      <c r="D26" s="62"/>
      <c r="E26" s="62"/>
      <c r="F26" s="75">
        <f>SUM(F20+F25)</f>
        <v>-15130.220000000001</v>
      </c>
    </row>
    <row r="27" spans="2:8" ht="14.7" thickTop="1" x14ac:dyDescent="0.55000000000000004"/>
    <row r="28" spans="2:8" x14ac:dyDescent="0.55000000000000004">
      <c r="H28" s="77"/>
    </row>
  </sheetData>
  <mergeCells count="1">
    <mergeCell ref="C4:F4"/>
  </mergeCells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4097" r:id="rId3" name="FPMExcelClientSheetOptionstb1">
          <controlPr defaultSize="0" autoLine="0" autoPict="0" r:id="rId4">
            <anchor moveWithCells="1" siz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49530</xdr:colOff>
                <xdr:row>0</xdr:row>
                <xdr:rowOff>0</xdr:rowOff>
              </to>
            </anchor>
          </controlPr>
        </control>
      </mc:Choice>
      <mc:Fallback>
        <control shapeId="4097" r:id="rId3" name="FPMExcelClientSheetOptionstb1"/>
      </mc:Fallback>
    </mc:AlternateContent>
  </control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/>
  <dimension ref="A1:T281"/>
  <sheetViews>
    <sheetView tabSelected="1" view="pageBreakPreview" zoomScaleNormal="100" zoomScaleSheetLayoutView="100" workbookViewId="0"/>
  </sheetViews>
  <sheetFormatPr defaultColWidth="9.15625" defaultRowHeight="12.6" x14ac:dyDescent="0.45"/>
  <cols>
    <col min="1" max="1" width="34.68359375" style="79" customWidth="1"/>
    <col min="2" max="2" width="15.68359375" style="79" customWidth="1"/>
    <col min="3" max="15" width="14.68359375" style="79" customWidth="1"/>
    <col min="16" max="16" width="16.68359375" style="79" customWidth="1"/>
    <col min="17" max="17" width="9.68359375" style="79" customWidth="1"/>
    <col min="18" max="21" width="15.68359375" style="79" customWidth="1"/>
    <col min="22" max="16384" width="9.15625" style="79"/>
  </cols>
  <sheetData>
    <row r="1" spans="1:19" s="78" customFormat="1" ht="20.100000000000001" customHeight="1" x14ac:dyDescent="0.4">
      <c r="A1" s="101"/>
      <c r="B1" s="101" t="s">
        <v>168</v>
      </c>
      <c r="C1" s="101" t="s">
        <v>169</v>
      </c>
      <c r="D1" s="102" t="s">
        <v>170</v>
      </c>
      <c r="E1" s="102" t="s">
        <v>171</v>
      </c>
      <c r="F1" s="102" t="s">
        <v>172</v>
      </c>
      <c r="G1" s="102" t="s">
        <v>173</v>
      </c>
      <c r="H1" s="102" t="s">
        <v>174</v>
      </c>
      <c r="I1" s="102" t="s">
        <v>175</v>
      </c>
      <c r="J1" s="102" t="s">
        <v>176</v>
      </c>
      <c r="K1" s="102" t="s">
        <v>177</v>
      </c>
      <c r="L1" s="102" t="s">
        <v>178</v>
      </c>
      <c r="M1" s="102" t="s">
        <v>179</v>
      </c>
      <c r="N1" s="102" t="s">
        <v>180</v>
      </c>
      <c r="O1" s="102" t="s">
        <v>181</v>
      </c>
      <c r="P1" s="103" t="s">
        <v>165</v>
      </c>
      <c r="Q1" s="104"/>
    </row>
    <row r="2" spans="1:19" x14ac:dyDescent="0.45">
      <c r="A2" s="105" t="s">
        <v>18</v>
      </c>
      <c r="B2" s="106"/>
      <c r="C2" s="107"/>
      <c r="D2" s="108"/>
      <c r="E2" s="108"/>
      <c r="F2" s="108"/>
      <c r="G2" s="108"/>
      <c r="H2" s="108"/>
      <c r="I2" s="108"/>
      <c r="J2" s="108"/>
      <c r="K2" s="109"/>
      <c r="L2" s="109"/>
      <c r="M2" s="109"/>
      <c r="N2" s="109"/>
      <c r="O2" s="109"/>
      <c r="P2" s="110"/>
    </row>
    <row r="3" spans="1:19" x14ac:dyDescent="0.45">
      <c r="A3" s="111" t="s">
        <v>27</v>
      </c>
      <c r="B3" s="112">
        <v>90208.23</v>
      </c>
      <c r="C3" s="113">
        <f>B3/12</f>
        <v>7517.3525</v>
      </c>
      <c r="D3" s="114">
        <v>19194.89</v>
      </c>
      <c r="E3" s="235">
        <v>18568.759999999998</v>
      </c>
      <c r="F3" s="114">
        <v>21836.53</v>
      </c>
      <c r="G3" s="114">
        <v>14782.28</v>
      </c>
      <c r="H3" s="117">
        <v>14396.4</v>
      </c>
      <c r="I3" s="97"/>
      <c r="J3" s="97"/>
      <c r="K3" s="114"/>
      <c r="L3" s="114"/>
      <c r="M3" s="114"/>
      <c r="N3" s="114"/>
      <c r="O3" s="114"/>
      <c r="P3" s="115">
        <f>SUM(D3:O3)</f>
        <v>88778.859999999986</v>
      </c>
      <c r="Q3" s="116"/>
      <c r="R3" s="117"/>
      <c r="S3" s="118"/>
    </row>
    <row r="4" spans="1:19" x14ac:dyDescent="0.45">
      <c r="A4" s="111" t="s">
        <v>28</v>
      </c>
      <c r="B4" s="119">
        <v>2720241.78</v>
      </c>
      <c r="C4" s="113">
        <f t="shared" ref="C4:C16" si="0">B4/12</f>
        <v>226686.81499999997</v>
      </c>
      <c r="D4" s="120">
        <v>294197.76000000001</v>
      </c>
      <c r="E4" s="236">
        <v>265579.2</v>
      </c>
      <c r="F4" s="120">
        <v>289538.56</v>
      </c>
      <c r="G4" s="120">
        <v>282611.03999999998</v>
      </c>
      <c r="H4" s="121">
        <v>293671.39</v>
      </c>
      <c r="I4" s="98"/>
      <c r="J4" s="98"/>
      <c r="K4" s="120"/>
      <c r="L4" s="120"/>
      <c r="M4" s="120"/>
      <c r="N4" s="120"/>
      <c r="O4" s="120"/>
      <c r="P4" s="115">
        <f t="shared" ref="P4:P16" si="1">SUM(D4:O4)</f>
        <v>1425597.9500000002</v>
      </c>
      <c r="Q4" s="116"/>
      <c r="R4" s="121"/>
      <c r="S4" s="118"/>
    </row>
    <row r="5" spans="1:19" x14ac:dyDescent="0.45">
      <c r="A5" s="111" t="s">
        <v>29</v>
      </c>
      <c r="B5" s="119">
        <v>0</v>
      </c>
      <c r="C5" s="113">
        <f t="shared" si="0"/>
        <v>0</v>
      </c>
      <c r="D5" s="120">
        <v>0</v>
      </c>
      <c r="E5" s="236">
        <v>0</v>
      </c>
      <c r="F5" s="120">
        <v>0</v>
      </c>
      <c r="G5" s="120">
        <v>0</v>
      </c>
      <c r="H5" s="121">
        <v>0</v>
      </c>
      <c r="I5" s="98"/>
      <c r="J5" s="98"/>
      <c r="K5" s="120"/>
      <c r="L5" s="120"/>
      <c r="M5" s="120"/>
      <c r="N5" s="120"/>
      <c r="O5" s="120"/>
      <c r="P5" s="115">
        <f t="shared" si="1"/>
        <v>0</v>
      </c>
      <c r="Q5" s="116"/>
      <c r="R5" s="121"/>
      <c r="S5" s="118"/>
    </row>
    <row r="6" spans="1:19" x14ac:dyDescent="0.45">
      <c r="A6" s="111" t="s">
        <v>30</v>
      </c>
      <c r="B6" s="119">
        <v>13812716.68</v>
      </c>
      <c r="C6" s="113">
        <f t="shared" si="0"/>
        <v>1151059.7233333334</v>
      </c>
      <c r="D6" s="120">
        <v>1012033.43</v>
      </c>
      <c r="E6" s="236">
        <v>1043499.11</v>
      </c>
      <c r="F6" s="120">
        <v>1065072.2</v>
      </c>
      <c r="G6" s="120">
        <v>1245914.29</v>
      </c>
      <c r="H6" s="121">
        <v>1140762.58</v>
      </c>
      <c r="I6" s="98"/>
      <c r="J6" s="98"/>
      <c r="K6" s="120"/>
      <c r="L6" s="120"/>
      <c r="M6" s="120"/>
      <c r="N6" s="120"/>
      <c r="O6" s="120"/>
      <c r="P6" s="115">
        <f t="shared" si="1"/>
        <v>5507281.6100000003</v>
      </c>
      <c r="Q6" s="116"/>
      <c r="R6" s="121"/>
      <c r="S6" s="118"/>
    </row>
    <row r="7" spans="1:19" x14ac:dyDescent="0.45">
      <c r="A7" s="111" t="s">
        <v>31</v>
      </c>
      <c r="B7" s="119">
        <v>0</v>
      </c>
      <c r="C7" s="113">
        <f t="shared" si="0"/>
        <v>0</v>
      </c>
      <c r="D7" s="120">
        <v>0</v>
      </c>
      <c r="E7" s="236">
        <v>0</v>
      </c>
      <c r="F7" s="120">
        <v>0</v>
      </c>
      <c r="G7" s="120">
        <v>0</v>
      </c>
      <c r="H7" s="121">
        <v>0</v>
      </c>
      <c r="I7" s="98"/>
      <c r="J7" s="98"/>
      <c r="K7" s="120"/>
      <c r="L7" s="120"/>
      <c r="M7" s="120"/>
      <c r="N7" s="120"/>
      <c r="O7" s="120"/>
      <c r="P7" s="115">
        <f t="shared" si="1"/>
        <v>0</v>
      </c>
      <c r="Q7" s="116"/>
      <c r="R7" s="121"/>
      <c r="S7" s="118"/>
    </row>
    <row r="8" spans="1:19" x14ac:dyDescent="0.45">
      <c r="A8" s="111" t="s">
        <v>210</v>
      </c>
      <c r="B8" s="119">
        <v>0</v>
      </c>
      <c r="C8" s="113">
        <f t="shared" si="0"/>
        <v>0</v>
      </c>
      <c r="D8" s="120">
        <v>0</v>
      </c>
      <c r="E8" s="236">
        <v>0</v>
      </c>
      <c r="F8" s="120">
        <v>138850</v>
      </c>
      <c r="G8" s="120">
        <v>-37124.019999999997</v>
      </c>
      <c r="H8" s="121">
        <v>0</v>
      </c>
      <c r="I8" s="98"/>
      <c r="J8" s="98"/>
      <c r="K8" s="120"/>
      <c r="L8" s="120"/>
      <c r="M8" s="120"/>
      <c r="N8" s="120"/>
      <c r="O8" s="120"/>
      <c r="P8" s="115">
        <f>SUM(D8:O8)</f>
        <v>101725.98000000001</v>
      </c>
      <c r="Q8" s="116"/>
      <c r="R8" s="121"/>
      <c r="S8" s="118"/>
    </row>
    <row r="9" spans="1:19" x14ac:dyDescent="0.45">
      <c r="A9" s="111" t="s">
        <v>32</v>
      </c>
      <c r="B9" s="119">
        <v>0</v>
      </c>
      <c r="C9" s="113">
        <f t="shared" si="0"/>
        <v>0</v>
      </c>
      <c r="D9" s="120">
        <v>0</v>
      </c>
      <c r="E9" s="236">
        <v>0</v>
      </c>
      <c r="F9" s="120">
        <v>6.48</v>
      </c>
      <c r="G9" s="120">
        <v>0</v>
      </c>
      <c r="H9" s="121">
        <v>0</v>
      </c>
      <c r="I9" s="98"/>
      <c r="J9" s="98"/>
      <c r="K9" s="120"/>
      <c r="L9" s="120"/>
      <c r="M9" s="120"/>
      <c r="N9" s="120"/>
      <c r="O9" s="120"/>
      <c r="P9" s="115">
        <f t="shared" si="1"/>
        <v>6.48</v>
      </c>
      <c r="Q9" s="116"/>
      <c r="R9" s="121"/>
      <c r="S9" s="118"/>
    </row>
    <row r="10" spans="1:19" x14ac:dyDescent="0.45">
      <c r="A10" s="111" t="s">
        <v>33</v>
      </c>
      <c r="B10" s="119">
        <v>5750</v>
      </c>
      <c r="C10" s="113">
        <f t="shared" si="0"/>
        <v>479.16666666666669</v>
      </c>
      <c r="D10" s="120">
        <v>0</v>
      </c>
      <c r="E10" s="236">
        <v>900.04</v>
      </c>
      <c r="F10" s="120">
        <v>407.63</v>
      </c>
      <c r="G10" s="120">
        <v>509.43</v>
      </c>
      <c r="H10" s="121">
        <v>0</v>
      </c>
      <c r="I10" s="98"/>
      <c r="J10" s="98"/>
      <c r="K10" s="120"/>
      <c r="L10" s="120"/>
      <c r="M10" s="120"/>
      <c r="N10" s="120"/>
      <c r="O10" s="120"/>
      <c r="P10" s="115">
        <f t="shared" si="1"/>
        <v>1817.1000000000001</v>
      </c>
      <c r="Q10" s="116"/>
      <c r="R10" s="121"/>
      <c r="S10" s="118"/>
    </row>
    <row r="11" spans="1:19" x14ac:dyDescent="0.45">
      <c r="A11" s="111" t="s">
        <v>34</v>
      </c>
      <c r="B11" s="119">
        <v>0</v>
      </c>
      <c r="C11" s="113">
        <f t="shared" si="0"/>
        <v>0</v>
      </c>
      <c r="D11" s="120">
        <v>0</v>
      </c>
      <c r="E11" s="236">
        <v>0</v>
      </c>
      <c r="F11" s="120">
        <v>0</v>
      </c>
      <c r="G11" s="120">
        <v>0</v>
      </c>
      <c r="H11" s="121">
        <v>0</v>
      </c>
      <c r="I11" s="98"/>
      <c r="J11" s="98"/>
      <c r="K11" s="120"/>
      <c r="L11" s="120"/>
      <c r="M11" s="120"/>
      <c r="N11" s="120"/>
      <c r="O11" s="120"/>
      <c r="P11" s="115">
        <f t="shared" si="1"/>
        <v>0</v>
      </c>
      <c r="Q11" s="116"/>
      <c r="R11" s="121"/>
      <c r="S11" s="118"/>
    </row>
    <row r="12" spans="1:19" x14ac:dyDescent="0.45">
      <c r="A12" s="111" t="s">
        <v>35</v>
      </c>
      <c r="B12" s="119">
        <v>0</v>
      </c>
      <c r="C12" s="113">
        <f t="shared" si="0"/>
        <v>0</v>
      </c>
      <c r="D12" s="120">
        <v>0</v>
      </c>
      <c r="E12" s="236">
        <v>0</v>
      </c>
      <c r="F12" s="120">
        <v>0</v>
      </c>
      <c r="G12" s="120">
        <v>0</v>
      </c>
      <c r="H12" s="121">
        <v>0</v>
      </c>
      <c r="I12" s="98"/>
      <c r="J12" s="98"/>
      <c r="K12" s="120"/>
      <c r="L12" s="120"/>
      <c r="M12" s="120"/>
      <c r="N12" s="120"/>
      <c r="O12" s="120"/>
      <c r="P12" s="115">
        <f t="shared" si="1"/>
        <v>0</v>
      </c>
      <c r="Q12" s="116"/>
      <c r="R12" s="121"/>
      <c r="S12" s="118" t="s">
        <v>166</v>
      </c>
    </row>
    <row r="13" spans="1:19" x14ac:dyDescent="0.45">
      <c r="A13" s="111" t="s">
        <v>36</v>
      </c>
      <c r="B13" s="119">
        <v>500</v>
      </c>
      <c r="C13" s="113">
        <f t="shared" si="0"/>
        <v>41.666666666666664</v>
      </c>
      <c r="D13" s="120">
        <v>0</v>
      </c>
      <c r="E13" s="236">
        <v>0</v>
      </c>
      <c r="F13" s="120">
        <v>0</v>
      </c>
      <c r="G13" s="120">
        <v>0</v>
      </c>
      <c r="H13" s="121">
        <v>0</v>
      </c>
      <c r="I13" s="98"/>
      <c r="J13" s="98"/>
      <c r="K13" s="120"/>
      <c r="L13" s="120"/>
      <c r="M13" s="120"/>
      <c r="N13" s="120"/>
      <c r="O13" s="120"/>
      <c r="P13" s="115">
        <f t="shared" si="1"/>
        <v>0</v>
      </c>
      <c r="Q13" s="116"/>
      <c r="R13" s="121"/>
      <c r="S13" s="118"/>
    </row>
    <row r="14" spans="1:19" x14ac:dyDescent="0.45">
      <c r="A14" s="111" t="s">
        <v>37</v>
      </c>
      <c r="B14" s="119">
        <v>0</v>
      </c>
      <c r="C14" s="113">
        <f t="shared" si="0"/>
        <v>0</v>
      </c>
      <c r="D14" s="120">
        <v>1846.26</v>
      </c>
      <c r="E14" s="236">
        <v>2762</v>
      </c>
      <c r="F14" s="120">
        <v>3633.98</v>
      </c>
      <c r="G14" s="120">
        <v>3091.93</v>
      </c>
      <c r="H14" s="121">
        <v>3177.54</v>
      </c>
      <c r="I14" s="98"/>
      <c r="J14" s="98"/>
      <c r="K14" s="120"/>
      <c r="L14" s="120"/>
      <c r="M14" s="120"/>
      <c r="N14" s="120"/>
      <c r="O14" s="120"/>
      <c r="P14" s="115">
        <f t="shared" si="1"/>
        <v>14511.71</v>
      </c>
      <c r="Q14" s="116"/>
      <c r="R14" s="121"/>
      <c r="S14" s="118"/>
    </row>
    <row r="15" spans="1:19" x14ac:dyDescent="0.45">
      <c r="A15" s="111" t="s">
        <v>38</v>
      </c>
      <c r="B15" s="119">
        <v>0</v>
      </c>
      <c r="C15" s="113">
        <f t="shared" si="0"/>
        <v>0</v>
      </c>
      <c r="D15" s="120">
        <v>-35209.29</v>
      </c>
      <c r="E15" s="236">
        <v>-18430.740000000002</v>
      </c>
      <c r="F15" s="120">
        <v>-16682.55</v>
      </c>
      <c r="G15" s="120">
        <v>-48581.79</v>
      </c>
      <c r="H15" s="121">
        <v>6804.53</v>
      </c>
      <c r="I15" s="98"/>
      <c r="J15" s="98"/>
      <c r="K15" s="120"/>
      <c r="L15" s="120"/>
      <c r="M15" s="120"/>
      <c r="N15" s="120"/>
      <c r="O15" s="120"/>
      <c r="P15" s="115">
        <f t="shared" si="1"/>
        <v>-112099.84</v>
      </c>
      <c r="Q15" s="116"/>
      <c r="R15" s="121"/>
      <c r="S15" s="118"/>
    </row>
    <row r="16" spans="1:19" x14ac:dyDescent="0.45">
      <c r="A16" s="111" t="s">
        <v>208</v>
      </c>
      <c r="B16" s="122">
        <v>0</v>
      </c>
      <c r="C16" s="113">
        <f t="shared" si="0"/>
        <v>0</v>
      </c>
      <c r="D16" s="123">
        <v>0</v>
      </c>
      <c r="E16" s="237">
        <v>0</v>
      </c>
      <c r="F16" s="123">
        <v>0</v>
      </c>
      <c r="G16" s="123">
        <v>0</v>
      </c>
      <c r="H16" s="121">
        <v>0</v>
      </c>
      <c r="I16" s="99"/>
      <c r="J16" s="99"/>
      <c r="K16" s="123"/>
      <c r="L16" s="123"/>
      <c r="M16" s="124"/>
      <c r="N16" s="123"/>
      <c r="O16" s="123"/>
      <c r="P16" s="115">
        <f t="shared" si="1"/>
        <v>0</v>
      </c>
      <c r="Q16" s="116"/>
      <c r="R16" s="121"/>
      <c r="S16" s="118"/>
    </row>
    <row r="17" spans="1:19" customFormat="1" ht="14.4" x14ac:dyDescent="0.55000000000000004">
      <c r="A17" s="125"/>
      <c r="B17" s="126"/>
      <c r="C17" s="127"/>
      <c r="D17" s="128"/>
      <c r="E17" s="128"/>
      <c r="F17" s="128"/>
      <c r="G17" s="128"/>
      <c r="H17" s="128"/>
      <c r="I17" s="128"/>
      <c r="J17" s="128"/>
      <c r="K17" s="129"/>
      <c r="L17" s="121"/>
      <c r="M17" s="128"/>
      <c r="N17" s="129"/>
      <c r="O17" s="129"/>
      <c r="P17" s="130"/>
      <c r="Q17" s="131"/>
      <c r="S17" s="118"/>
    </row>
    <row r="18" spans="1:19" x14ac:dyDescent="0.45">
      <c r="A18" s="105" t="s">
        <v>39</v>
      </c>
      <c r="B18" s="132">
        <f t="shared" ref="B18:N18" si="2">ROUND(SUBTOTAL(9, B2:B17), 5)</f>
        <v>16629416.689999999</v>
      </c>
      <c r="C18" s="133">
        <f>B18/12</f>
        <v>1385784.7241666666</v>
      </c>
      <c r="D18" s="134">
        <f t="shared" si="2"/>
        <v>1292063.05</v>
      </c>
      <c r="E18" s="134">
        <f t="shared" si="2"/>
        <v>1312878.3700000001</v>
      </c>
      <c r="F18" s="134">
        <f t="shared" si="2"/>
        <v>1502662.83</v>
      </c>
      <c r="G18" s="134">
        <f t="shared" si="2"/>
        <v>1461203.16</v>
      </c>
      <c r="H18" s="134">
        <f t="shared" si="2"/>
        <v>1458812.44</v>
      </c>
      <c r="I18" s="134">
        <f t="shared" si="2"/>
        <v>0</v>
      </c>
      <c r="J18" s="134">
        <f t="shared" si="2"/>
        <v>0</v>
      </c>
      <c r="K18" s="134">
        <f t="shared" si="2"/>
        <v>0</v>
      </c>
      <c r="L18" s="134">
        <f t="shared" si="2"/>
        <v>0</v>
      </c>
      <c r="M18" s="134">
        <f t="shared" si="2"/>
        <v>0</v>
      </c>
      <c r="N18" s="135">
        <f t="shared" si="2"/>
        <v>0</v>
      </c>
      <c r="O18" s="136">
        <f>ROUND(SUBTOTAL(9, O2:O17), 5)</f>
        <v>0</v>
      </c>
      <c r="P18" s="137">
        <f>ROUND(SUBTOTAL(9, P2:P17), 5)</f>
        <v>7027619.8499999996</v>
      </c>
      <c r="Q18" s="138"/>
      <c r="S18" s="118"/>
    </row>
    <row r="19" spans="1:19" customFormat="1" ht="14.4" x14ac:dyDescent="0.55000000000000004">
      <c r="A19" s="125"/>
      <c r="B19" s="139"/>
      <c r="C19" s="140"/>
      <c r="D19" s="141"/>
      <c r="E19" s="141"/>
      <c r="F19" s="141"/>
      <c r="G19" s="141"/>
      <c r="H19" s="141"/>
      <c r="I19" s="141"/>
      <c r="J19" s="141"/>
      <c r="K19" s="141"/>
      <c r="L19" s="141"/>
      <c r="M19" s="141"/>
      <c r="N19" s="142"/>
      <c r="O19" s="128"/>
      <c r="P19" s="130"/>
      <c r="Q19" s="131"/>
      <c r="S19" s="118"/>
    </row>
    <row r="20" spans="1:19" x14ac:dyDescent="0.45">
      <c r="A20" s="143" t="s">
        <v>40</v>
      </c>
      <c r="B20" s="144"/>
      <c r="C20" s="145"/>
      <c r="D20" s="146"/>
      <c r="E20" s="146"/>
      <c r="F20" s="146"/>
      <c r="G20" s="146"/>
      <c r="H20" s="146"/>
      <c r="I20" s="146"/>
      <c r="J20" s="146"/>
      <c r="K20" s="146"/>
      <c r="L20" s="146"/>
      <c r="M20" s="146"/>
      <c r="N20" s="146"/>
      <c r="O20" s="109"/>
      <c r="P20" s="110"/>
      <c r="S20" s="118"/>
    </row>
    <row r="21" spans="1:19" x14ac:dyDescent="0.45">
      <c r="A21" s="105" t="s">
        <v>41</v>
      </c>
      <c r="B21" s="132">
        <f t="shared" ref="B21:P21" si="3">-(ROUND(-B18-SUBTOTAL(9, B20:B20), 5))</f>
        <v>16629416.689999999</v>
      </c>
      <c r="C21" s="133">
        <f>B21/12</f>
        <v>1385784.7241666666</v>
      </c>
      <c r="D21" s="134">
        <f>-(ROUND(-D18-SUBTOTAL(9, D20:D20), 5))</f>
        <v>1292063.05</v>
      </c>
      <c r="E21" s="134">
        <f>-(ROUND(-E18-SUBTOTAL(9, E20:E20), 5))</f>
        <v>1312878.3700000001</v>
      </c>
      <c r="F21" s="134">
        <f t="shared" si="3"/>
        <v>1502662.83</v>
      </c>
      <c r="G21" s="134">
        <f t="shared" si="3"/>
        <v>1461203.16</v>
      </c>
      <c r="H21" s="134">
        <f t="shared" si="3"/>
        <v>1458812.44</v>
      </c>
      <c r="I21" s="134">
        <f t="shared" si="3"/>
        <v>0</v>
      </c>
      <c r="J21" s="134">
        <f t="shared" si="3"/>
        <v>0</v>
      </c>
      <c r="K21" s="134">
        <f t="shared" si="3"/>
        <v>0</v>
      </c>
      <c r="L21" s="134">
        <f>-(ROUND(-L18-SUBTOTAL(9, L20:L20), 5))</f>
        <v>0</v>
      </c>
      <c r="M21" s="134">
        <f>-(ROUND(-M18-SUBTOTAL(9, M20:M20), 5))</f>
        <v>0</v>
      </c>
      <c r="N21" s="135">
        <f t="shared" si="3"/>
        <v>0</v>
      </c>
      <c r="O21" s="147">
        <f>-(ROUND(-O18-SUBTOTAL(9, O20:O20), 5))</f>
        <v>0</v>
      </c>
      <c r="P21" s="137">
        <f t="shared" si="3"/>
        <v>7027619.8499999996</v>
      </c>
      <c r="Q21" s="116"/>
      <c r="S21" s="118"/>
    </row>
    <row r="22" spans="1:19" customFormat="1" ht="14.4" x14ac:dyDescent="0.55000000000000004">
      <c r="A22" s="148"/>
      <c r="B22" s="149"/>
      <c r="C22" s="150"/>
      <c r="D22" s="151"/>
      <c r="E22" s="151"/>
      <c r="F22" s="151"/>
      <c r="G22" s="151"/>
      <c r="H22" s="151"/>
      <c r="I22" s="151"/>
      <c r="J22" s="151"/>
      <c r="K22" s="151"/>
      <c r="L22" s="151"/>
      <c r="M22" s="151"/>
      <c r="N22" s="152"/>
      <c r="O22" s="152"/>
      <c r="P22" s="153"/>
      <c r="Q22" s="154"/>
      <c r="S22" s="118"/>
    </row>
    <row r="23" spans="1:19" customFormat="1" ht="14.4" x14ac:dyDescent="0.55000000000000004">
      <c r="A23" s="155" t="s">
        <v>182</v>
      </c>
      <c r="B23" s="156"/>
      <c r="C23" s="157"/>
      <c r="D23" s="158">
        <v>0</v>
      </c>
      <c r="E23" s="158">
        <v>0</v>
      </c>
      <c r="F23" s="158">
        <v>0</v>
      </c>
      <c r="G23" s="158">
        <v>0</v>
      </c>
      <c r="H23" s="158">
        <v>0</v>
      </c>
      <c r="I23" s="158">
        <v>0</v>
      </c>
      <c r="J23" s="158">
        <v>0</v>
      </c>
      <c r="K23" s="158">
        <v>0</v>
      </c>
      <c r="L23" s="158">
        <v>0</v>
      </c>
      <c r="M23" s="158">
        <v>0</v>
      </c>
      <c r="N23" s="158">
        <v>0</v>
      </c>
      <c r="O23" s="158">
        <v>0</v>
      </c>
      <c r="P23" s="159">
        <f>SUM(B23:O23)</f>
        <v>0</v>
      </c>
      <c r="Q23" s="160"/>
      <c r="S23" s="118"/>
    </row>
    <row r="24" spans="1:19" customFormat="1" ht="14.4" x14ac:dyDescent="0.55000000000000004">
      <c r="A24" s="148"/>
      <c r="B24" s="161"/>
      <c r="C24" s="162"/>
      <c r="D24" s="152"/>
      <c r="E24" s="152"/>
      <c r="F24" s="152"/>
      <c r="G24" s="152"/>
      <c r="H24" s="152"/>
      <c r="I24" s="152"/>
      <c r="J24" s="152"/>
      <c r="K24" s="152"/>
      <c r="L24" s="152"/>
      <c r="M24" s="152"/>
      <c r="N24" s="152"/>
      <c r="O24" s="152"/>
      <c r="P24" s="163"/>
      <c r="Q24" s="160"/>
      <c r="S24" s="118"/>
    </row>
    <row r="25" spans="1:19" customFormat="1" ht="14.4" x14ac:dyDescent="0.55000000000000004">
      <c r="A25" s="148" t="s">
        <v>183</v>
      </c>
      <c r="B25" s="164">
        <f>B21-B23</f>
        <v>16629416.689999999</v>
      </c>
      <c r="C25" s="165">
        <f>B25/12</f>
        <v>1385784.7241666666</v>
      </c>
      <c r="D25" s="166">
        <f>D21-D23</f>
        <v>1292063.05</v>
      </c>
      <c r="E25" s="166">
        <f t="shared" ref="E25:O25" si="4">E21-E23</f>
        <v>1312878.3700000001</v>
      </c>
      <c r="F25" s="166">
        <f t="shared" si="4"/>
        <v>1502662.83</v>
      </c>
      <c r="G25" s="166">
        <f t="shared" si="4"/>
        <v>1461203.16</v>
      </c>
      <c r="H25" s="166">
        <f t="shared" si="4"/>
        <v>1458812.44</v>
      </c>
      <c r="I25" s="166">
        <f t="shared" si="4"/>
        <v>0</v>
      </c>
      <c r="J25" s="166">
        <f t="shared" si="4"/>
        <v>0</v>
      </c>
      <c r="K25" s="166">
        <f t="shared" si="4"/>
        <v>0</v>
      </c>
      <c r="L25" s="166">
        <f t="shared" si="4"/>
        <v>0</v>
      </c>
      <c r="M25" s="166">
        <f t="shared" si="4"/>
        <v>0</v>
      </c>
      <c r="N25" s="166">
        <f t="shared" si="4"/>
        <v>0</v>
      </c>
      <c r="O25" s="166">
        <f t="shared" si="4"/>
        <v>0</v>
      </c>
      <c r="P25" s="167">
        <f>SUM(D25:O25)</f>
        <v>7027619.8499999996</v>
      </c>
      <c r="Q25" s="160"/>
      <c r="S25" s="118"/>
    </row>
    <row r="26" spans="1:19" customFormat="1" ht="14.4" x14ac:dyDescent="0.55000000000000004">
      <c r="A26" s="168"/>
      <c r="B26" s="169"/>
      <c r="C26" s="170"/>
      <c r="D26" s="171"/>
      <c r="E26" s="171"/>
      <c r="F26" s="171"/>
      <c r="G26" s="171"/>
      <c r="H26" s="171"/>
      <c r="I26" s="171"/>
      <c r="J26" s="171"/>
      <c r="K26" s="171"/>
      <c r="L26" s="171"/>
      <c r="M26" s="171"/>
      <c r="N26" s="171"/>
      <c r="O26" s="171"/>
      <c r="P26" s="172"/>
      <c r="Q26" s="160"/>
      <c r="S26" s="118"/>
    </row>
    <row r="27" spans="1:19" x14ac:dyDescent="0.45">
      <c r="A27" s="105" t="s">
        <v>42</v>
      </c>
      <c r="B27" s="173"/>
      <c r="C27" s="174"/>
      <c r="D27" s="175"/>
      <c r="E27" s="175"/>
      <c r="F27" s="175"/>
      <c r="G27" s="175"/>
      <c r="H27" s="175"/>
      <c r="I27" s="175"/>
      <c r="J27" s="175"/>
      <c r="K27" s="175"/>
      <c r="L27" s="175"/>
      <c r="M27" s="175"/>
      <c r="N27" s="175"/>
      <c r="O27" s="175"/>
      <c r="P27" s="176"/>
      <c r="Q27" s="177"/>
      <c r="S27" s="118"/>
    </row>
    <row r="28" spans="1:19" x14ac:dyDescent="0.45">
      <c r="A28" s="111" t="s">
        <v>43</v>
      </c>
      <c r="B28" s="119">
        <v>796700</v>
      </c>
      <c r="C28" s="113">
        <f t="shared" ref="C28:C91" si="5">B28/12</f>
        <v>66391.666666666672</v>
      </c>
      <c r="D28" s="232">
        <v>77743.89</v>
      </c>
      <c r="E28" s="236">
        <v>91242.51</v>
      </c>
      <c r="F28" s="120">
        <v>70054.259999999995</v>
      </c>
      <c r="G28" s="121">
        <v>65042.95</v>
      </c>
      <c r="H28" s="178">
        <v>76871.570000000007</v>
      </c>
      <c r="I28" s="98"/>
      <c r="J28" s="100"/>
      <c r="K28" s="120"/>
      <c r="L28" s="121"/>
      <c r="M28" s="178"/>
      <c r="N28" s="120"/>
      <c r="O28" s="120"/>
      <c r="P28" s="115">
        <f>SUM(D28:O28)</f>
        <v>380955.18</v>
      </c>
      <c r="Q28" s="116"/>
      <c r="R28" s="121"/>
      <c r="S28" s="118"/>
    </row>
    <row r="29" spans="1:19" x14ac:dyDescent="0.45">
      <c r="A29" s="111" t="s">
        <v>44</v>
      </c>
      <c r="B29" s="119">
        <v>8950</v>
      </c>
      <c r="C29" s="113">
        <f t="shared" si="5"/>
        <v>745.83333333333337</v>
      </c>
      <c r="D29" s="232">
        <v>968.85</v>
      </c>
      <c r="E29" s="236">
        <v>904.88</v>
      </c>
      <c r="F29" s="120">
        <v>1004.82</v>
      </c>
      <c r="G29" s="121">
        <v>1107.26</v>
      </c>
      <c r="H29" s="178">
        <v>1131.8499999999999</v>
      </c>
      <c r="I29" s="98"/>
      <c r="J29" s="100"/>
      <c r="K29" s="120"/>
      <c r="L29" s="121"/>
      <c r="M29" s="178"/>
      <c r="N29" s="120"/>
      <c r="O29" s="120"/>
      <c r="P29" s="115">
        <f t="shared" ref="P29:P93" si="6">SUM(D29:O29)</f>
        <v>5117.66</v>
      </c>
      <c r="Q29" s="116"/>
      <c r="R29" s="121"/>
      <c r="S29" s="118"/>
    </row>
    <row r="30" spans="1:19" x14ac:dyDescent="0.45">
      <c r="A30" s="111" t="s">
        <v>45</v>
      </c>
      <c r="B30" s="119">
        <v>35500</v>
      </c>
      <c r="C30" s="113">
        <f t="shared" si="5"/>
        <v>2958.3333333333335</v>
      </c>
      <c r="D30" s="232">
        <v>2613.88</v>
      </c>
      <c r="E30" s="236">
        <v>1946.55</v>
      </c>
      <c r="F30" s="120">
        <v>2232.15</v>
      </c>
      <c r="G30" s="121">
        <v>2260.02</v>
      </c>
      <c r="H30" s="178">
        <v>2059.2199999999998</v>
      </c>
      <c r="I30" s="98"/>
      <c r="J30" s="100"/>
      <c r="K30" s="120"/>
      <c r="L30" s="121"/>
      <c r="M30" s="178"/>
      <c r="N30" s="120"/>
      <c r="O30" s="120"/>
      <c r="P30" s="115">
        <f t="shared" si="6"/>
        <v>11111.82</v>
      </c>
      <c r="Q30" s="116"/>
      <c r="R30" s="121"/>
      <c r="S30" s="118"/>
    </row>
    <row r="31" spans="1:19" x14ac:dyDescent="0.45">
      <c r="A31" s="111" t="s">
        <v>46</v>
      </c>
      <c r="B31" s="119">
        <v>115000</v>
      </c>
      <c r="C31" s="113">
        <f t="shared" si="5"/>
        <v>9583.3333333333339</v>
      </c>
      <c r="D31" s="232">
        <v>11958.97</v>
      </c>
      <c r="E31" s="236">
        <v>9211.9500000000007</v>
      </c>
      <c r="F31" s="120">
        <v>11093.26</v>
      </c>
      <c r="G31" s="121">
        <v>12925.28</v>
      </c>
      <c r="H31" s="178">
        <v>5607.08</v>
      </c>
      <c r="I31" s="98"/>
      <c r="J31" s="100"/>
      <c r="K31" s="120"/>
      <c r="L31" s="121"/>
      <c r="M31" s="178"/>
      <c r="N31" s="120"/>
      <c r="O31" s="120"/>
      <c r="P31" s="115">
        <f t="shared" si="6"/>
        <v>50796.54</v>
      </c>
      <c r="Q31" s="116"/>
      <c r="R31" s="121"/>
      <c r="S31" s="118"/>
    </row>
    <row r="32" spans="1:19" x14ac:dyDescent="0.45">
      <c r="A32" s="111" t="s">
        <v>47</v>
      </c>
      <c r="B32" s="119">
        <v>100000</v>
      </c>
      <c r="C32" s="113">
        <f t="shared" si="5"/>
        <v>8333.3333333333339</v>
      </c>
      <c r="D32" s="232">
        <v>9715</v>
      </c>
      <c r="E32" s="236">
        <v>9715</v>
      </c>
      <c r="F32" s="120">
        <v>9715</v>
      </c>
      <c r="G32" s="121">
        <v>9710</v>
      </c>
      <c r="H32" s="178">
        <v>9710</v>
      </c>
      <c r="I32" s="98"/>
      <c r="J32" s="100"/>
      <c r="K32" s="120"/>
      <c r="L32" s="121"/>
      <c r="M32" s="178"/>
      <c r="N32" s="120"/>
      <c r="O32" s="120"/>
      <c r="P32" s="115">
        <f t="shared" si="6"/>
        <v>48565</v>
      </c>
      <c r="Q32" s="116"/>
      <c r="R32" s="121"/>
      <c r="S32" s="118"/>
    </row>
    <row r="33" spans="1:19" x14ac:dyDescent="0.45">
      <c r="A33" s="111" t="s">
        <v>48</v>
      </c>
      <c r="B33" s="119">
        <v>52000</v>
      </c>
      <c r="C33" s="113">
        <f t="shared" si="5"/>
        <v>4333.333333333333</v>
      </c>
      <c r="D33" s="232">
        <v>3918.63</v>
      </c>
      <c r="E33" s="236">
        <v>932.5</v>
      </c>
      <c r="F33" s="120">
        <v>4485.0200000000004</v>
      </c>
      <c r="G33" s="121">
        <v>7969.73</v>
      </c>
      <c r="H33" s="178">
        <v>0</v>
      </c>
      <c r="I33" s="98"/>
      <c r="J33" s="100"/>
      <c r="K33" s="120"/>
      <c r="L33" s="121"/>
      <c r="M33" s="178"/>
      <c r="N33" s="120"/>
      <c r="O33" s="120"/>
      <c r="P33" s="115">
        <f t="shared" si="6"/>
        <v>17305.88</v>
      </c>
      <c r="Q33" s="116"/>
      <c r="R33" s="121"/>
      <c r="S33" s="118"/>
    </row>
    <row r="34" spans="1:19" x14ac:dyDescent="0.45">
      <c r="A34" s="111" t="s">
        <v>49</v>
      </c>
      <c r="B34" s="119">
        <v>500</v>
      </c>
      <c r="C34" s="113">
        <f t="shared" si="5"/>
        <v>41.666666666666664</v>
      </c>
      <c r="D34" s="232">
        <v>0</v>
      </c>
      <c r="E34" s="236">
        <v>0</v>
      </c>
      <c r="F34" s="120">
        <v>0</v>
      </c>
      <c r="G34" s="121">
        <v>0</v>
      </c>
      <c r="H34" s="178">
        <v>0</v>
      </c>
      <c r="I34" s="98"/>
      <c r="J34" s="100"/>
      <c r="K34" s="120"/>
      <c r="L34" s="121"/>
      <c r="M34" s="178"/>
      <c r="N34" s="120"/>
      <c r="O34" s="120"/>
      <c r="P34" s="115">
        <f t="shared" si="6"/>
        <v>0</v>
      </c>
      <c r="Q34" s="116"/>
      <c r="R34" s="121"/>
      <c r="S34" s="118"/>
    </row>
    <row r="35" spans="1:19" x14ac:dyDescent="0.45">
      <c r="A35" s="111" t="s">
        <v>184</v>
      </c>
      <c r="B35" s="119">
        <v>30300</v>
      </c>
      <c r="C35" s="113">
        <f t="shared" si="5"/>
        <v>2525</v>
      </c>
      <c r="D35" s="232">
        <v>1715.43</v>
      </c>
      <c r="E35" s="236">
        <v>3180.8</v>
      </c>
      <c r="F35" s="120">
        <v>2657.64</v>
      </c>
      <c r="G35" s="121">
        <v>2271.3200000000002</v>
      </c>
      <c r="H35" s="178">
        <v>1584.63</v>
      </c>
      <c r="I35" s="98"/>
      <c r="J35" s="100"/>
      <c r="K35" s="120"/>
      <c r="L35" s="121"/>
      <c r="M35" s="178"/>
      <c r="N35" s="120"/>
      <c r="O35" s="120"/>
      <c r="P35" s="115">
        <f t="shared" si="6"/>
        <v>11409.82</v>
      </c>
      <c r="Q35" s="116"/>
      <c r="R35" s="121"/>
      <c r="S35" s="118"/>
    </row>
    <row r="36" spans="1:19" x14ac:dyDescent="0.45">
      <c r="A36" s="111" t="s">
        <v>50</v>
      </c>
      <c r="B36" s="119">
        <v>3000</v>
      </c>
      <c r="C36" s="113">
        <f t="shared" si="5"/>
        <v>250</v>
      </c>
      <c r="D36" s="232">
        <v>740.16</v>
      </c>
      <c r="E36" s="236">
        <v>65</v>
      </c>
      <c r="F36" s="120">
        <v>65</v>
      </c>
      <c r="G36" s="121">
        <v>735.16</v>
      </c>
      <c r="H36" s="178">
        <v>65</v>
      </c>
      <c r="I36" s="98"/>
      <c r="J36" s="100"/>
      <c r="K36" s="120"/>
      <c r="L36" s="121"/>
      <c r="M36" s="178"/>
      <c r="N36" s="120"/>
      <c r="O36" s="120"/>
      <c r="P36" s="115">
        <f t="shared" si="6"/>
        <v>1670.32</v>
      </c>
      <c r="Q36" s="116"/>
      <c r="R36" s="121"/>
      <c r="S36" s="118"/>
    </row>
    <row r="37" spans="1:19" x14ac:dyDescent="0.45">
      <c r="A37" s="111" t="s">
        <v>51</v>
      </c>
      <c r="B37" s="119">
        <v>50000</v>
      </c>
      <c r="C37" s="113">
        <f t="shared" si="5"/>
        <v>4166.666666666667</v>
      </c>
      <c r="D37" s="232">
        <v>32557.35</v>
      </c>
      <c r="E37" s="236">
        <v>1376.91</v>
      </c>
      <c r="F37" s="120">
        <v>1945.46</v>
      </c>
      <c r="G37" s="121">
        <v>2231.3000000000002</v>
      </c>
      <c r="H37" s="178">
        <v>1835.8</v>
      </c>
      <c r="I37" s="98"/>
      <c r="J37" s="100"/>
      <c r="K37" s="120"/>
      <c r="L37" s="121"/>
      <c r="M37" s="178"/>
      <c r="N37" s="120"/>
      <c r="O37" s="120"/>
      <c r="P37" s="115">
        <f t="shared" si="6"/>
        <v>39946.820000000007</v>
      </c>
      <c r="Q37" s="116"/>
      <c r="R37" s="121"/>
      <c r="S37" s="118"/>
    </row>
    <row r="38" spans="1:19" x14ac:dyDescent="0.45">
      <c r="A38" s="111" t="s">
        <v>52</v>
      </c>
      <c r="B38" s="119">
        <v>3000</v>
      </c>
      <c r="C38" s="113">
        <f t="shared" si="5"/>
        <v>250</v>
      </c>
      <c r="D38" s="232">
        <v>-1402.01</v>
      </c>
      <c r="E38" s="236">
        <v>-854</v>
      </c>
      <c r="F38" s="120">
        <v>-27670</v>
      </c>
      <c r="G38" s="121">
        <v>26025</v>
      </c>
      <c r="H38" s="178">
        <v>455</v>
      </c>
      <c r="I38" s="98"/>
      <c r="J38" s="100"/>
      <c r="K38" s="120"/>
      <c r="L38" s="121"/>
      <c r="M38" s="178"/>
      <c r="N38" s="120"/>
      <c r="O38" s="120"/>
      <c r="P38" s="115">
        <f t="shared" si="6"/>
        <v>-3446.010000000002</v>
      </c>
      <c r="Q38" s="116"/>
      <c r="R38" s="121"/>
      <c r="S38" s="118"/>
    </row>
    <row r="39" spans="1:19" x14ac:dyDescent="0.45">
      <c r="A39" s="111" t="s">
        <v>53</v>
      </c>
      <c r="B39" s="119">
        <v>0</v>
      </c>
      <c r="C39" s="113">
        <f t="shared" si="5"/>
        <v>0</v>
      </c>
      <c r="D39" s="232">
        <v>0</v>
      </c>
      <c r="E39" s="236">
        <v>0</v>
      </c>
      <c r="F39" s="120">
        <v>0</v>
      </c>
      <c r="G39" s="121">
        <v>0</v>
      </c>
      <c r="H39" s="178">
        <v>0</v>
      </c>
      <c r="I39" s="98"/>
      <c r="J39" s="100"/>
      <c r="K39" s="120"/>
      <c r="L39" s="121"/>
      <c r="M39" s="178"/>
      <c r="N39" s="120"/>
      <c r="O39" s="120"/>
      <c r="P39" s="115">
        <f t="shared" si="6"/>
        <v>0</v>
      </c>
      <c r="Q39" s="116"/>
      <c r="R39" s="121"/>
      <c r="S39" s="118"/>
    </row>
    <row r="40" spans="1:19" x14ac:dyDescent="0.45">
      <c r="A40" s="111" t="s">
        <v>54</v>
      </c>
      <c r="B40" s="119">
        <v>750</v>
      </c>
      <c r="C40" s="113">
        <f t="shared" si="5"/>
        <v>62.5</v>
      </c>
      <c r="D40" s="232">
        <v>2.16</v>
      </c>
      <c r="E40" s="236">
        <v>0</v>
      </c>
      <c r="F40" s="120">
        <v>25</v>
      </c>
      <c r="G40" s="121">
        <v>450</v>
      </c>
      <c r="H40" s="178">
        <v>25</v>
      </c>
      <c r="I40" s="98"/>
      <c r="J40" s="100"/>
      <c r="K40" s="120"/>
      <c r="L40" s="121"/>
      <c r="M40" s="178"/>
      <c r="N40" s="120"/>
      <c r="O40" s="120"/>
      <c r="P40" s="115">
        <f t="shared" si="6"/>
        <v>502.16</v>
      </c>
      <c r="Q40" s="116"/>
      <c r="R40" s="121"/>
      <c r="S40" s="118"/>
    </row>
    <row r="41" spans="1:19" x14ac:dyDescent="0.45">
      <c r="A41" s="111" t="s">
        <v>55</v>
      </c>
      <c r="B41" s="119">
        <v>3500</v>
      </c>
      <c r="C41" s="113">
        <f t="shared" si="5"/>
        <v>291.66666666666669</v>
      </c>
      <c r="D41" s="232">
        <v>11590.17</v>
      </c>
      <c r="E41" s="236">
        <v>3167</v>
      </c>
      <c r="F41" s="120">
        <v>380</v>
      </c>
      <c r="G41" s="121">
        <v>190</v>
      </c>
      <c r="H41" s="178">
        <v>198.41</v>
      </c>
      <c r="I41" s="98"/>
      <c r="J41" s="100"/>
      <c r="K41" s="120"/>
      <c r="L41" s="121"/>
      <c r="M41" s="178"/>
      <c r="N41" s="120"/>
      <c r="O41" s="120"/>
      <c r="P41" s="115">
        <f t="shared" si="6"/>
        <v>15525.58</v>
      </c>
      <c r="Q41" s="116"/>
      <c r="R41" s="121"/>
      <c r="S41" s="118"/>
    </row>
    <row r="42" spans="1:19" x14ac:dyDescent="0.45">
      <c r="A42" s="111" t="s">
        <v>56</v>
      </c>
      <c r="B42" s="119">
        <v>2000</v>
      </c>
      <c r="C42" s="113">
        <f t="shared" si="5"/>
        <v>166.66666666666666</v>
      </c>
      <c r="D42" s="232">
        <v>0</v>
      </c>
      <c r="E42" s="236">
        <v>0</v>
      </c>
      <c r="F42" s="120">
        <v>0</v>
      </c>
      <c r="G42" s="121">
        <v>0</v>
      </c>
      <c r="H42" s="178">
        <v>50.8</v>
      </c>
      <c r="I42" s="98"/>
      <c r="J42" s="100"/>
      <c r="K42" s="120"/>
      <c r="L42" s="121"/>
      <c r="M42" s="178"/>
      <c r="N42" s="120"/>
      <c r="O42" s="120"/>
      <c r="P42" s="115">
        <f t="shared" si="6"/>
        <v>50.8</v>
      </c>
      <c r="Q42" s="116"/>
      <c r="R42" s="121"/>
      <c r="S42" s="118"/>
    </row>
    <row r="43" spans="1:19" x14ac:dyDescent="0.45">
      <c r="A43" s="111" t="s">
        <v>57</v>
      </c>
      <c r="B43" s="119">
        <v>19000</v>
      </c>
      <c r="C43" s="113">
        <f t="shared" si="5"/>
        <v>1583.3333333333333</v>
      </c>
      <c r="D43" s="232">
        <v>2538</v>
      </c>
      <c r="E43" s="236">
        <v>2538</v>
      </c>
      <c r="F43" s="120">
        <v>2538</v>
      </c>
      <c r="G43" s="121">
        <v>2538</v>
      </c>
      <c r="H43" s="178">
        <v>2538</v>
      </c>
      <c r="I43" s="98"/>
      <c r="J43" s="100"/>
      <c r="K43" s="120"/>
      <c r="L43" s="121"/>
      <c r="M43" s="178"/>
      <c r="N43" s="120"/>
      <c r="O43" s="120"/>
      <c r="P43" s="115">
        <f t="shared" si="6"/>
        <v>12690</v>
      </c>
      <c r="Q43" s="116"/>
      <c r="R43" s="121"/>
      <c r="S43" s="118"/>
    </row>
    <row r="44" spans="1:19" x14ac:dyDescent="0.45">
      <c r="A44" s="111" t="s">
        <v>58</v>
      </c>
      <c r="B44" s="119">
        <v>750</v>
      </c>
      <c r="C44" s="113">
        <f t="shared" si="5"/>
        <v>62.5</v>
      </c>
      <c r="D44" s="232">
        <v>54.99</v>
      </c>
      <c r="E44" s="236">
        <v>0</v>
      </c>
      <c r="F44" s="120">
        <v>109.98</v>
      </c>
      <c r="G44" s="121">
        <v>59.99</v>
      </c>
      <c r="H44" s="178">
        <v>219.99</v>
      </c>
      <c r="I44" s="98"/>
      <c r="J44" s="100"/>
      <c r="K44" s="120"/>
      <c r="L44" s="121"/>
      <c r="M44" s="178"/>
      <c r="N44" s="120"/>
      <c r="O44" s="120"/>
      <c r="P44" s="115">
        <f t="shared" si="6"/>
        <v>444.95000000000005</v>
      </c>
      <c r="Q44" s="116"/>
      <c r="R44" s="121"/>
      <c r="S44" s="118"/>
    </row>
    <row r="45" spans="1:19" x14ac:dyDescent="0.45">
      <c r="A45" s="111" t="s">
        <v>59</v>
      </c>
      <c r="B45" s="119">
        <v>0</v>
      </c>
      <c r="C45" s="113">
        <f t="shared" si="5"/>
        <v>0</v>
      </c>
      <c r="D45" s="232">
        <v>0</v>
      </c>
      <c r="E45" s="236">
        <v>0</v>
      </c>
      <c r="F45" s="120">
        <v>0</v>
      </c>
      <c r="G45" s="121">
        <v>0</v>
      </c>
      <c r="H45" s="178">
        <v>0</v>
      </c>
      <c r="I45" s="98"/>
      <c r="J45" s="100"/>
      <c r="K45" s="120"/>
      <c r="L45" s="121"/>
      <c r="M45" s="178"/>
      <c r="N45" s="120"/>
      <c r="O45" s="120"/>
      <c r="P45" s="115">
        <f t="shared" si="6"/>
        <v>0</v>
      </c>
      <c r="Q45" s="116"/>
      <c r="R45" s="121"/>
      <c r="S45" s="118"/>
    </row>
    <row r="46" spans="1:19" x14ac:dyDescent="0.45">
      <c r="A46" s="111" t="s">
        <v>36</v>
      </c>
      <c r="B46" s="119">
        <v>1200</v>
      </c>
      <c r="C46" s="113">
        <f t="shared" si="5"/>
        <v>100</v>
      </c>
      <c r="D46" s="232">
        <v>0</v>
      </c>
      <c r="E46" s="236">
        <v>0</v>
      </c>
      <c r="F46" s="120">
        <v>0</v>
      </c>
      <c r="G46" s="121">
        <v>0</v>
      </c>
      <c r="H46" s="178">
        <v>0</v>
      </c>
      <c r="I46" s="98"/>
      <c r="J46" s="100"/>
      <c r="K46" s="120"/>
      <c r="L46" s="121"/>
      <c r="M46" s="178"/>
      <c r="N46" s="120"/>
      <c r="O46" s="120"/>
      <c r="P46" s="115">
        <f t="shared" si="6"/>
        <v>0</v>
      </c>
      <c r="Q46" s="116"/>
      <c r="R46" s="121"/>
      <c r="S46" s="118"/>
    </row>
    <row r="47" spans="1:19" x14ac:dyDescent="0.45">
      <c r="A47" s="111" t="s">
        <v>60</v>
      </c>
      <c r="B47" s="119">
        <v>30000</v>
      </c>
      <c r="C47" s="113">
        <f t="shared" si="5"/>
        <v>2500</v>
      </c>
      <c r="D47" s="232">
        <v>1632</v>
      </c>
      <c r="E47" s="236">
        <v>1660.8</v>
      </c>
      <c r="F47" s="120">
        <v>1213.5</v>
      </c>
      <c r="G47" s="121">
        <v>1220.25</v>
      </c>
      <c r="H47" s="178">
        <v>1776.5</v>
      </c>
      <c r="I47" s="98"/>
      <c r="J47" s="100"/>
      <c r="K47" s="120"/>
      <c r="L47" s="121"/>
      <c r="M47" s="178"/>
      <c r="N47" s="120"/>
      <c r="O47" s="120"/>
      <c r="P47" s="115">
        <f t="shared" si="6"/>
        <v>7503.05</v>
      </c>
      <c r="Q47" s="116"/>
      <c r="R47" s="121"/>
      <c r="S47" s="118"/>
    </row>
    <row r="48" spans="1:19" x14ac:dyDescent="0.45">
      <c r="A48" s="111" t="s">
        <v>61</v>
      </c>
      <c r="B48" s="119">
        <v>70350</v>
      </c>
      <c r="C48" s="113">
        <f t="shared" si="5"/>
        <v>5862.5</v>
      </c>
      <c r="D48" s="232">
        <v>2325</v>
      </c>
      <c r="E48" s="236">
        <v>0</v>
      </c>
      <c r="F48" s="120">
        <v>20602.5</v>
      </c>
      <c r="G48" s="121">
        <v>2037</v>
      </c>
      <c r="H48" s="178">
        <v>1228.5</v>
      </c>
      <c r="I48" s="98"/>
      <c r="J48" s="100"/>
      <c r="K48" s="120"/>
      <c r="L48" s="121"/>
      <c r="M48" s="178"/>
      <c r="N48" s="120"/>
      <c r="O48" s="120"/>
      <c r="P48" s="115">
        <f t="shared" si="6"/>
        <v>26193</v>
      </c>
      <c r="Q48" s="116"/>
      <c r="R48" s="121"/>
      <c r="S48" s="118"/>
    </row>
    <row r="49" spans="1:19" x14ac:dyDescent="0.45">
      <c r="A49" s="111" t="s">
        <v>62</v>
      </c>
      <c r="B49" s="119">
        <v>40300</v>
      </c>
      <c r="C49" s="113">
        <f t="shared" si="5"/>
        <v>3358.3333333333335</v>
      </c>
      <c r="D49" s="232">
        <v>6556.12</v>
      </c>
      <c r="E49" s="236">
        <v>219</v>
      </c>
      <c r="F49" s="120">
        <v>7019</v>
      </c>
      <c r="G49" s="121">
        <v>3619</v>
      </c>
      <c r="H49" s="178">
        <v>3619</v>
      </c>
      <c r="I49" s="98"/>
      <c r="J49" s="100"/>
      <c r="K49" s="120"/>
      <c r="L49" s="121"/>
      <c r="M49" s="178"/>
      <c r="N49" s="120"/>
      <c r="O49" s="120"/>
      <c r="P49" s="115">
        <f t="shared" si="6"/>
        <v>21032.12</v>
      </c>
      <c r="Q49" s="116"/>
      <c r="R49" s="121"/>
      <c r="S49" s="118"/>
    </row>
    <row r="50" spans="1:19" x14ac:dyDescent="0.45">
      <c r="A50" s="111" t="s">
        <v>63</v>
      </c>
      <c r="B50" s="119">
        <v>7500</v>
      </c>
      <c r="C50" s="113">
        <f t="shared" si="5"/>
        <v>625</v>
      </c>
      <c r="D50" s="232">
        <v>0</v>
      </c>
      <c r="E50" s="236">
        <v>0</v>
      </c>
      <c r="F50" s="120">
        <v>0</v>
      </c>
      <c r="G50" s="121">
        <v>0</v>
      </c>
      <c r="H50" s="178">
        <v>0</v>
      </c>
      <c r="I50" s="98"/>
      <c r="J50" s="100"/>
      <c r="K50" s="120"/>
      <c r="L50" s="121"/>
      <c r="M50" s="178"/>
      <c r="N50" s="120"/>
      <c r="O50" s="120"/>
      <c r="P50" s="115">
        <f t="shared" si="6"/>
        <v>0</v>
      </c>
      <c r="Q50" s="116"/>
      <c r="R50" s="121"/>
      <c r="S50" s="118"/>
    </row>
    <row r="51" spans="1:19" x14ac:dyDescent="0.45">
      <c r="A51" s="111" t="s">
        <v>64</v>
      </c>
      <c r="B51" s="119">
        <v>2000</v>
      </c>
      <c r="C51" s="113">
        <f t="shared" si="5"/>
        <v>166.66666666666666</v>
      </c>
      <c r="D51" s="232">
        <v>72.09</v>
      </c>
      <c r="E51" s="236">
        <v>0</v>
      </c>
      <c r="F51" s="120">
        <v>0</v>
      </c>
      <c r="G51" s="121">
        <v>0</v>
      </c>
      <c r="H51" s="178">
        <v>0</v>
      </c>
      <c r="I51" s="98"/>
      <c r="J51" s="100"/>
      <c r="K51" s="120"/>
      <c r="L51" s="121"/>
      <c r="M51" s="178"/>
      <c r="N51" s="120"/>
      <c r="O51" s="120"/>
      <c r="P51" s="115">
        <f t="shared" si="6"/>
        <v>72.09</v>
      </c>
      <c r="Q51" s="116"/>
      <c r="R51" s="121"/>
      <c r="S51" s="118"/>
    </row>
    <row r="52" spans="1:19" x14ac:dyDescent="0.45">
      <c r="A52" s="111" t="s">
        <v>65</v>
      </c>
      <c r="B52" s="119">
        <v>2500</v>
      </c>
      <c r="C52" s="113">
        <f t="shared" si="5"/>
        <v>208.33333333333334</v>
      </c>
      <c r="D52" s="232">
        <v>0</v>
      </c>
      <c r="E52" s="236">
        <v>0</v>
      </c>
      <c r="F52" s="120">
        <v>0</v>
      </c>
      <c r="G52" s="121">
        <v>0</v>
      </c>
      <c r="H52" s="178">
        <v>0</v>
      </c>
      <c r="I52" s="98"/>
      <c r="J52" s="100"/>
      <c r="K52" s="120"/>
      <c r="L52" s="121"/>
      <c r="M52" s="178"/>
      <c r="N52" s="120"/>
      <c r="O52" s="120"/>
      <c r="P52" s="115">
        <f t="shared" si="6"/>
        <v>0</v>
      </c>
      <c r="Q52" s="116"/>
      <c r="R52" s="121"/>
      <c r="S52" s="118"/>
    </row>
    <row r="53" spans="1:19" x14ac:dyDescent="0.45">
      <c r="A53" s="111" t="s">
        <v>66</v>
      </c>
      <c r="B53" s="119">
        <v>23500</v>
      </c>
      <c r="C53" s="113">
        <f t="shared" si="5"/>
        <v>1958.3333333333333</v>
      </c>
      <c r="D53" s="232">
        <v>733</v>
      </c>
      <c r="E53" s="236">
        <v>733</v>
      </c>
      <c r="F53" s="120">
        <v>733</v>
      </c>
      <c r="G53" s="121">
        <v>733</v>
      </c>
      <c r="H53" s="178">
        <v>733</v>
      </c>
      <c r="I53" s="98"/>
      <c r="J53" s="100"/>
      <c r="K53" s="120"/>
      <c r="L53" s="121"/>
      <c r="M53" s="178"/>
      <c r="N53" s="120"/>
      <c r="O53" s="120"/>
      <c r="P53" s="115">
        <f t="shared" si="6"/>
        <v>3665</v>
      </c>
      <c r="Q53" s="116"/>
      <c r="R53" s="121"/>
      <c r="S53" s="118"/>
    </row>
    <row r="54" spans="1:19" x14ac:dyDescent="0.45">
      <c r="A54" s="111" t="s">
        <v>67</v>
      </c>
      <c r="B54" s="119">
        <v>500</v>
      </c>
      <c r="C54" s="113">
        <f t="shared" si="5"/>
        <v>41.666666666666664</v>
      </c>
      <c r="D54" s="232">
        <v>0</v>
      </c>
      <c r="E54" s="236">
        <v>0</v>
      </c>
      <c r="F54" s="120">
        <v>0</v>
      </c>
      <c r="G54" s="121">
        <v>0</v>
      </c>
      <c r="H54" s="178">
        <v>450</v>
      </c>
      <c r="I54" s="98"/>
      <c r="J54" s="100"/>
      <c r="K54" s="120"/>
      <c r="L54" s="121"/>
      <c r="M54" s="178"/>
      <c r="N54" s="120"/>
      <c r="O54" s="120"/>
      <c r="P54" s="115">
        <f t="shared" si="6"/>
        <v>450</v>
      </c>
      <c r="Q54" s="116"/>
      <c r="R54" s="121"/>
      <c r="S54" s="118"/>
    </row>
    <row r="55" spans="1:19" x14ac:dyDescent="0.45">
      <c r="A55" s="111" t="s">
        <v>68</v>
      </c>
      <c r="B55" s="119">
        <v>2750</v>
      </c>
      <c r="C55" s="113">
        <f t="shared" si="5"/>
        <v>229.16666666666666</v>
      </c>
      <c r="D55" s="232">
        <v>0</v>
      </c>
      <c r="E55" s="236">
        <v>-67.87</v>
      </c>
      <c r="F55" s="120">
        <v>434.4</v>
      </c>
      <c r="G55" s="121">
        <v>0</v>
      </c>
      <c r="H55" s="178">
        <v>-42.46</v>
      </c>
      <c r="I55" s="98"/>
      <c r="J55" s="100"/>
      <c r="K55" s="120"/>
      <c r="L55" s="121"/>
      <c r="M55" s="178"/>
      <c r="N55" s="120"/>
      <c r="O55" s="120"/>
      <c r="P55" s="115">
        <f t="shared" si="6"/>
        <v>324.07</v>
      </c>
      <c r="Q55" s="116"/>
      <c r="R55" s="121"/>
      <c r="S55" s="118"/>
    </row>
    <row r="56" spans="1:19" x14ac:dyDescent="0.45">
      <c r="A56" s="111" t="s">
        <v>69</v>
      </c>
      <c r="B56" s="119">
        <v>500</v>
      </c>
      <c r="C56" s="113">
        <f t="shared" si="5"/>
        <v>41.666666666666664</v>
      </c>
      <c r="D56" s="232">
        <v>0</v>
      </c>
      <c r="E56" s="236">
        <v>0</v>
      </c>
      <c r="F56" s="120">
        <v>0</v>
      </c>
      <c r="G56" s="121">
        <v>154.13999999999999</v>
      </c>
      <c r="H56" s="178">
        <v>0</v>
      </c>
      <c r="I56" s="98"/>
      <c r="J56" s="100"/>
      <c r="K56" s="120"/>
      <c r="L56" s="121"/>
      <c r="M56" s="178"/>
      <c r="N56" s="120"/>
      <c r="O56" s="120"/>
      <c r="P56" s="115">
        <f t="shared" si="6"/>
        <v>154.13999999999999</v>
      </c>
      <c r="Q56" s="116"/>
      <c r="R56" s="121"/>
      <c r="S56" s="118"/>
    </row>
    <row r="57" spans="1:19" x14ac:dyDescent="0.45">
      <c r="A57" s="111" t="s">
        <v>70</v>
      </c>
      <c r="B57" s="119">
        <v>37750</v>
      </c>
      <c r="C57" s="113">
        <f t="shared" si="5"/>
        <v>3145.8333333333335</v>
      </c>
      <c r="D57" s="232">
        <v>2922.22</v>
      </c>
      <c r="E57" s="236">
        <v>2922.36</v>
      </c>
      <c r="F57" s="120">
        <v>2922.36</v>
      </c>
      <c r="G57" s="121">
        <v>2922.13</v>
      </c>
      <c r="H57" s="178">
        <v>2922.36</v>
      </c>
      <c r="I57" s="98"/>
      <c r="J57" s="100"/>
      <c r="K57" s="120"/>
      <c r="L57" s="121"/>
      <c r="M57" s="178"/>
      <c r="N57" s="120"/>
      <c r="O57" s="120"/>
      <c r="P57" s="115">
        <f t="shared" si="6"/>
        <v>14611.43</v>
      </c>
      <c r="Q57" s="116"/>
      <c r="R57" s="121"/>
      <c r="S57" s="118"/>
    </row>
    <row r="58" spans="1:19" x14ac:dyDescent="0.45">
      <c r="A58" s="111" t="s">
        <v>71</v>
      </c>
      <c r="B58" s="119">
        <v>1200</v>
      </c>
      <c r="C58" s="113">
        <f t="shared" si="5"/>
        <v>100</v>
      </c>
      <c r="D58" s="232">
        <v>35.4</v>
      </c>
      <c r="E58" s="236">
        <v>32.729999999999997</v>
      </c>
      <c r="F58" s="120">
        <v>31.2</v>
      </c>
      <c r="G58" s="121">
        <v>33.450000000000003</v>
      </c>
      <c r="H58" s="178">
        <v>28.25</v>
      </c>
      <c r="I58" s="98"/>
      <c r="J58" s="100"/>
      <c r="K58" s="120"/>
      <c r="L58" s="121"/>
      <c r="M58" s="178"/>
      <c r="N58" s="120"/>
      <c r="O58" s="120"/>
      <c r="P58" s="115">
        <f t="shared" si="6"/>
        <v>161.03</v>
      </c>
      <c r="Q58" s="116"/>
      <c r="R58" s="121"/>
      <c r="S58" s="118"/>
    </row>
    <row r="59" spans="1:19" x14ac:dyDescent="0.45">
      <c r="A59" s="111" t="s">
        <v>72</v>
      </c>
      <c r="B59" s="119">
        <v>700905</v>
      </c>
      <c r="C59" s="113">
        <f t="shared" si="5"/>
        <v>58408.75</v>
      </c>
      <c r="D59" s="232">
        <v>55840.13</v>
      </c>
      <c r="E59" s="236">
        <v>55618.32</v>
      </c>
      <c r="F59" s="120">
        <v>93587.97</v>
      </c>
      <c r="G59" s="121">
        <v>54787.02</v>
      </c>
      <c r="H59" s="178">
        <v>53286.9</v>
      </c>
      <c r="I59" s="98"/>
      <c r="J59" s="100"/>
      <c r="K59" s="120"/>
      <c r="L59" s="121"/>
      <c r="M59" s="178"/>
      <c r="N59" s="120"/>
      <c r="O59" s="120"/>
      <c r="P59" s="115">
        <f t="shared" si="6"/>
        <v>313120.33999999997</v>
      </c>
      <c r="Q59" s="116"/>
      <c r="R59" s="121"/>
      <c r="S59" s="118"/>
    </row>
    <row r="60" spans="1:19" x14ac:dyDescent="0.45">
      <c r="A60" s="111" t="s">
        <v>73</v>
      </c>
      <c r="B60" s="119">
        <v>882300</v>
      </c>
      <c r="C60" s="113">
        <f t="shared" si="5"/>
        <v>73525</v>
      </c>
      <c r="D60" s="232">
        <v>69117.7</v>
      </c>
      <c r="E60" s="236">
        <v>65076.7</v>
      </c>
      <c r="F60" s="120">
        <v>57037.51</v>
      </c>
      <c r="G60" s="121">
        <v>63756.54</v>
      </c>
      <c r="H60" s="178">
        <v>67156.84</v>
      </c>
      <c r="I60" s="98"/>
      <c r="J60" s="100"/>
      <c r="K60" s="120"/>
      <c r="L60" s="121"/>
      <c r="M60" s="178"/>
      <c r="N60" s="120"/>
      <c r="O60" s="120"/>
      <c r="P60" s="115">
        <f t="shared" si="6"/>
        <v>322145.29000000004</v>
      </c>
      <c r="Q60" s="116"/>
      <c r="R60" s="121"/>
      <c r="S60" s="118"/>
    </row>
    <row r="61" spans="1:19" x14ac:dyDescent="0.45">
      <c r="A61" s="111" t="s">
        <v>74</v>
      </c>
      <c r="B61" s="119">
        <v>41600</v>
      </c>
      <c r="C61" s="113">
        <f t="shared" si="5"/>
        <v>3466.6666666666665</v>
      </c>
      <c r="D61" s="232">
        <v>4346.67</v>
      </c>
      <c r="E61" s="236">
        <v>3706.95</v>
      </c>
      <c r="F61" s="120">
        <v>2656.97</v>
      </c>
      <c r="G61" s="121">
        <v>2351.6</v>
      </c>
      <c r="H61" s="178">
        <v>4876.68</v>
      </c>
      <c r="I61" s="98"/>
      <c r="J61" s="100"/>
      <c r="K61" s="120"/>
      <c r="L61" s="121"/>
      <c r="M61" s="178"/>
      <c r="N61" s="120"/>
      <c r="O61" s="120"/>
      <c r="P61" s="115">
        <f t="shared" si="6"/>
        <v>17938.870000000003</v>
      </c>
      <c r="Q61" s="116"/>
      <c r="R61" s="121"/>
      <c r="S61" s="118"/>
    </row>
    <row r="62" spans="1:19" x14ac:dyDescent="0.45">
      <c r="A62" s="111" t="s">
        <v>75</v>
      </c>
      <c r="B62" s="119">
        <v>11000</v>
      </c>
      <c r="C62" s="113">
        <f t="shared" si="5"/>
        <v>916.66666666666663</v>
      </c>
      <c r="D62" s="232">
        <v>698.89</v>
      </c>
      <c r="E62" s="236">
        <v>718.81</v>
      </c>
      <c r="F62" s="120">
        <v>748.81</v>
      </c>
      <c r="G62" s="121">
        <v>732.78</v>
      </c>
      <c r="H62" s="178">
        <v>748.81</v>
      </c>
      <c r="I62" s="98"/>
      <c r="J62" s="100"/>
      <c r="K62" s="120"/>
      <c r="L62" s="121"/>
      <c r="M62" s="178"/>
      <c r="N62" s="120"/>
      <c r="O62" s="120"/>
      <c r="P62" s="115">
        <f t="shared" si="6"/>
        <v>3648.1</v>
      </c>
      <c r="Q62" s="116"/>
      <c r="R62" s="121"/>
      <c r="S62" s="118"/>
    </row>
    <row r="63" spans="1:19" x14ac:dyDescent="0.45">
      <c r="A63" s="111" t="s">
        <v>76</v>
      </c>
      <c r="B63" s="119">
        <v>5500</v>
      </c>
      <c r="C63" s="113">
        <f t="shared" si="5"/>
        <v>458.33333333333331</v>
      </c>
      <c r="D63" s="232">
        <v>497.96</v>
      </c>
      <c r="E63" s="236">
        <v>446.8</v>
      </c>
      <c r="F63" s="120">
        <v>103.96</v>
      </c>
      <c r="G63" s="121">
        <v>471.88</v>
      </c>
      <c r="H63" s="178">
        <v>490.9</v>
      </c>
      <c r="I63" s="98"/>
      <c r="J63" s="100"/>
      <c r="K63" s="120"/>
      <c r="L63" s="121"/>
      <c r="M63" s="178"/>
      <c r="N63" s="120"/>
      <c r="O63" s="120"/>
      <c r="P63" s="115">
        <f t="shared" si="6"/>
        <v>2011.5</v>
      </c>
      <c r="Q63" s="116"/>
      <c r="R63" s="121"/>
      <c r="S63" s="118"/>
    </row>
    <row r="64" spans="1:19" x14ac:dyDescent="0.45">
      <c r="A64" s="111" t="s">
        <v>77</v>
      </c>
      <c r="B64" s="119">
        <v>8400</v>
      </c>
      <c r="C64" s="113">
        <f t="shared" si="5"/>
        <v>700</v>
      </c>
      <c r="D64" s="232">
        <v>954.61</v>
      </c>
      <c r="E64" s="236">
        <v>203.86</v>
      </c>
      <c r="F64" s="120">
        <v>364.36</v>
      </c>
      <c r="G64" s="121">
        <v>335.36</v>
      </c>
      <c r="H64" s="178">
        <v>306.36</v>
      </c>
      <c r="I64" s="98"/>
      <c r="J64" s="100"/>
      <c r="K64" s="120"/>
      <c r="L64" s="121"/>
      <c r="M64" s="178"/>
      <c r="N64" s="120"/>
      <c r="O64" s="120"/>
      <c r="P64" s="115">
        <f t="shared" si="6"/>
        <v>2164.5500000000002</v>
      </c>
      <c r="Q64" s="116"/>
      <c r="R64" s="121"/>
      <c r="S64" s="118"/>
    </row>
    <row r="65" spans="1:19" x14ac:dyDescent="0.45">
      <c r="A65" s="111" t="s">
        <v>78</v>
      </c>
      <c r="B65" s="119">
        <v>180000</v>
      </c>
      <c r="C65" s="113">
        <f t="shared" si="5"/>
        <v>15000</v>
      </c>
      <c r="D65" s="232">
        <v>15000</v>
      </c>
      <c r="E65" s="236">
        <v>15000</v>
      </c>
      <c r="F65" s="120">
        <v>15000</v>
      </c>
      <c r="G65" s="121">
        <v>15000</v>
      </c>
      <c r="H65" s="178">
        <v>15000</v>
      </c>
      <c r="I65" s="98"/>
      <c r="J65" s="100"/>
      <c r="K65" s="120"/>
      <c r="L65" s="121"/>
      <c r="M65" s="178"/>
      <c r="N65" s="120"/>
      <c r="O65" s="120"/>
      <c r="P65" s="115">
        <f t="shared" si="6"/>
        <v>75000</v>
      </c>
      <c r="Q65" s="116"/>
      <c r="R65" s="121"/>
      <c r="S65" s="118"/>
    </row>
    <row r="66" spans="1:19" x14ac:dyDescent="0.45">
      <c r="A66" s="111" t="s">
        <v>79</v>
      </c>
      <c r="B66" s="119">
        <v>0</v>
      </c>
      <c r="C66" s="113">
        <f t="shared" si="5"/>
        <v>0</v>
      </c>
      <c r="D66" s="232">
        <v>0</v>
      </c>
      <c r="E66" s="236">
        <v>0</v>
      </c>
      <c r="F66" s="120">
        <v>0</v>
      </c>
      <c r="G66" s="121">
        <v>0</v>
      </c>
      <c r="H66" s="178">
        <v>0</v>
      </c>
      <c r="I66" s="98"/>
      <c r="J66" s="100"/>
      <c r="K66" s="120"/>
      <c r="L66" s="121"/>
      <c r="M66" s="178"/>
      <c r="N66" s="120"/>
      <c r="O66" s="120"/>
      <c r="P66" s="115">
        <f t="shared" si="6"/>
        <v>0</v>
      </c>
      <c r="Q66" s="116"/>
      <c r="R66" s="121"/>
      <c r="S66" s="118"/>
    </row>
    <row r="67" spans="1:19" x14ac:dyDescent="0.45">
      <c r="A67" s="111" t="s">
        <v>80</v>
      </c>
      <c r="B67" s="119">
        <v>500</v>
      </c>
      <c r="C67" s="113">
        <f t="shared" si="5"/>
        <v>41.666666666666664</v>
      </c>
      <c r="D67" s="232">
        <v>0</v>
      </c>
      <c r="E67" s="236">
        <v>0</v>
      </c>
      <c r="F67" s="120">
        <v>0</v>
      </c>
      <c r="G67" s="121">
        <v>0</v>
      </c>
      <c r="H67" s="178">
        <v>0</v>
      </c>
      <c r="I67" s="98"/>
      <c r="J67" s="100"/>
      <c r="K67" s="120"/>
      <c r="L67" s="121"/>
      <c r="M67" s="178"/>
      <c r="N67" s="120"/>
      <c r="O67" s="120"/>
      <c r="P67" s="115">
        <f t="shared" si="6"/>
        <v>0</v>
      </c>
      <c r="Q67" s="116"/>
      <c r="R67" s="121"/>
      <c r="S67" s="118"/>
    </row>
    <row r="68" spans="1:19" x14ac:dyDescent="0.45">
      <c r="A68" s="111" t="s">
        <v>81</v>
      </c>
      <c r="B68" s="119">
        <v>19800</v>
      </c>
      <c r="C68" s="113">
        <f t="shared" si="5"/>
        <v>1650</v>
      </c>
      <c r="D68" s="232">
        <v>166.67</v>
      </c>
      <c r="E68" s="236">
        <v>2592.89</v>
      </c>
      <c r="F68" s="120">
        <v>676.23</v>
      </c>
      <c r="G68" s="121">
        <v>2506.98</v>
      </c>
      <c r="H68" s="178">
        <v>395.8</v>
      </c>
      <c r="I68" s="98"/>
      <c r="J68" s="100"/>
      <c r="K68" s="120"/>
      <c r="L68" s="121"/>
      <c r="M68" s="178"/>
      <c r="N68" s="120"/>
      <c r="O68" s="120"/>
      <c r="P68" s="115">
        <f t="shared" si="6"/>
        <v>6338.5700000000006</v>
      </c>
      <c r="Q68" s="116"/>
      <c r="R68" s="121"/>
      <c r="S68" s="118"/>
    </row>
    <row r="69" spans="1:19" x14ac:dyDescent="0.45">
      <c r="A69" s="111" t="s">
        <v>82</v>
      </c>
      <c r="B69" s="119">
        <v>0</v>
      </c>
      <c r="C69" s="113">
        <f t="shared" si="5"/>
        <v>0</v>
      </c>
      <c r="D69" s="232">
        <v>0</v>
      </c>
      <c r="E69" s="236">
        <v>0</v>
      </c>
      <c r="F69" s="120">
        <v>0</v>
      </c>
      <c r="G69" s="121">
        <v>0</v>
      </c>
      <c r="H69" s="178">
        <v>0</v>
      </c>
      <c r="I69" s="98"/>
      <c r="J69" s="100"/>
      <c r="K69" s="120"/>
      <c r="L69" s="121"/>
      <c r="M69" s="178"/>
      <c r="N69" s="120"/>
      <c r="O69" s="120"/>
      <c r="P69" s="115">
        <f t="shared" si="6"/>
        <v>0</v>
      </c>
      <c r="Q69" s="116"/>
      <c r="R69" s="121"/>
      <c r="S69" s="118"/>
    </row>
    <row r="70" spans="1:19" x14ac:dyDescent="0.45">
      <c r="A70" s="111" t="s">
        <v>83</v>
      </c>
      <c r="B70" s="119">
        <v>50400</v>
      </c>
      <c r="C70" s="113">
        <f t="shared" si="5"/>
        <v>4200</v>
      </c>
      <c r="D70" s="232">
        <v>4200</v>
      </c>
      <c r="E70" s="236">
        <v>4200</v>
      </c>
      <c r="F70" s="120">
        <v>4200</v>
      </c>
      <c r="G70" s="121">
        <v>4200</v>
      </c>
      <c r="H70" s="178">
        <v>4200</v>
      </c>
      <c r="I70" s="98"/>
      <c r="J70" s="100"/>
      <c r="K70" s="120"/>
      <c r="L70" s="121"/>
      <c r="M70" s="178"/>
      <c r="N70" s="120"/>
      <c r="O70" s="120"/>
      <c r="P70" s="115">
        <f t="shared" si="6"/>
        <v>21000</v>
      </c>
      <c r="Q70" s="116"/>
      <c r="R70" s="121"/>
      <c r="S70" s="118"/>
    </row>
    <row r="71" spans="1:19" x14ac:dyDescent="0.45">
      <c r="A71" s="111" t="s">
        <v>84</v>
      </c>
      <c r="B71" s="119">
        <v>180000</v>
      </c>
      <c r="C71" s="113">
        <f t="shared" si="5"/>
        <v>15000</v>
      </c>
      <c r="D71" s="232">
        <v>15000</v>
      </c>
      <c r="E71" s="236">
        <v>15000</v>
      </c>
      <c r="F71" s="120">
        <v>15000</v>
      </c>
      <c r="G71" s="121">
        <v>15000</v>
      </c>
      <c r="H71" s="178">
        <v>15000</v>
      </c>
      <c r="I71" s="98"/>
      <c r="J71" s="100"/>
      <c r="K71" s="120"/>
      <c r="L71" s="121"/>
      <c r="M71" s="178"/>
      <c r="N71" s="120"/>
      <c r="O71" s="120"/>
      <c r="P71" s="115">
        <f t="shared" si="6"/>
        <v>75000</v>
      </c>
      <c r="Q71" s="116"/>
      <c r="R71" s="121"/>
      <c r="S71" s="118"/>
    </row>
    <row r="72" spans="1:19" x14ac:dyDescent="0.45">
      <c r="A72" s="111" t="s">
        <v>85</v>
      </c>
      <c r="B72" s="119">
        <v>0</v>
      </c>
      <c r="C72" s="113">
        <f t="shared" si="5"/>
        <v>0</v>
      </c>
      <c r="D72" s="232">
        <v>0</v>
      </c>
      <c r="E72" s="236">
        <v>0</v>
      </c>
      <c r="F72" s="120">
        <v>0</v>
      </c>
      <c r="G72" s="121">
        <v>0</v>
      </c>
      <c r="H72" s="178">
        <v>0</v>
      </c>
      <c r="I72" s="98"/>
      <c r="J72" s="100"/>
      <c r="K72" s="120"/>
      <c r="L72" s="121"/>
      <c r="M72" s="178"/>
      <c r="N72" s="120"/>
      <c r="O72" s="120"/>
      <c r="P72" s="115">
        <f t="shared" si="6"/>
        <v>0</v>
      </c>
      <c r="Q72" s="116"/>
      <c r="R72" s="121"/>
      <c r="S72" s="118"/>
    </row>
    <row r="73" spans="1:19" x14ac:dyDescent="0.45">
      <c r="A73" s="111" t="s">
        <v>86</v>
      </c>
      <c r="B73" s="119">
        <v>0</v>
      </c>
      <c r="C73" s="113">
        <f t="shared" si="5"/>
        <v>0</v>
      </c>
      <c r="D73" s="232">
        <v>0</v>
      </c>
      <c r="E73" s="236">
        <v>0</v>
      </c>
      <c r="F73" s="120">
        <v>0</v>
      </c>
      <c r="G73" s="121">
        <v>0</v>
      </c>
      <c r="H73" s="178">
        <v>0</v>
      </c>
      <c r="I73" s="98"/>
      <c r="J73" s="100"/>
      <c r="K73" s="120"/>
      <c r="L73" s="121"/>
      <c r="M73" s="178"/>
      <c r="N73" s="120"/>
      <c r="O73" s="120"/>
      <c r="P73" s="115">
        <f t="shared" si="6"/>
        <v>0</v>
      </c>
      <c r="Q73" s="116"/>
      <c r="R73" s="121"/>
      <c r="S73" s="118"/>
    </row>
    <row r="74" spans="1:19" x14ac:dyDescent="0.45">
      <c r="A74" s="111" t="s">
        <v>87</v>
      </c>
      <c r="B74" s="119">
        <v>30000</v>
      </c>
      <c r="C74" s="113">
        <f t="shared" si="5"/>
        <v>2500</v>
      </c>
      <c r="D74" s="232">
        <v>3057.18</v>
      </c>
      <c r="E74" s="236">
        <v>9520.5300000000007</v>
      </c>
      <c r="F74" s="120">
        <v>5941.57</v>
      </c>
      <c r="G74" s="121">
        <v>-6605.54</v>
      </c>
      <c r="H74" s="178">
        <v>-1923.34</v>
      </c>
      <c r="I74" s="98"/>
      <c r="J74" s="100"/>
      <c r="K74" s="120"/>
      <c r="L74" s="121"/>
      <c r="M74" s="178"/>
      <c r="N74" s="120"/>
      <c r="O74" s="120"/>
      <c r="P74" s="115">
        <f t="shared" si="6"/>
        <v>9990.3999999999978</v>
      </c>
      <c r="Q74" s="116"/>
      <c r="R74" s="121"/>
      <c r="S74" s="118"/>
    </row>
    <row r="75" spans="1:19" x14ac:dyDescent="0.45">
      <c r="A75" s="111" t="s">
        <v>88</v>
      </c>
      <c r="B75" s="119">
        <v>118850</v>
      </c>
      <c r="C75" s="113">
        <f t="shared" si="5"/>
        <v>9904.1666666666661</v>
      </c>
      <c r="D75" s="232">
        <v>10068.530000000001</v>
      </c>
      <c r="E75" s="236">
        <v>9568.77</v>
      </c>
      <c r="F75" s="120">
        <v>12623.33</v>
      </c>
      <c r="G75" s="121">
        <v>9813.0300000000007</v>
      </c>
      <c r="H75" s="178">
        <v>10827.33</v>
      </c>
      <c r="I75" s="98"/>
      <c r="J75" s="100"/>
      <c r="K75" s="120"/>
      <c r="L75" s="121"/>
      <c r="M75" s="178"/>
      <c r="N75" s="120"/>
      <c r="O75" s="120"/>
      <c r="P75" s="115">
        <f t="shared" si="6"/>
        <v>52900.990000000005</v>
      </c>
      <c r="Q75" s="116"/>
      <c r="R75" s="121"/>
      <c r="S75" s="118"/>
    </row>
    <row r="76" spans="1:19" x14ac:dyDescent="0.45">
      <c r="A76" s="111" t="s">
        <v>185</v>
      </c>
      <c r="B76" s="119">
        <v>182850</v>
      </c>
      <c r="C76" s="113">
        <f t="shared" si="5"/>
        <v>15237.5</v>
      </c>
      <c r="D76" s="232">
        <v>5510.15</v>
      </c>
      <c r="E76" s="236">
        <v>10642.99</v>
      </c>
      <c r="F76" s="120">
        <v>16251.96</v>
      </c>
      <c r="G76" s="121">
        <v>18420.2</v>
      </c>
      <c r="H76" s="178">
        <v>15750.03</v>
      </c>
      <c r="I76" s="98"/>
      <c r="J76" s="100"/>
      <c r="K76" s="120"/>
      <c r="L76" s="121"/>
      <c r="M76" s="178"/>
      <c r="N76" s="120"/>
      <c r="O76" s="120"/>
      <c r="P76" s="115">
        <f t="shared" si="6"/>
        <v>66575.33</v>
      </c>
      <c r="Q76" s="116"/>
      <c r="R76" s="121"/>
      <c r="S76" s="118"/>
    </row>
    <row r="77" spans="1:19" x14ac:dyDescent="0.45">
      <c r="A77" s="111" t="s">
        <v>89</v>
      </c>
      <c r="B77" s="119">
        <v>289650</v>
      </c>
      <c r="C77" s="113">
        <f t="shared" si="5"/>
        <v>24137.5</v>
      </c>
      <c r="D77" s="232">
        <v>15780.52</v>
      </c>
      <c r="E77" s="236">
        <v>16228.89</v>
      </c>
      <c r="F77" s="120">
        <v>29030.73</v>
      </c>
      <c r="G77" s="121">
        <v>22284.97</v>
      </c>
      <c r="H77" s="178">
        <v>19775.29</v>
      </c>
      <c r="I77" s="98"/>
      <c r="J77" s="100"/>
      <c r="K77" s="120"/>
      <c r="L77" s="121"/>
      <c r="M77" s="178"/>
      <c r="N77" s="120"/>
      <c r="O77" s="120"/>
      <c r="P77" s="115">
        <f t="shared" si="6"/>
        <v>103100.4</v>
      </c>
      <c r="Q77" s="116"/>
      <c r="R77" s="121"/>
      <c r="S77" s="118"/>
    </row>
    <row r="78" spans="1:19" x14ac:dyDescent="0.45">
      <c r="A78" s="111" t="s">
        <v>90</v>
      </c>
      <c r="B78" s="119">
        <v>0</v>
      </c>
      <c r="C78" s="113">
        <f t="shared" si="5"/>
        <v>0</v>
      </c>
      <c r="D78" s="232">
        <v>0</v>
      </c>
      <c r="E78" s="236">
        <v>0</v>
      </c>
      <c r="F78" s="120">
        <v>0</v>
      </c>
      <c r="G78" s="121">
        <v>0</v>
      </c>
      <c r="H78" s="178">
        <v>0</v>
      </c>
      <c r="I78" s="98"/>
      <c r="J78" s="100"/>
      <c r="K78" s="120"/>
      <c r="L78" s="121"/>
      <c r="M78" s="178"/>
      <c r="N78" s="120"/>
      <c r="O78" s="120"/>
      <c r="P78" s="115">
        <f t="shared" si="6"/>
        <v>0</v>
      </c>
      <c r="Q78" s="116"/>
      <c r="R78" s="121"/>
      <c r="S78" s="118"/>
    </row>
    <row r="79" spans="1:19" x14ac:dyDescent="0.45">
      <c r="A79" s="111" t="s">
        <v>91</v>
      </c>
      <c r="B79" s="119">
        <v>66400</v>
      </c>
      <c r="C79" s="113">
        <f t="shared" si="5"/>
        <v>5533.333333333333</v>
      </c>
      <c r="D79" s="232">
        <v>10225.719999999999</v>
      </c>
      <c r="E79" s="236">
        <v>6811.56</v>
      </c>
      <c r="F79" s="120">
        <v>3507.39</v>
      </c>
      <c r="G79" s="121">
        <v>2626.19</v>
      </c>
      <c r="H79" s="178">
        <v>4174.8500000000004</v>
      </c>
      <c r="I79" s="98"/>
      <c r="J79" s="100"/>
      <c r="K79" s="120"/>
      <c r="L79" s="121"/>
      <c r="M79" s="178"/>
      <c r="N79" s="120"/>
      <c r="O79" s="120"/>
      <c r="P79" s="115">
        <f t="shared" si="6"/>
        <v>27345.71</v>
      </c>
      <c r="Q79" s="116"/>
      <c r="R79" s="121"/>
      <c r="S79" s="118"/>
    </row>
    <row r="80" spans="1:19" x14ac:dyDescent="0.45">
      <c r="A80" s="111" t="s">
        <v>47</v>
      </c>
      <c r="B80" s="119">
        <v>0</v>
      </c>
      <c r="C80" s="113">
        <f t="shared" si="5"/>
        <v>0</v>
      </c>
      <c r="D80" s="232">
        <v>0</v>
      </c>
      <c r="E80" s="236">
        <v>0</v>
      </c>
      <c r="F80" s="120">
        <v>0</v>
      </c>
      <c r="G80" s="121">
        <v>0</v>
      </c>
      <c r="H80" s="178">
        <v>0</v>
      </c>
      <c r="I80" s="98"/>
      <c r="J80" s="100"/>
      <c r="K80" s="120"/>
      <c r="L80" s="121"/>
      <c r="M80" s="178"/>
      <c r="N80" s="120"/>
      <c r="O80" s="120"/>
      <c r="P80" s="115">
        <f t="shared" si="6"/>
        <v>0</v>
      </c>
      <c r="Q80" s="116"/>
      <c r="R80" s="121"/>
      <c r="S80" s="118"/>
    </row>
    <row r="81" spans="1:19" x14ac:dyDescent="0.45">
      <c r="A81" s="111" t="s">
        <v>92</v>
      </c>
      <c r="B81" s="119">
        <v>100</v>
      </c>
      <c r="C81" s="113">
        <f t="shared" si="5"/>
        <v>8.3333333333333339</v>
      </c>
      <c r="D81" s="232">
        <v>0</v>
      </c>
      <c r="E81" s="236">
        <v>0</v>
      </c>
      <c r="F81" s="120">
        <v>0</v>
      </c>
      <c r="G81" s="121">
        <v>0</v>
      </c>
      <c r="H81" s="178">
        <v>0</v>
      </c>
      <c r="I81" s="98"/>
      <c r="J81" s="100"/>
      <c r="K81" s="120"/>
      <c r="L81" s="121"/>
      <c r="M81" s="178"/>
      <c r="N81" s="120"/>
      <c r="O81" s="120"/>
      <c r="P81" s="115">
        <f t="shared" si="6"/>
        <v>0</v>
      </c>
      <c r="Q81" s="116"/>
      <c r="R81" s="121"/>
      <c r="S81" s="118"/>
    </row>
    <row r="82" spans="1:19" x14ac:dyDescent="0.45">
      <c r="A82" s="111" t="s">
        <v>93</v>
      </c>
      <c r="B82" s="119">
        <v>0</v>
      </c>
      <c r="C82" s="113">
        <f t="shared" si="5"/>
        <v>0</v>
      </c>
      <c r="D82" s="232">
        <v>0</v>
      </c>
      <c r="E82" s="236">
        <v>0</v>
      </c>
      <c r="F82" s="120">
        <v>0</v>
      </c>
      <c r="G82" s="121">
        <v>0</v>
      </c>
      <c r="H82" s="178">
        <v>0</v>
      </c>
      <c r="I82" s="98"/>
      <c r="J82" s="100"/>
      <c r="K82" s="120"/>
      <c r="L82" s="121"/>
      <c r="M82" s="178"/>
      <c r="N82" s="120"/>
      <c r="O82" s="120"/>
      <c r="P82" s="115">
        <f t="shared" si="6"/>
        <v>0</v>
      </c>
      <c r="Q82" s="116"/>
      <c r="R82" s="121"/>
      <c r="S82" s="118"/>
    </row>
    <row r="83" spans="1:19" x14ac:dyDescent="0.45">
      <c r="A83" s="111" t="s">
        <v>51</v>
      </c>
      <c r="B83" s="119">
        <v>0</v>
      </c>
      <c r="C83" s="113">
        <f t="shared" si="5"/>
        <v>0</v>
      </c>
      <c r="D83" s="232">
        <v>0</v>
      </c>
      <c r="E83" s="236">
        <v>0</v>
      </c>
      <c r="F83" s="120">
        <v>527</v>
      </c>
      <c r="G83" s="121">
        <v>0</v>
      </c>
      <c r="H83" s="178">
        <v>0</v>
      </c>
      <c r="I83" s="98"/>
      <c r="J83" s="100"/>
      <c r="K83" s="120"/>
      <c r="L83" s="121"/>
      <c r="M83" s="178"/>
      <c r="N83" s="120"/>
      <c r="O83" s="120"/>
      <c r="P83" s="115">
        <f t="shared" si="6"/>
        <v>527</v>
      </c>
      <c r="Q83" s="116"/>
      <c r="R83" s="121"/>
      <c r="S83" s="118"/>
    </row>
    <row r="84" spans="1:19" x14ac:dyDescent="0.45">
      <c r="A84" s="111" t="s">
        <v>52</v>
      </c>
      <c r="B84" s="119">
        <v>0</v>
      </c>
      <c r="C84" s="113">
        <f t="shared" si="5"/>
        <v>0</v>
      </c>
      <c r="D84" s="232">
        <v>0</v>
      </c>
      <c r="E84" s="236">
        <v>0</v>
      </c>
      <c r="F84" s="120">
        <v>0</v>
      </c>
      <c r="G84" s="121">
        <v>0</v>
      </c>
      <c r="H84" s="178">
        <v>0</v>
      </c>
      <c r="I84" s="98"/>
      <c r="J84" s="100"/>
      <c r="K84" s="120"/>
      <c r="L84" s="121"/>
      <c r="M84" s="178"/>
      <c r="N84" s="120"/>
      <c r="O84" s="120"/>
      <c r="P84" s="115">
        <f t="shared" si="6"/>
        <v>0</v>
      </c>
      <c r="Q84" s="116"/>
      <c r="R84" s="121"/>
      <c r="S84" s="118"/>
    </row>
    <row r="85" spans="1:19" x14ac:dyDescent="0.45">
      <c r="A85" s="111" t="s">
        <v>53</v>
      </c>
      <c r="B85" s="119">
        <v>0</v>
      </c>
      <c r="C85" s="113">
        <f t="shared" si="5"/>
        <v>0</v>
      </c>
      <c r="D85" s="232">
        <v>0</v>
      </c>
      <c r="E85" s="236">
        <v>0</v>
      </c>
      <c r="F85" s="120">
        <v>0</v>
      </c>
      <c r="G85" s="121">
        <v>0</v>
      </c>
      <c r="H85" s="178">
        <v>0</v>
      </c>
      <c r="I85" s="98"/>
      <c r="J85" s="100"/>
      <c r="K85" s="120"/>
      <c r="L85" s="121"/>
      <c r="M85" s="178"/>
      <c r="N85" s="120"/>
      <c r="O85" s="120"/>
      <c r="P85" s="115">
        <f t="shared" si="6"/>
        <v>0</v>
      </c>
      <c r="Q85" s="116"/>
      <c r="R85" s="121"/>
      <c r="S85" s="118"/>
    </row>
    <row r="86" spans="1:19" x14ac:dyDescent="0.45">
      <c r="A86" s="111" t="s">
        <v>94</v>
      </c>
      <c r="B86" s="119">
        <v>2800</v>
      </c>
      <c r="C86" s="113">
        <f t="shared" si="5"/>
        <v>233.33333333333334</v>
      </c>
      <c r="D86" s="232">
        <v>104.38</v>
      </c>
      <c r="E86" s="236">
        <v>0</v>
      </c>
      <c r="F86" s="120">
        <v>333.47</v>
      </c>
      <c r="G86" s="121">
        <v>467.69</v>
      </c>
      <c r="H86" s="178">
        <v>399.22</v>
      </c>
      <c r="I86" s="98"/>
      <c r="J86" s="100"/>
      <c r="K86" s="120"/>
      <c r="L86" s="121"/>
      <c r="M86" s="178"/>
      <c r="N86" s="120"/>
      <c r="O86" s="120"/>
      <c r="P86" s="115">
        <f t="shared" si="6"/>
        <v>1304.76</v>
      </c>
      <c r="Q86" s="116"/>
      <c r="R86" s="121"/>
      <c r="S86" s="118"/>
    </row>
    <row r="87" spans="1:19" x14ac:dyDescent="0.45">
      <c r="A87" s="111" t="s">
        <v>55</v>
      </c>
      <c r="B87" s="119">
        <v>500</v>
      </c>
      <c r="C87" s="113">
        <f t="shared" si="5"/>
        <v>41.666666666666664</v>
      </c>
      <c r="D87" s="232">
        <v>0</v>
      </c>
      <c r="E87" s="236">
        <v>0</v>
      </c>
      <c r="F87" s="120">
        <v>0</v>
      </c>
      <c r="G87" s="121">
        <v>0</v>
      </c>
      <c r="H87" s="178">
        <v>0</v>
      </c>
      <c r="I87" s="98"/>
      <c r="J87" s="100"/>
      <c r="K87" s="120"/>
      <c r="L87" s="121"/>
      <c r="M87" s="178"/>
      <c r="N87" s="120"/>
      <c r="O87" s="120"/>
      <c r="P87" s="115">
        <f t="shared" si="6"/>
        <v>0</v>
      </c>
      <c r="Q87" s="116"/>
      <c r="R87" s="121"/>
      <c r="S87" s="118"/>
    </row>
    <row r="88" spans="1:19" x14ac:dyDescent="0.45">
      <c r="A88" s="111" t="s">
        <v>56</v>
      </c>
      <c r="B88" s="119">
        <v>0</v>
      </c>
      <c r="C88" s="113">
        <f t="shared" si="5"/>
        <v>0</v>
      </c>
      <c r="D88" s="232">
        <v>0</v>
      </c>
      <c r="E88" s="236">
        <v>0</v>
      </c>
      <c r="F88" s="120">
        <v>0</v>
      </c>
      <c r="G88" s="121">
        <v>0</v>
      </c>
      <c r="H88" s="178">
        <v>0</v>
      </c>
      <c r="I88" s="98"/>
      <c r="J88" s="100"/>
      <c r="K88" s="120"/>
      <c r="L88" s="121"/>
      <c r="M88" s="178"/>
      <c r="N88" s="120"/>
      <c r="O88" s="120"/>
      <c r="P88" s="115">
        <f t="shared" si="6"/>
        <v>0</v>
      </c>
      <c r="Q88" s="116"/>
      <c r="R88" s="121"/>
      <c r="S88" s="118"/>
    </row>
    <row r="89" spans="1:19" x14ac:dyDescent="0.45">
      <c r="A89" s="111" t="s">
        <v>57</v>
      </c>
      <c r="B89" s="119">
        <v>0</v>
      </c>
      <c r="C89" s="113">
        <f t="shared" si="5"/>
        <v>0</v>
      </c>
      <c r="D89" s="232">
        <v>0</v>
      </c>
      <c r="E89" s="236">
        <v>0</v>
      </c>
      <c r="F89" s="120">
        <v>0</v>
      </c>
      <c r="G89" s="121">
        <v>0</v>
      </c>
      <c r="H89" s="178">
        <v>0</v>
      </c>
      <c r="I89" s="98"/>
      <c r="J89" s="100"/>
      <c r="K89" s="120"/>
      <c r="L89" s="121"/>
      <c r="M89" s="178"/>
      <c r="N89" s="120"/>
      <c r="O89" s="120"/>
      <c r="P89" s="115">
        <f t="shared" si="6"/>
        <v>0</v>
      </c>
      <c r="Q89" s="116"/>
      <c r="R89" s="121"/>
      <c r="S89" s="118"/>
    </row>
    <row r="90" spans="1:19" x14ac:dyDescent="0.45">
      <c r="A90" s="111" t="s">
        <v>58</v>
      </c>
      <c r="B90" s="119">
        <v>3000</v>
      </c>
      <c r="C90" s="113">
        <f t="shared" si="5"/>
        <v>250</v>
      </c>
      <c r="D90" s="232">
        <v>35</v>
      </c>
      <c r="E90" s="236">
        <v>0</v>
      </c>
      <c r="F90" s="120">
        <v>0</v>
      </c>
      <c r="G90" s="121">
        <v>0</v>
      </c>
      <c r="H90" s="178">
        <v>1835.5</v>
      </c>
      <c r="I90" s="98"/>
      <c r="J90" s="100"/>
      <c r="K90" s="120"/>
      <c r="L90" s="121"/>
      <c r="M90" s="178"/>
      <c r="N90" s="120"/>
      <c r="O90" s="120"/>
      <c r="P90" s="115">
        <f t="shared" si="6"/>
        <v>1870.5</v>
      </c>
      <c r="Q90" s="116"/>
      <c r="R90" s="121"/>
      <c r="S90" s="118"/>
    </row>
    <row r="91" spans="1:19" x14ac:dyDescent="0.45">
      <c r="A91" s="111" t="s">
        <v>95</v>
      </c>
      <c r="B91" s="119">
        <v>12000</v>
      </c>
      <c r="C91" s="113">
        <f t="shared" si="5"/>
        <v>1000</v>
      </c>
      <c r="D91" s="232">
        <v>-1392.58</v>
      </c>
      <c r="E91" s="236">
        <v>629.01</v>
      </c>
      <c r="F91" s="120">
        <v>1084.82</v>
      </c>
      <c r="G91" s="121">
        <v>216.53</v>
      </c>
      <c r="H91" s="178">
        <v>733.51</v>
      </c>
      <c r="I91" s="98"/>
      <c r="J91" s="100"/>
      <c r="K91" s="120"/>
      <c r="L91" s="121"/>
      <c r="M91" s="178"/>
      <c r="N91" s="120"/>
      <c r="O91" s="120"/>
      <c r="P91" s="115">
        <f t="shared" si="6"/>
        <v>1271.29</v>
      </c>
      <c r="Q91" s="116"/>
      <c r="R91" s="121"/>
      <c r="S91" s="118"/>
    </row>
    <row r="92" spans="1:19" x14ac:dyDescent="0.45">
      <c r="A92" s="111" t="s">
        <v>96</v>
      </c>
      <c r="B92" s="119">
        <v>0</v>
      </c>
      <c r="C92" s="113">
        <f t="shared" ref="C92:C157" si="7">B92/12</f>
        <v>0</v>
      </c>
      <c r="D92" s="232">
        <v>0</v>
      </c>
      <c r="E92" s="236">
        <v>0</v>
      </c>
      <c r="F92" s="120">
        <v>0</v>
      </c>
      <c r="G92" s="121">
        <v>0</v>
      </c>
      <c r="H92" s="178">
        <v>0</v>
      </c>
      <c r="I92" s="98"/>
      <c r="J92" s="100"/>
      <c r="K92" s="120"/>
      <c r="L92" s="121"/>
      <c r="M92" s="178"/>
      <c r="N92" s="120"/>
      <c r="O92" s="120"/>
      <c r="P92" s="115">
        <f t="shared" si="6"/>
        <v>0</v>
      </c>
      <c r="Q92" s="116"/>
      <c r="R92" s="121"/>
      <c r="S92" s="118"/>
    </row>
    <row r="93" spans="1:19" x14ac:dyDescent="0.45">
      <c r="A93" s="111" t="s">
        <v>97</v>
      </c>
      <c r="B93" s="119">
        <v>400</v>
      </c>
      <c r="C93" s="113">
        <f t="shared" si="7"/>
        <v>33.333333333333336</v>
      </c>
      <c r="D93" s="232">
        <v>465.88</v>
      </c>
      <c r="E93" s="236">
        <v>98.57</v>
      </c>
      <c r="F93" s="120">
        <v>0</v>
      </c>
      <c r="G93" s="121">
        <v>0</v>
      </c>
      <c r="H93" s="178">
        <v>-16.37</v>
      </c>
      <c r="I93" s="98"/>
      <c r="J93" s="100"/>
      <c r="K93" s="120"/>
      <c r="L93" s="121"/>
      <c r="M93" s="178"/>
      <c r="N93" s="120"/>
      <c r="O93" s="120"/>
      <c r="P93" s="115">
        <f t="shared" si="6"/>
        <v>548.08000000000004</v>
      </c>
      <c r="Q93" s="116"/>
      <c r="R93" s="121"/>
      <c r="S93" s="118"/>
    </row>
    <row r="94" spans="1:19" x14ac:dyDescent="0.45">
      <c r="A94" s="111" t="s">
        <v>98</v>
      </c>
      <c r="B94" s="119">
        <v>0</v>
      </c>
      <c r="C94" s="113">
        <f t="shared" si="7"/>
        <v>0</v>
      </c>
      <c r="D94" s="232">
        <v>0</v>
      </c>
      <c r="E94" s="236">
        <v>0</v>
      </c>
      <c r="F94" s="120">
        <v>0</v>
      </c>
      <c r="G94" s="121">
        <v>0</v>
      </c>
      <c r="H94" s="178">
        <v>0</v>
      </c>
      <c r="I94" s="98"/>
      <c r="J94" s="100"/>
      <c r="K94" s="120"/>
      <c r="L94" s="121"/>
      <c r="M94" s="178"/>
      <c r="N94" s="120"/>
      <c r="O94" s="120"/>
      <c r="P94" s="115">
        <f t="shared" ref="P94:P160" si="8">SUM(D94:O94)</f>
        <v>0</v>
      </c>
      <c r="Q94" s="116"/>
      <c r="R94" s="121"/>
      <c r="S94" s="118"/>
    </row>
    <row r="95" spans="1:19" x14ac:dyDescent="0.45">
      <c r="A95" s="111" t="s">
        <v>70</v>
      </c>
      <c r="B95" s="119">
        <v>4000</v>
      </c>
      <c r="C95" s="113">
        <f t="shared" si="7"/>
        <v>333.33333333333331</v>
      </c>
      <c r="D95" s="232">
        <v>372.03</v>
      </c>
      <c r="E95" s="236">
        <v>377.47</v>
      </c>
      <c r="F95" s="120">
        <v>377.47</v>
      </c>
      <c r="G95" s="121">
        <v>377.12</v>
      </c>
      <c r="H95" s="178">
        <v>377.47</v>
      </c>
      <c r="I95" s="98"/>
      <c r="J95" s="100"/>
      <c r="K95" s="120"/>
      <c r="L95" s="121"/>
      <c r="M95" s="178"/>
      <c r="N95" s="120"/>
      <c r="O95" s="120"/>
      <c r="P95" s="115">
        <f t="shared" si="8"/>
        <v>1881.5600000000002</v>
      </c>
      <c r="Q95" s="116"/>
      <c r="R95" s="121"/>
      <c r="S95" s="118"/>
    </row>
    <row r="96" spans="1:19" x14ac:dyDescent="0.45">
      <c r="A96" s="111" t="s">
        <v>99</v>
      </c>
      <c r="B96" s="119">
        <v>866900</v>
      </c>
      <c r="C96" s="113">
        <f t="shared" si="7"/>
        <v>72241.666666666672</v>
      </c>
      <c r="D96" s="232">
        <v>63550.98</v>
      </c>
      <c r="E96" s="236">
        <v>70348.34</v>
      </c>
      <c r="F96" s="120">
        <v>46548.26</v>
      </c>
      <c r="G96" s="121">
        <v>56844.92</v>
      </c>
      <c r="H96" s="178">
        <v>62177.11</v>
      </c>
      <c r="I96" s="98"/>
      <c r="J96" s="100"/>
      <c r="K96" s="120"/>
      <c r="L96" s="121"/>
      <c r="M96" s="178"/>
      <c r="N96" s="120"/>
      <c r="O96" s="120"/>
      <c r="P96" s="115">
        <f t="shared" si="8"/>
        <v>299469.61</v>
      </c>
      <c r="Q96" s="116"/>
      <c r="R96" s="121"/>
      <c r="S96" s="118"/>
    </row>
    <row r="97" spans="1:19" x14ac:dyDescent="0.45">
      <c r="A97" s="111" t="s">
        <v>100</v>
      </c>
      <c r="B97" s="119">
        <v>116900</v>
      </c>
      <c r="C97" s="113">
        <f t="shared" si="7"/>
        <v>9741.6666666666661</v>
      </c>
      <c r="D97" s="232">
        <v>10340.42</v>
      </c>
      <c r="E97" s="236">
        <v>5873.84</v>
      </c>
      <c r="F97" s="120">
        <v>14636.43</v>
      </c>
      <c r="G97" s="121">
        <v>9460.24</v>
      </c>
      <c r="H97" s="178">
        <v>9014.44</v>
      </c>
      <c r="I97" s="98"/>
      <c r="J97" s="100"/>
      <c r="K97" s="120"/>
      <c r="L97" s="121"/>
      <c r="M97" s="178"/>
      <c r="N97" s="120"/>
      <c r="O97" s="120"/>
      <c r="P97" s="115">
        <f t="shared" si="8"/>
        <v>49325.37</v>
      </c>
      <c r="Q97" s="116"/>
      <c r="R97" s="121"/>
      <c r="S97" s="118"/>
    </row>
    <row r="98" spans="1:19" x14ac:dyDescent="0.45">
      <c r="A98" s="111" t="s">
        <v>47</v>
      </c>
      <c r="B98" s="119">
        <v>0</v>
      </c>
      <c r="C98" s="113">
        <f t="shared" si="7"/>
        <v>0</v>
      </c>
      <c r="D98" s="232">
        <v>0</v>
      </c>
      <c r="E98" s="236">
        <v>0</v>
      </c>
      <c r="F98" s="120">
        <v>0</v>
      </c>
      <c r="G98" s="121">
        <v>0</v>
      </c>
      <c r="H98" s="178">
        <v>0</v>
      </c>
      <c r="I98" s="98"/>
      <c r="J98" s="100"/>
      <c r="K98" s="120"/>
      <c r="L98" s="121"/>
      <c r="M98" s="178"/>
      <c r="N98" s="120"/>
      <c r="O98" s="120"/>
      <c r="P98" s="115">
        <f t="shared" si="8"/>
        <v>0</v>
      </c>
      <c r="Q98" s="116"/>
      <c r="R98" s="121"/>
      <c r="S98" s="118"/>
    </row>
    <row r="99" spans="1:19" x14ac:dyDescent="0.45">
      <c r="A99" s="111" t="s">
        <v>101</v>
      </c>
      <c r="B99" s="119">
        <v>0</v>
      </c>
      <c r="C99" s="113">
        <f t="shared" si="7"/>
        <v>0</v>
      </c>
      <c r="D99" s="232">
        <v>0</v>
      </c>
      <c r="E99" s="236">
        <v>0</v>
      </c>
      <c r="F99" s="120">
        <v>0</v>
      </c>
      <c r="G99" s="121">
        <v>0</v>
      </c>
      <c r="H99" s="178">
        <v>0</v>
      </c>
      <c r="I99" s="98"/>
      <c r="J99" s="100"/>
      <c r="K99" s="120"/>
      <c r="L99" s="121"/>
      <c r="M99" s="178"/>
      <c r="N99" s="120"/>
      <c r="O99" s="120"/>
      <c r="P99" s="115">
        <f t="shared" si="8"/>
        <v>0</v>
      </c>
      <c r="Q99" s="116"/>
      <c r="R99" s="121"/>
      <c r="S99" s="118"/>
    </row>
    <row r="100" spans="1:19" x14ac:dyDescent="0.45">
      <c r="A100" s="111" t="s">
        <v>93</v>
      </c>
      <c r="B100" s="119">
        <v>0</v>
      </c>
      <c r="C100" s="113">
        <f t="shared" si="7"/>
        <v>0</v>
      </c>
      <c r="D100" s="232">
        <v>0</v>
      </c>
      <c r="E100" s="236">
        <v>0</v>
      </c>
      <c r="F100" s="120">
        <v>0</v>
      </c>
      <c r="G100" s="121">
        <v>0</v>
      </c>
      <c r="H100" s="178">
        <v>0</v>
      </c>
      <c r="I100" s="98"/>
      <c r="J100" s="100"/>
      <c r="K100" s="120"/>
      <c r="L100" s="121"/>
      <c r="M100" s="178"/>
      <c r="N100" s="120"/>
      <c r="O100" s="120"/>
      <c r="P100" s="115">
        <f t="shared" si="8"/>
        <v>0</v>
      </c>
      <c r="Q100" s="116"/>
      <c r="R100" s="121"/>
      <c r="S100" s="118"/>
    </row>
    <row r="101" spans="1:19" x14ac:dyDescent="0.45">
      <c r="A101" s="111" t="s">
        <v>51</v>
      </c>
      <c r="B101" s="119">
        <v>0</v>
      </c>
      <c r="C101" s="113">
        <f t="shared" si="7"/>
        <v>0</v>
      </c>
      <c r="D101" s="232">
        <v>0</v>
      </c>
      <c r="E101" s="236">
        <v>0</v>
      </c>
      <c r="F101" s="120">
        <v>0</v>
      </c>
      <c r="G101" s="121">
        <v>0</v>
      </c>
      <c r="H101" s="178">
        <v>0</v>
      </c>
      <c r="I101" s="98"/>
      <c r="J101" s="100"/>
      <c r="K101" s="120"/>
      <c r="L101" s="121"/>
      <c r="M101" s="178"/>
      <c r="N101" s="120"/>
      <c r="O101" s="120"/>
      <c r="P101" s="115">
        <f t="shared" si="8"/>
        <v>0</v>
      </c>
      <c r="Q101" s="116"/>
      <c r="R101" s="121"/>
      <c r="S101" s="118"/>
    </row>
    <row r="102" spans="1:19" x14ac:dyDescent="0.45">
      <c r="A102" s="111" t="s">
        <v>52</v>
      </c>
      <c r="B102" s="119">
        <v>0</v>
      </c>
      <c r="C102" s="113">
        <f t="shared" si="7"/>
        <v>0</v>
      </c>
      <c r="D102" s="232">
        <v>0</v>
      </c>
      <c r="E102" s="236">
        <v>0</v>
      </c>
      <c r="F102" s="120">
        <v>0</v>
      </c>
      <c r="G102" s="121">
        <v>0</v>
      </c>
      <c r="H102" s="178">
        <v>0</v>
      </c>
      <c r="I102" s="98"/>
      <c r="J102" s="100"/>
      <c r="K102" s="120"/>
      <c r="L102" s="121"/>
      <c r="M102" s="178"/>
      <c r="N102" s="120"/>
      <c r="O102" s="120"/>
      <c r="P102" s="115">
        <f t="shared" si="8"/>
        <v>0</v>
      </c>
      <c r="Q102" s="116"/>
      <c r="R102" s="121"/>
      <c r="S102" s="118"/>
    </row>
    <row r="103" spans="1:19" x14ac:dyDescent="0.45">
      <c r="A103" s="111" t="s">
        <v>53</v>
      </c>
      <c r="B103" s="119">
        <v>0</v>
      </c>
      <c r="C103" s="113">
        <f t="shared" si="7"/>
        <v>0</v>
      </c>
      <c r="D103" s="232">
        <v>0</v>
      </c>
      <c r="E103" s="236">
        <v>0</v>
      </c>
      <c r="F103" s="120">
        <v>0</v>
      </c>
      <c r="G103" s="121">
        <v>0</v>
      </c>
      <c r="H103" s="178">
        <v>0</v>
      </c>
      <c r="I103" s="98"/>
      <c r="J103" s="100"/>
      <c r="K103" s="120"/>
      <c r="L103" s="121"/>
      <c r="M103" s="178"/>
      <c r="N103" s="120"/>
      <c r="O103" s="120"/>
      <c r="P103" s="115">
        <f t="shared" si="8"/>
        <v>0</v>
      </c>
      <c r="Q103" s="116"/>
      <c r="R103" s="121"/>
      <c r="S103" s="118"/>
    </row>
    <row r="104" spans="1:19" x14ac:dyDescent="0.45">
      <c r="A104" s="111" t="s">
        <v>94</v>
      </c>
      <c r="B104" s="119">
        <v>0</v>
      </c>
      <c r="C104" s="113">
        <f t="shared" si="7"/>
        <v>0</v>
      </c>
      <c r="D104" s="232">
        <v>0</v>
      </c>
      <c r="E104" s="236">
        <v>0</v>
      </c>
      <c r="F104" s="120">
        <v>0</v>
      </c>
      <c r="G104" s="121">
        <v>0</v>
      </c>
      <c r="H104" s="178">
        <v>0</v>
      </c>
      <c r="I104" s="98"/>
      <c r="J104" s="100"/>
      <c r="K104" s="120"/>
      <c r="L104" s="121"/>
      <c r="M104" s="178"/>
      <c r="N104" s="120"/>
      <c r="O104" s="120"/>
      <c r="P104" s="115">
        <f t="shared" si="8"/>
        <v>0</v>
      </c>
      <c r="Q104" s="116"/>
      <c r="R104" s="121"/>
      <c r="S104" s="118"/>
    </row>
    <row r="105" spans="1:19" x14ac:dyDescent="0.45">
      <c r="A105" s="111" t="s">
        <v>55</v>
      </c>
      <c r="B105" s="119">
        <v>620</v>
      </c>
      <c r="C105" s="113">
        <f t="shared" si="7"/>
        <v>51.666666666666664</v>
      </c>
      <c r="D105" s="232">
        <v>0</v>
      </c>
      <c r="E105" s="236">
        <v>1583</v>
      </c>
      <c r="F105" s="120">
        <v>0</v>
      </c>
      <c r="G105" s="121">
        <v>0</v>
      </c>
      <c r="H105" s="178">
        <v>0</v>
      </c>
      <c r="I105" s="98"/>
      <c r="J105" s="100"/>
      <c r="K105" s="120"/>
      <c r="L105" s="121"/>
      <c r="M105" s="178"/>
      <c r="N105" s="120"/>
      <c r="O105" s="120"/>
      <c r="P105" s="115">
        <f t="shared" si="8"/>
        <v>1583</v>
      </c>
      <c r="Q105" s="116"/>
      <c r="R105" s="121"/>
      <c r="S105" s="118"/>
    </row>
    <row r="106" spans="1:19" x14ac:dyDescent="0.45">
      <c r="A106" s="111" t="s">
        <v>56</v>
      </c>
      <c r="B106" s="119">
        <v>0</v>
      </c>
      <c r="C106" s="113">
        <f t="shared" si="7"/>
        <v>0</v>
      </c>
      <c r="D106" s="232">
        <v>0</v>
      </c>
      <c r="E106" s="236">
        <v>0</v>
      </c>
      <c r="F106" s="120">
        <v>0</v>
      </c>
      <c r="G106" s="121">
        <v>0</v>
      </c>
      <c r="H106" s="178">
        <v>0</v>
      </c>
      <c r="I106" s="98"/>
      <c r="J106" s="100"/>
      <c r="K106" s="120"/>
      <c r="L106" s="121"/>
      <c r="M106" s="178"/>
      <c r="N106" s="120"/>
      <c r="O106" s="120"/>
      <c r="P106" s="115">
        <f t="shared" si="8"/>
        <v>0</v>
      </c>
      <c r="Q106" s="116"/>
      <c r="R106" s="121"/>
      <c r="S106" s="118"/>
    </row>
    <row r="107" spans="1:19" x14ac:dyDescent="0.45">
      <c r="A107" s="111" t="s">
        <v>57</v>
      </c>
      <c r="B107" s="119">
        <v>0</v>
      </c>
      <c r="C107" s="113">
        <f t="shared" si="7"/>
        <v>0</v>
      </c>
      <c r="D107" s="232">
        <v>0</v>
      </c>
      <c r="E107" s="236">
        <v>0</v>
      </c>
      <c r="F107" s="120">
        <v>0</v>
      </c>
      <c r="G107" s="121">
        <v>0</v>
      </c>
      <c r="H107" s="178">
        <v>0</v>
      </c>
      <c r="I107" s="98"/>
      <c r="J107" s="100"/>
      <c r="K107" s="120"/>
      <c r="L107" s="121"/>
      <c r="M107" s="178"/>
      <c r="N107" s="120"/>
      <c r="O107" s="120"/>
      <c r="P107" s="115">
        <f t="shared" si="8"/>
        <v>0</v>
      </c>
      <c r="Q107" s="116"/>
      <c r="R107" s="121"/>
      <c r="S107" s="118"/>
    </row>
    <row r="108" spans="1:19" x14ac:dyDescent="0.45">
      <c r="A108" s="111" t="s">
        <v>58</v>
      </c>
      <c r="B108" s="119">
        <v>0</v>
      </c>
      <c r="C108" s="113">
        <f t="shared" si="7"/>
        <v>0</v>
      </c>
      <c r="D108" s="232">
        <v>0</v>
      </c>
      <c r="E108" s="236">
        <v>0</v>
      </c>
      <c r="F108" s="120">
        <v>0</v>
      </c>
      <c r="G108" s="121">
        <v>0</v>
      </c>
      <c r="H108" s="178">
        <v>0</v>
      </c>
      <c r="I108" s="98"/>
      <c r="J108" s="100"/>
      <c r="K108" s="120"/>
      <c r="L108" s="121"/>
      <c r="M108" s="178"/>
      <c r="N108" s="120"/>
      <c r="O108" s="120"/>
      <c r="P108" s="115">
        <f t="shared" si="8"/>
        <v>0</v>
      </c>
      <c r="Q108" s="116"/>
      <c r="R108" s="121"/>
      <c r="S108" s="118"/>
    </row>
    <row r="109" spans="1:19" x14ac:dyDescent="0.45">
      <c r="A109" s="111" t="s">
        <v>102</v>
      </c>
      <c r="B109" s="119">
        <v>10000</v>
      </c>
      <c r="C109" s="113">
        <f t="shared" si="7"/>
        <v>833.33333333333337</v>
      </c>
      <c r="D109" s="232">
        <v>500</v>
      </c>
      <c r="E109" s="236">
        <v>500</v>
      </c>
      <c r="F109" s="120">
        <v>575</v>
      </c>
      <c r="G109" s="121">
        <v>575</v>
      </c>
      <c r="H109" s="178">
        <v>0</v>
      </c>
      <c r="I109" s="98"/>
      <c r="J109" s="100"/>
      <c r="K109" s="120"/>
      <c r="L109" s="121"/>
      <c r="M109" s="178"/>
      <c r="N109" s="120"/>
      <c r="O109" s="120"/>
      <c r="P109" s="115">
        <f t="shared" si="8"/>
        <v>2150</v>
      </c>
      <c r="Q109" s="116"/>
      <c r="R109" s="121"/>
      <c r="S109" s="118"/>
    </row>
    <row r="110" spans="1:19" x14ac:dyDescent="0.45">
      <c r="A110" s="111" t="s">
        <v>97</v>
      </c>
      <c r="B110" s="119">
        <v>0</v>
      </c>
      <c r="C110" s="113">
        <f t="shared" si="7"/>
        <v>0</v>
      </c>
      <c r="D110" s="232">
        <v>0</v>
      </c>
      <c r="E110" s="236">
        <v>0</v>
      </c>
      <c r="F110" s="120">
        <v>0</v>
      </c>
      <c r="G110" s="121">
        <v>0</v>
      </c>
      <c r="H110" s="178">
        <v>0</v>
      </c>
      <c r="I110" s="98"/>
      <c r="J110" s="100"/>
      <c r="K110" s="120"/>
      <c r="L110" s="121"/>
      <c r="M110" s="178"/>
      <c r="N110" s="120"/>
      <c r="O110" s="120"/>
      <c r="P110" s="115">
        <f t="shared" si="8"/>
        <v>0</v>
      </c>
      <c r="Q110" s="116"/>
      <c r="R110" s="121"/>
      <c r="S110" s="118"/>
    </row>
    <row r="111" spans="1:19" x14ac:dyDescent="0.45">
      <c r="A111" s="111" t="s">
        <v>98</v>
      </c>
      <c r="B111" s="119">
        <v>0</v>
      </c>
      <c r="C111" s="113">
        <f t="shared" si="7"/>
        <v>0</v>
      </c>
      <c r="D111" s="232">
        <v>0</v>
      </c>
      <c r="E111" s="236">
        <v>0</v>
      </c>
      <c r="F111" s="120">
        <v>0</v>
      </c>
      <c r="G111" s="121">
        <v>0</v>
      </c>
      <c r="H111" s="178">
        <v>0</v>
      </c>
      <c r="I111" s="98"/>
      <c r="J111" s="100"/>
      <c r="K111" s="120"/>
      <c r="L111" s="121"/>
      <c r="M111" s="178"/>
      <c r="N111" s="120"/>
      <c r="O111" s="120"/>
      <c r="P111" s="115">
        <f t="shared" si="8"/>
        <v>0</v>
      </c>
      <c r="Q111" s="116"/>
      <c r="R111" s="121"/>
      <c r="S111" s="118"/>
    </row>
    <row r="112" spans="1:19" x14ac:dyDescent="0.45">
      <c r="A112" s="111" t="s">
        <v>103</v>
      </c>
      <c r="B112" s="119">
        <v>0</v>
      </c>
      <c r="C112" s="113">
        <f t="shared" si="7"/>
        <v>0</v>
      </c>
      <c r="D112" s="232">
        <v>0</v>
      </c>
      <c r="E112" s="236">
        <v>0</v>
      </c>
      <c r="F112" s="120">
        <v>0</v>
      </c>
      <c r="G112" s="121">
        <v>0</v>
      </c>
      <c r="H112" s="178">
        <v>0</v>
      </c>
      <c r="I112" s="98"/>
      <c r="J112" s="100"/>
      <c r="K112" s="120"/>
      <c r="L112" s="121"/>
      <c r="M112" s="178"/>
      <c r="N112" s="120"/>
      <c r="O112" s="120"/>
      <c r="P112" s="115">
        <f t="shared" si="8"/>
        <v>0</v>
      </c>
      <c r="Q112" s="116"/>
      <c r="R112" s="121"/>
      <c r="S112" s="118"/>
    </row>
    <row r="113" spans="1:19" x14ac:dyDescent="0.45">
      <c r="A113" s="111" t="s">
        <v>104</v>
      </c>
      <c r="B113" s="119">
        <v>668100</v>
      </c>
      <c r="C113" s="113">
        <f t="shared" si="7"/>
        <v>55675</v>
      </c>
      <c r="D113" s="232">
        <v>36113.550000000003</v>
      </c>
      <c r="E113" s="236">
        <v>42920.82</v>
      </c>
      <c r="F113" s="120">
        <v>62707.29</v>
      </c>
      <c r="G113" s="121">
        <v>51948.44</v>
      </c>
      <c r="H113" s="178">
        <v>51054.879999999997</v>
      </c>
      <c r="I113" s="98"/>
      <c r="J113" s="100"/>
      <c r="K113" s="120"/>
      <c r="L113" s="121"/>
      <c r="M113" s="178"/>
      <c r="N113" s="120"/>
      <c r="O113" s="120"/>
      <c r="P113" s="115">
        <f t="shared" si="8"/>
        <v>244744.98</v>
      </c>
      <c r="Q113" s="116"/>
      <c r="R113" s="121"/>
      <c r="S113" s="118"/>
    </row>
    <row r="114" spans="1:19" x14ac:dyDescent="0.45">
      <c r="A114" s="111" t="s">
        <v>105</v>
      </c>
      <c r="B114" s="119">
        <v>89500</v>
      </c>
      <c r="C114" s="113">
        <f t="shared" si="7"/>
        <v>7458.333333333333</v>
      </c>
      <c r="D114" s="232">
        <v>11704.72</v>
      </c>
      <c r="E114" s="236">
        <v>2004.79</v>
      </c>
      <c r="F114" s="120">
        <v>5242.94</v>
      </c>
      <c r="G114" s="121">
        <v>4442.1000000000004</v>
      </c>
      <c r="H114" s="178">
        <v>5776.65</v>
      </c>
      <c r="I114" s="98"/>
      <c r="J114" s="100"/>
      <c r="K114" s="120"/>
      <c r="L114" s="121"/>
      <c r="M114" s="178"/>
      <c r="N114" s="120"/>
      <c r="O114" s="120"/>
      <c r="P114" s="115">
        <f t="shared" si="8"/>
        <v>29171.199999999997</v>
      </c>
      <c r="Q114" s="116"/>
      <c r="R114" s="121"/>
      <c r="S114" s="118"/>
    </row>
    <row r="115" spans="1:19" x14ac:dyDescent="0.45">
      <c r="A115" s="111" t="s">
        <v>47</v>
      </c>
      <c r="B115" s="119">
        <v>0</v>
      </c>
      <c r="C115" s="113">
        <f t="shared" si="7"/>
        <v>0</v>
      </c>
      <c r="D115" s="232">
        <v>0</v>
      </c>
      <c r="E115" s="236">
        <v>0</v>
      </c>
      <c r="F115" s="120">
        <v>0</v>
      </c>
      <c r="G115" s="121">
        <v>0</v>
      </c>
      <c r="H115" s="178">
        <v>0</v>
      </c>
      <c r="I115" s="98"/>
      <c r="J115" s="100"/>
      <c r="K115" s="120"/>
      <c r="L115" s="121"/>
      <c r="M115" s="178"/>
      <c r="N115" s="120"/>
      <c r="O115" s="120"/>
      <c r="P115" s="115">
        <f t="shared" si="8"/>
        <v>0</v>
      </c>
      <c r="Q115" s="116"/>
      <c r="R115" s="121"/>
      <c r="S115" s="118"/>
    </row>
    <row r="116" spans="1:19" x14ac:dyDescent="0.45">
      <c r="A116" s="111" t="s">
        <v>106</v>
      </c>
      <c r="B116" s="119">
        <v>100</v>
      </c>
      <c r="C116" s="113">
        <f t="shared" si="7"/>
        <v>8.3333333333333339</v>
      </c>
      <c r="D116" s="232">
        <v>0</v>
      </c>
      <c r="E116" s="236">
        <v>0</v>
      </c>
      <c r="F116" s="120">
        <v>0</v>
      </c>
      <c r="G116" s="121">
        <v>0</v>
      </c>
      <c r="H116" s="178">
        <v>0</v>
      </c>
      <c r="I116" s="98"/>
      <c r="J116" s="100"/>
      <c r="K116" s="120"/>
      <c r="L116" s="121"/>
      <c r="M116" s="178"/>
      <c r="N116" s="120"/>
      <c r="O116" s="120"/>
      <c r="P116" s="115">
        <f t="shared" si="8"/>
        <v>0</v>
      </c>
      <c r="Q116" s="116"/>
      <c r="R116" s="121"/>
      <c r="S116" s="118"/>
    </row>
    <row r="117" spans="1:19" x14ac:dyDescent="0.45">
      <c r="A117" s="111" t="s">
        <v>93</v>
      </c>
      <c r="B117" s="119">
        <v>0</v>
      </c>
      <c r="C117" s="113">
        <f t="shared" si="7"/>
        <v>0</v>
      </c>
      <c r="D117" s="232">
        <v>0</v>
      </c>
      <c r="E117" s="236">
        <v>0</v>
      </c>
      <c r="F117" s="120">
        <v>0</v>
      </c>
      <c r="G117" s="121">
        <v>0</v>
      </c>
      <c r="H117" s="178">
        <v>0</v>
      </c>
      <c r="I117" s="98"/>
      <c r="J117" s="100"/>
      <c r="K117" s="120"/>
      <c r="L117" s="121"/>
      <c r="M117" s="178"/>
      <c r="N117" s="120"/>
      <c r="O117" s="120"/>
      <c r="P117" s="115">
        <f t="shared" si="8"/>
        <v>0</v>
      </c>
      <c r="Q117" s="116"/>
      <c r="R117" s="121"/>
      <c r="S117" s="118"/>
    </row>
    <row r="118" spans="1:19" x14ac:dyDescent="0.45">
      <c r="A118" s="111" t="s">
        <v>51</v>
      </c>
      <c r="B118" s="119">
        <v>6000</v>
      </c>
      <c r="C118" s="113">
        <f t="shared" si="7"/>
        <v>500</v>
      </c>
      <c r="D118" s="232">
        <v>0</v>
      </c>
      <c r="E118" s="236">
        <v>0</v>
      </c>
      <c r="F118" s="120">
        <v>0</v>
      </c>
      <c r="G118" s="121">
        <v>0</v>
      </c>
      <c r="H118" s="178">
        <v>0</v>
      </c>
      <c r="I118" s="98"/>
      <c r="J118" s="100"/>
      <c r="K118" s="120"/>
      <c r="L118" s="121"/>
      <c r="M118" s="178"/>
      <c r="N118" s="120"/>
      <c r="O118" s="120"/>
      <c r="P118" s="115">
        <f t="shared" si="8"/>
        <v>0</v>
      </c>
      <c r="Q118" s="116"/>
      <c r="R118" s="121"/>
      <c r="S118" s="118"/>
    </row>
    <row r="119" spans="1:19" x14ac:dyDescent="0.45">
      <c r="A119" s="111" t="s">
        <v>52</v>
      </c>
      <c r="B119" s="119">
        <v>0</v>
      </c>
      <c r="C119" s="113">
        <f t="shared" si="7"/>
        <v>0</v>
      </c>
      <c r="D119" s="232">
        <v>0</v>
      </c>
      <c r="E119" s="236">
        <v>0</v>
      </c>
      <c r="F119" s="120">
        <v>0</v>
      </c>
      <c r="G119" s="121">
        <v>0</v>
      </c>
      <c r="H119" s="178">
        <v>0</v>
      </c>
      <c r="I119" s="98"/>
      <c r="J119" s="100"/>
      <c r="K119" s="120"/>
      <c r="L119" s="121"/>
      <c r="M119" s="178"/>
      <c r="N119" s="120"/>
      <c r="O119" s="120"/>
      <c r="P119" s="115">
        <f t="shared" si="8"/>
        <v>0</v>
      </c>
      <c r="Q119" s="116"/>
      <c r="R119" s="121"/>
      <c r="S119" s="118"/>
    </row>
    <row r="120" spans="1:19" x14ac:dyDescent="0.45">
      <c r="A120" s="111" t="s">
        <v>53</v>
      </c>
      <c r="B120" s="119">
        <v>0</v>
      </c>
      <c r="C120" s="113">
        <f t="shared" si="7"/>
        <v>0</v>
      </c>
      <c r="D120" s="232">
        <v>0</v>
      </c>
      <c r="E120" s="236">
        <v>0</v>
      </c>
      <c r="F120" s="120">
        <v>0</v>
      </c>
      <c r="G120" s="121">
        <v>0</v>
      </c>
      <c r="H120" s="178">
        <v>0</v>
      </c>
      <c r="I120" s="98"/>
      <c r="J120" s="100"/>
      <c r="K120" s="120"/>
      <c r="L120" s="121"/>
      <c r="M120" s="178"/>
      <c r="N120" s="120"/>
      <c r="O120" s="120"/>
      <c r="P120" s="115">
        <f t="shared" si="8"/>
        <v>0</v>
      </c>
      <c r="Q120" s="116"/>
      <c r="R120" s="121"/>
      <c r="S120" s="118"/>
    </row>
    <row r="121" spans="1:19" x14ac:dyDescent="0.45">
      <c r="A121" s="111" t="s">
        <v>107</v>
      </c>
      <c r="B121" s="119">
        <v>0</v>
      </c>
      <c r="C121" s="113">
        <f t="shared" si="7"/>
        <v>0</v>
      </c>
      <c r="D121" s="232">
        <v>0</v>
      </c>
      <c r="E121" s="236">
        <v>0</v>
      </c>
      <c r="F121" s="120">
        <v>0</v>
      </c>
      <c r="G121" s="121">
        <v>0</v>
      </c>
      <c r="H121" s="178">
        <v>0</v>
      </c>
      <c r="I121" s="98"/>
      <c r="J121" s="100"/>
      <c r="K121" s="120"/>
      <c r="L121" s="121"/>
      <c r="M121" s="178"/>
      <c r="N121" s="120"/>
      <c r="O121" s="120"/>
      <c r="P121" s="115">
        <f t="shared" si="8"/>
        <v>0</v>
      </c>
      <c r="Q121" s="116"/>
      <c r="R121" s="121"/>
      <c r="S121" s="118"/>
    </row>
    <row r="122" spans="1:19" x14ac:dyDescent="0.45">
      <c r="A122" s="111" t="s">
        <v>94</v>
      </c>
      <c r="B122" s="119">
        <v>18000</v>
      </c>
      <c r="C122" s="113">
        <f t="shared" si="7"/>
        <v>1500</v>
      </c>
      <c r="D122" s="232">
        <v>9852.56</v>
      </c>
      <c r="E122" s="236">
        <v>7067</v>
      </c>
      <c r="F122" s="120">
        <v>7075.07</v>
      </c>
      <c r="G122" s="121">
        <v>7999.22</v>
      </c>
      <c r="H122" s="178">
        <v>5785.47</v>
      </c>
      <c r="I122" s="98"/>
      <c r="J122" s="100"/>
      <c r="K122" s="120"/>
      <c r="L122" s="121"/>
      <c r="M122" s="178"/>
      <c r="N122" s="120"/>
      <c r="O122" s="120"/>
      <c r="P122" s="115">
        <f t="shared" si="8"/>
        <v>37779.32</v>
      </c>
      <c r="Q122" s="116"/>
      <c r="R122" s="121"/>
      <c r="S122" s="118"/>
    </row>
    <row r="123" spans="1:19" x14ac:dyDescent="0.45">
      <c r="A123" s="111" t="s">
        <v>55</v>
      </c>
      <c r="B123" s="119">
        <v>0</v>
      </c>
      <c r="C123" s="113">
        <f t="shared" si="7"/>
        <v>0</v>
      </c>
      <c r="D123" s="232">
        <v>0</v>
      </c>
      <c r="E123" s="236">
        <v>0</v>
      </c>
      <c r="F123" s="120">
        <v>0</v>
      </c>
      <c r="G123" s="121">
        <v>0</v>
      </c>
      <c r="H123" s="178">
        <v>0</v>
      </c>
      <c r="I123" s="98"/>
      <c r="J123" s="100"/>
      <c r="K123" s="120"/>
      <c r="L123" s="121"/>
      <c r="M123" s="178"/>
      <c r="N123" s="120"/>
      <c r="O123" s="120"/>
      <c r="P123" s="115">
        <f t="shared" si="8"/>
        <v>0</v>
      </c>
      <c r="Q123" s="116"/>
      <c r="R123" s="121"/>
      <c r="S123" s="118"/>
    </row>
    <row r="124" spans="1:19" x14ac:dyDescent="0.45">
      <c r="A124" s="111" t="s">
        <v>56</v>
      </c>
      <c r="B124" s="119">
        <v>0</v>
      </c>
      <c r="C124" s="113">
        <f t="shared" si="7"/>
        <v>0</v>
      </c>
      <c r="D124" s="232">
        <v>0</v>
      </c>
      <c r="E124" s="236">
        <v>0</v>
      </c>
      <c r="F124" s="120">
        <v>0</v>
      </c>
      <c r="G124" s="121">
        <v>0</v>
      </c>
      <c r="H124" s="178">
        <v>0</v>
      </c>
      <c r="I124" s="98"/>
      <c r="J124" s="100"/>
      <c r="K124" s="120"/>
      <c r="L124" s="121"/>
      <c r="M124" s="178"/>
      <c r="N124" s="120"/>
      <c r="O124" s="120"/>
      <c r="P124" s="115">
        <f t="shared" si="8"/>
        <v>0</v>
      </c>
      <c r="Q124" s="116"/>
      <c r="R124" s="121"/>
      <c r="S124" s="118"/>
    </row>
    <row r="125" spans="1:19" x14ac:dyDescent="0.45">
      <c r="A125" s="111" t="s">
        <v>57</v>
      </c>
      <c r="B125" s="119">
        <v>0</v>
      </c>
      <c r="C125" s="113">
        <f t="shared" si="7"/>
        <v>0</v>
      </c>
      <c r="D125" s="232">
        <v>0</v>
      </c>
      <c r="E125" s="236">
        <v>0</v>
      </c>
      <c r="F125" s="120">
        <v>0</v>
      </c>
      <c r="G125" s="121">
        <v>0</v>
      </c>
      <c r="H125" s="178">
        <v>0</v>
      </c>
      <c r="I125" s="98"/>
      <c r="J125" s="100"/>
      <c r="K125" s="120"/>
      <c r="L125" s="121"/>
      <c r="M125" s="178"/>
      <c r="N125" s="120"/>
      <c r="O125" s="120"/>
      <c r="P125" s="115">
        <f t="shared" si="8"/>
        <v>0</v>
      </c>
      <c r="Q125" s="116"/>
      <c r="R125" s="121"/>
      <c r="S125" s="118"/>
    </row>
    <row r="126" spans="1:19" x14ac:dyDescent="0.45">
      <c r="A126" s="111" t="s">
        <v>58</v>
      </c>
      <c r="B126" s="119">
        <v>0</v>
      </c>
      <c r="C126" s="113">
        <f t="shared" si="7"/>
        <v>0</v>
      </c>
      <c r="D126" s="232">
        <v>0</v>
      </c>
      <c r="E126" s="236">
        <v>0</v>
      </c>
      <c r="F126" s="120">
        <v>0</v>
      </c>
      <c r="G126" s="121">
        <v>0</v>
      </c>
      <c r="H126" s="178">
        <v>0</v>
      </c>
      <c r="I126" s="98"/>
      <c r="J126" s="100"/>
      <c r="K126" s="120"/>
      <c r="L126" s="121"/>
      <c r="M126" s="178"/>
      <c r="N126" s="120"/>
      <c r="O126" s="120"/>
      <c r="P126" s="115">
        <f t="shared" si="8"/>
        <v>0</v>
      </c>
      <c r="Q126" s="116"/>
      <c r="R126" s="121"/>
      <c r="S126" s="118"/>
    </row>
    <row r="127" spans="1:19" x14ac:dyDescent="0.45">
      <c r="A127" s="111" t="s">
        <v>97</v>
      </c>
      <c r="B127" s="119">
        <v>600</v>
      </c>
      <c r="C127" s="113">
        <f t="shared" si="7"/>
        <v>50</v>
      </c>
      <c r="D127" s="232">
        <v>399.61</v>
      </c>
      <c r="E127" s="236">
        <v>66.7</v>
      </c>
      <c r="F127" s="120">
        <v>0</v>
      </c>
      <c r="G127" s="121">
        <v>360.44</v>
      </c>
      <c r="H127" s="178">
        <v>940.81</v>
      </c>
      <c r="I127" s="98"/>
      <c r="J127" s="100"/>
      <c r="K127" s="120"/>
      <c r="L127" s="121"/>
      <c r="M127" s="178"/>
      <c r="N127" s="120"/>
      <c r="O127" s="120"/>
      <c r="P127" s="115">
        <f t="shared" si="8"/>
        <v>1767.56</v>
      </c>
      <c r="Q127" s="116"/>
      <c r="R127" s="121"/>
      <c r="S127" s="118"/>
    </row>
    <row r="128" spans="1:19" x14ac:dyDescent="0.45">
      <c r="A128" s="111" t="s">
        <v>98</v>
      </c>
      <c r="B128" s="119">
        <v>0</v>
      </c>
      <c r="C128" s="113">
        <f t="shared" si="7"/>
        <v>0</v>
      </c>
      <c r="D128" s="232">
        <v>0</v>
      </c>
      <c r="E128" s="236">
        <v>0</v>
      </c>
      <c r="F128" s="120">
        <v>0</v>
      </c>
      <c r="G128" s="121">
        <v>0</v>
      </c>
      <c r="H128" s="178">
        <v>0</v>
      </c>
      <c r="I128" s="98"/>
      <c r="J128" s="100"/>
      <c r="K128" s="120"/>
      <c r="L128" s="121"/>
      <c r="M128" s="178"/>
      <c r="N128" s="120"/>
      <c r="O128" s="120"/>
      <c r="P128" s="115">
        <f t="shared" si="8"/>
        <v>0</v>
      </c>
      <c r="Q128" s="116"/>
      <c r="R128" s="121"/>
      <c r="S128" s="118"/>
    </row>
    <row r="129" spans="1:19" x14ac:dyDescent="0.45">
      <c r="A129" s="111" t="s">
        <v>108</v>
      </c>
      <c r="B129" s="119">
        <v>0</v>
      </c>
      <c r="C129" s="113">
        <f t="shared" si="7"/>
        <v>0</v>
      </c>
      <c r="D129" s="232">
        <v>0</v>
      </c>
      <c r="E129" s="236">
        <v>0</v>
      </c>
      <c r="F129" s="120">
        <v>0</v>
      </c>
      <c r="G129" s="121">
        <v>0</v>
      </c>
      <c r="H129" s="178">
        <v>0</v>
      </c>
      <c r="I129" s="98"/>
      <c r="J129" s="100"/>
      <c r="K129" s="120"/>
      <c r="L129" s="121"/>
      <c r="M129" s="178"/>
      <c r="N129" s="120"/>
      <c r="O129" s="120"/>
      <c r="P129" s="115">
        <f t="shared" si="8"/>
        <v>0</v>
      </c>
      <c r="Q129" s="116"/>
      <c r="R129" s="121"/>
      <c r="S129" s="118"/>
    </row>
    <row r="130" spans="1:19" x14ac:dyDescent="0.45">
      <c r="A130" s="111" t="s">
        <v>109</v>
      </c>
      <c r="B130" s="119">
        <v>23000</v>
      </c>
      <c r="C130" s="113">
        <f t="shared" si="7"/>
        <v>1916.6666666666667</v>
      </c>
      <c r="D130" s="232">
        <v>759.72</v>
      </c>
      <c r="E130" s="236">
        <v>0</v>
      </c>
      <c r="F130" s="120">
        <v>1033.79</v>
      </c>
      <c r="G130" s="121">
        <v>1329.32</v>
      </c>
      <c r="H130" s="178">
        <v>247.96</v>
      </c>
      <c r="I130" s="98"/>
      <c r="J130" s="100"/>
      <c r="K130" s="120"/>
      <c r="L130" s="121"/>
      <c r="M130" s="178"/>
      <c r="N130" s="120"/>
      <c r="O130" s="120"/>
      <c r="P130" s="115">
        <f t="shared" si="8"/>
        <v>3370.79</v>
      </c>
      <c r="Q130" s="116"/>
      <c r="R130" s="121"/>
      <c r="S130" s="118"/>
    </row>
    <row r="131" spans="1:19" x14ac:dyDescent="0.45">
      <c r="A131" s="111" t="s">
        <v>110</v>
      </c>
      <c r="B131" s="119">
        <v>0</v>
      </c>
      <c r="C131" s="113">
        <f t="shared" si="7"/>
        <v>0</v>
      </c>
      <c r="D131" s="232">
        <v>0</v>
      </c>
      <c r="E131" s="236">
        <v>0</v>
      </c>
      <c r="F131" s="120">
        <v>0</v>
      </c>
      <c r="G131" s="121">
        <v>0</v>
      </c>
      <c r="H131" s="178">
        <v>0</v>
      </c>
      <c r="I131" s="98"/>
      <c r="J131" s="100"/>
      <c r="K131" s="120"/>
      <c r="L131" s="121"/>
      <c r="M131" s="178"/>
      <c r="N131" s="120"/>
      <c r="O131" s="120"/>
      <c r="P131" s="115">
        <f t="shared" si="8"/>
        <v>0</v>
      </c>
      <c r="Q131" s="116"/>
      <c r="R131" s="121"/>
      <c r="S131" s="118"/>
    </row>
    <row r="132" spans="1:19" x14ac:dyDescent="0.45">
      <c r="A132" s="111" t="s">
        <v>47</v>
      </c>
      <c r="B132" s="119">
        <v>0</v>
      </c>
      <c r="C132" s="113">
        <f t="shared" si="7"/>
        <v>0</v>
      </c>
      <c r="D132" s="232">
        <v>0</v>
      </c>
      <c r="E132" s="236">
        <v>0</v>
      </c>
      <c r="F132" s="120">
        <v>0</v>
      </c>
      <c r="G132" s="121">
        <v>0</v>
      </c>
      <c r="H132" s="178">
        <v>0</v>
      </c>
      <c r="I132" s="98"/>
      <c r="J132" s="100"/>
      <c r="K132" s="120"/>
      <c r="L132" s="121"/>
      <c r="M132" s="178"/>
      <c r="N132" s="120"/>
      <c r="O132" s="120"/>
      <c r="P132" s="115">
        <f t="shared" si="8"/>
        <v>0</v>
      </c>
      <c r="Q132" s="116"/>
      <c r="R132" s="121"/>
      <c r="S132" s="118"/>
    </row>
    <row r="133" spans="1:19" x14ac:dyDescent="0.45">
      <c r="A133" s="111" t="s">
        <v>111</v>
      </c>
      <c r="B133" s="119">
        <v>200</v>
      </c>
      <c r="C133" s="113">
        <f t="shared" si="7"/>
        <v>16.666666666666668</v>
      </c>
      <c r="D133" s="232">
        <v>0</v>
      </c>
      <c r="E133" s="236">
        <v>0</v>
      </c>
      <c r="F133" s="120">
        <v>0</v>
      </c>
      <c r="G133" s="121">
        <v>0</v>
      </c>
      <c r="H133" s="178">
        <v>0</v>
      </c>
      <c r="I133" s="98"/>
      <c r="J133" s="100"/>
      <c r="K133" s="120"/>
      <c r="L133" s="121"/>
      <c r="M133" s="178"/>
      <c r="N133" s="120"/>
      <c r="O133" s="120"/>
      <c r="P133" s="115">
        <f t="shared" si="8"/>
        <v>0</v>
      </c>
      <c r="Q133" s="116"/>
      <c r="R133" s="121"/>
      <c r="S133" s="118"/>
    </row>
    <row r="134" spans="1:19" x14ac:dyDescent="0.45">
      <c r="A134" s="111" t="s">
        <v>53</v>
      </c>
      <c r="B134" s="119">
        <v>300</v>
      </c>
      <c r="C134" s="113">
        <f t="shared" si="7"/>
        <v>25</v>
      </c>
      <c r="D134" s="232">
        <v>0</v>
      </c>
      <c r="E134" s="236">
        <v>0</v>
      </c>
      <c r="F134" s="120">
        <v>0</v>
      </c>
      <c r="G134" s="121">
        <v>0</v>
      </c>
      <c r="H134" s="178">
        <v>0</v>
      </c>
      <c r="I134" s="98"/>
      <c r="J134" s="100"/>
      <c r="K134" s="120"/>
      <c r="L134" s="121"/>
      <c r="M134" s="178"/>
      <c r="N134" s="120"/>
      <c r="O134" s="120"/>
      <c r="P134" s="115">
        <f t="shared" si="8"/>
        <v>0</v>
      </c>
      <c r="Q134" s="116"/>
      <c r="R134" s="121"/>
      <c r="S134" s="118"/>
    </row>
    <row r="135" spans="1:19" x14ac:dyDescent="0.45">
      <c r="A135" s="111" t="s">
        <v>112</v>
      </c>
      <c r="B135" s="119">
        <v>2000</v>
      </c>
      <c r="C135" s="113">
        <f t="shared" si="7"/>
        <v>166.66666666666666</v>
      </c>
      <c r="D135" s="232">
        <v>0</v>
      </c>
      <c r="E135" s="236">
        <v>0</v>
      </c>
      <c r="F135" s="120">
        <v>0</v>
      </c>
      <c r="G135" s="121">
        <v>0</v>
      </c>
      <c r="H135" s="178">
        <v>0</v>
      </c>
      <c r="I135" s="98"/>
      <c r="J135" s="100"/>
      <c r="K135" s="120"/>
      <c r="L135" s="121"/>
      <c r="M135" s="178"/>
      <c r="N135" s="120"/>
      <c r="O135" s="120"/>
      <c r="P135" s="115">
        <f t="shared" si="8"/>
        <v>0</v>
      </c>
      <c r="Q135" s="116"/>
      <c r="R135" s="121"/>
      <c r="S135" s="118"/>
    </row>
    <row r="136" spans="1:19" x14ac:dyDescent="0.45">
      <c r="A136" s="111" t="s">
        <v>55</v>
      </c>
      <c r="B136" s="119">
        <v>23000</v>
      </c>
      <c r="C136" s="113">
        <f t="shared" si="7"/>
        <v>1916.6666666666667</v>
      </c>
      <c r="D136" s="232">
        <v>0</v>
      </c>
      <c r="E136" s="236">
        <v>0</v>
      </c>
      <c r="F136" s="120">
        <v>1894</v>
      </c>
      <c r="G136" s="121">
        <v>0</v>
      </c>
      <c r="H136" s="178">
        <v>480</v>
      </c>
      <c r="I136" s="98"/>
      <c r="J136" s="100"/>
      <c r="K136" s="120"/>
      <c r="L136" s="121"/>
      <c r="M136" s="178"/>
      <c r="N136" s="120"/>
      <c r="O136" s="120"/>
      <c r="P136" s="115">
        <f t="shared" si="8"/>
        <v>2374</v>
      </c>
      <c r="Q136" s="116"/>
      <c r="R136" s="121"/>
      <c r="S136" s="118"/>
    </row>
    <row r="137" spans="1:19" x14ac:dyDescent="0.45">
      <c r="A137" s="111" t="s">
        <v>167</v>
      </c>
      <c r="B137" s="179">
        <v>0</v>
      </c>
      <c r="C137" s="113">
        <f t="shared" si="7"/>
        <v>0</v>
      </c>
      <c r="D137" s="232">
        <v>43884.72</v>
      </c>
      <c r="E137" s="236">
        <v>49184.480000000003</v>
      </c>
      <c r="F137" s="120">
        <v>64280.24</v>
      </c>
      <c r="G137" s="121">
        <v>47294.46</v>
      </c>
      <c r="H137" s="178">
        <v>50789.55</v>
      </c>
      <c r="I137" s="98"/>
      <c r="J137" s="100"/>
      <c r="K137" s="120"/>
      <c r="L137" s="121"/>
      <c r="M137" s="178"/>
      <c r="N137" s="120"/>
      <c r="O137" s="120"/>
      <c r="P137" s="115">
        <f t="shared" si="8"/>
        <v>255433.45</v>
      </c>
      <c r="Q137" s="116"/>
      <c r="R137" s="121"/>
      <c r="S137" s="118"/>
    </row>
    <row r="138" spans="1:19" x14ac:dyDescent="0.45">
      <c r="A138" s="111" t="s">
        <v>113</v>
      </c>
      <c r="B138" s="119">
        <v>2010000</v>
      </c>
      <c r="C138" s="113">
        <f t="shared" si="7"/>
        <v>167500</v>
      </c>
      <c r="D138" s="232">
        <v>99352.85</v>
      </c>
      <c r="E138" s="236">
        <v>90422.54</v>
      </c>
      <c r="F138" s="120">
        <v>108463.66</v>
      </c>
      <c r="G138" s="121">
        <v>99732.22</v>
      </c>
      <c r="H138" s="178">
        <v>100478.5</v>
      </c>
      <c r="I138" s="98"/>
      <c r="J138" s="100"/>
      <c r="K138" s="120"/>
      <c r="L138" s="121"/>
      <c r="M138" s="178"/>
      <c r="N138" s="120"/>
      <c r="O138" s="120"/>
      <c r="P138" s="115">
        <f t="shared" si="8"/>
        <v>498449.77</v>
      </c>
      <c r="Q138" s="116"/>
      <c r="R138" s="121"/>
      <c r="S138" s="118"/>
    </row>
    <row r="139" spans="1:19" x14ac:dyDescent="0.45">
      <c r="A139" s="111" t="s">
        <v>114</v>
      </c>
      <c r="B139" s="119">
        <v>181000</v>
      </c>
      <c r="C139" s="113">
        <f t="shared" si="7"/>
        <v>15083.333333333334</v>
      </c>
      <c r="D139" s="232">
        <v>17428.89</v>
      </c>
      <c r="E139" s="236">
        <v>22646.58</v>
      </c>
      <c r="F139" s="120">
        <v>27065.17</v>
      </c>
      <c r="G139" s="121">
        <v>23286</v>
      </c>
      <c r="H139" s="178">
        <v>26014.99</v>
      </c>
      <c r="I139" s="98"/>
      <c r="J139" s="100"/>
      <c r="K139" s="120"/>
      <c r="L139" s="121"/>
      <c r="M139" s="178"/>
      <c r="N139" s="120"/>
      <c r="O139" s="120"/>
      <c r="P139" s="115">
        <f t="shared" si="8"/>
        <v>116441.63</v>
      </c>
      <c r="Q139" s="116"/>
      <c r="R139" s="121"/>
      <c r="S139" s="118"/>
    </row>
    <row r="140" spans="1:19" x14ac:dyDescent="0.45">
      <c r="A140" s="111" t="s">
        <v>115</v>
      </c>
      <c r="B140" s="119">
        <v>1621750</v>
      </c>
      <c r="C140" s="113">
        <f t="shared" si="7"/>
        <v>135145.83333333334</v>
      </c>
      <c r="D140" s="232">
        <v>125884.28</v>
      </c>
      <c r="E140" s="236">
        <v>125082.92</v>
      </c>
      <c r="F140" s="120">
        <v>156699.18</v>
      </c>
      <c r="G140" s="121">
        <v>117149.81</v>
      </c>
      <c r="H140" s="178">
        <v>120144.06</v>
      </c>
      <c r="I140" s="98"/>
      <c r="J140" s="100"/>
      <c r="K140" s="120"/>
      <c r="L140" s="121"/>
      <c r="M140" s="178"/>
      <c r="N140" s="120"/>
      <c r="O140" s="120"/>
      <c r="P140" s="115">
        <f t="shared" si="8"/>
        <v>644960.25</v>
      </c>
      <c r="Q140" s="116"/>
      <c r="R140" s="121"/>
      <c r="S140" s="118"/>
    </row>
    <row r="141" spans="1:19" x14ac:dyDescent="0.45">
      <c r="A141" s="111" t="s">
        <v>116</v>
      </c>
      <c r="B141" s="119">
        <v>170230</v>
      </c>
      <c r="C141" s="113">
        <f t="shared" si="7"/>
        <v>14185.833333333334</v>
      </c>
      <c r="D141" s="232">
        <v>17449.64</v>
      </c>
      <c r="E141" s="236">
        <v>15379.02</v>
      </c>
      <c r="F141" s="120">
        <v>22007.15</v>
      </c>
      <c r="G141" s="121">
        <v>14732.92</v>
      </c>
      <c r="H141" s="178">
        <v>17781.349999999999</v>
      </c>
      <c r="I141" s="98"/>
      <c r="J141" s="100"/>
      <c r="K141" s="120"/>
      <c r="L141" s="121"/>
      <c r="M141" s="178"/>
      <c r="N141" s="120"/>
      <c r="O141" s="120"/>
      <c r="P141" s="115">
        <f t="shared" si="8"/>
        <v>87350.080000000016</v>
      </c>
      <c r="Q141" s="116"/>
      <c r="R141" s="121"/>
      <c r="S141" s="118"/>
    </row>
    <row r="142" spans="1:19" x14ac:dyDescent="0.45">
      <c r="A142" s="111" t="s">
        <v>211</v>
      </c>
      <c r="B142" s="119">
        <v>0</v>
      </c>
      <c r="C142" s="113">
        <f t="shared" si="7"/>
        <v>0</v>
      </c>
      <c r="D142" s="232">
        <v>0</v>
      </c>
      <c r="E142" s="236">
        <v>0</v>
      </c>
      <c r="F142" s="120">
        <v>1122.48</v>
      </c>
      <c r="G142" s="121">
        <v>7015.5</v>
      </c>
      <c r="H142" s="178">
        <v>4567.87</v>
      </c>
      <c r="I142" s="98"/>
      <c r="J142" s="100"/>
      <c r="K142" s="120"/>
      <c r="L142" s="121"/>
      <c r="M142" s="178"/>
      <c r="N142" s="120"/>
      <c r="O142" s="120"/>
      <c r="P142" s="115">
        <f t="shared" si="8"/>
        <v>12705.849999999999</v>
      </c>
      <c r="Q142" s="116"/>
      <c r="R142" s="121"/>
      <c r="S142" s="118"/>
    </row>
    <row r="143" spans="1:19" x14ac:dyDescent="0.45">
      <c r="A143" s="111" t="s">
        <v>212</v>
      </c>
      <c r="B143" s="119">
        <v>0</v>
      </c>
      <c r="C143" s="113">
        <f t="shared" si="7"/>
        <v>0</v>
      </c>
      <c r="D143" s="232">
        <v>0</v>
      </c>
      <c r="E143" s="236">
        <v>0</v>
      </c>
      <c r="F143" s="120">
        <v>0</v>
      </c>
      <c r="G143" s="121">
        <v>0</v>
      </c>
      <c r="H143" s="178">
        <v>0</v>
      </c>
      <c r="I143" s="98"/>
      <c r="J143" s="100"/>
      <c r="K143" s="120"/>
      <c r="L143" s="121"/>
      <c r="M143" s="178"/>
      <c r="N143" s="120"/>
      <c r="O143" s="120"/>
      <c r="P143" s="115">
        <f t="shared" si="8"/>
        <v>0</v>
      </c>
      <c r="Q143" s="116"/>
      <c r="R143" s="121"/>
      <c r="S143" s="118"/>
    </row>
    <row r="144" spans="1:19" x14ac:dyDescent="0.45">
      <c r="A144" s="111" t="s">
        <v>117</v>
      </c>
      <c r="B144" s="119">
        <v>492000</v>
      </c>
      <c r="C144" s="113">
        <f t="shared" si="7"/>
        <v>41000</v>
      </c>
      <c r="D144" s="232">
        <v>59709.97</v>
      </c>
      <c r="E144" s="236">
        <v>26058.68</v>
      </c>
      <c r="F144" s="120">
        <v>46251.22</v>
      </c>
      <c r="G144" s="121">
        <v>35437.94</v>
      </c>
      <c r="H144" s="178">
        <v>31417.24</v>
      </c>
      <c r="I144" s="98"/>
      <c r="J144" s="100"/>
      <c r="K144" s="120"/>
      <c r="L144" s="121"/>
      <c r="M144" s="178"/>
      <c r="N144" s="120"/>
      <c r="O144" s="120"/>
      <c r="P144" s="115">
        <f t="shared" si="8"/>
        <v>198875.05</v>
      </c>
      <c r="Q144" s="116"/>
      <c r="R144" s="121"/>
      <c r="S144" s="118"/>
    </row>
    <row r="145" spans="1:19" x14ac:dyDescent="0.45">
      <c r="A145" s="111" t="s">
        <v>47</v>
      </c>
      <c r="B145" s="119">
        <v>0</v>
      </c>
      <c r="C145" s="113">
        <f t="shared" si="7"/>
        <v>0</v>
      </c>
      <c r="D145" s="232">
        <v>0</v>
      </c>
      <c r="E145" s="236">
        <v>0</v>
      </c>
      <c r="F145" s="120">
        <v>0</v>
      </c>
      <c r="G145" s="121">
        <v>0</v>
      </c>
      <c r="H145" s="178">
        <v>0</v>
      </c>
      <c r="I145" s="98"/>
      <c r="J145" s="100"/>
      <c r="K145" s="120"/>
      <c r="L145" s="121"/>
      <c r="M145" s="178"/>
      <c r="N145" s="120"/>
      <c r="O145" s="120"/>
      <c r="P145" s="115">
        <f t="shared" si="8"/>
        <v>0</v>
      </c>
      <c r="Q145" s="116"/>
      <c r="R145" s="121"/>
      <c r="S145" s="118"/>
    </row>
    <row r="146" spans="1:19" x14ac:dyDescent="0.45">
      <c r="A146" s="111" t="s">
        <v>118</v>
      </c>
      <c r="B146" s="119">
        <v>0</v>
      </c>
      <c r="C146" s="113">
        <f t="shared" si="7"/>
        <v>0</v>
      </c>
      <c r="D146" s="232">
        <v>0</v>
      </c>
      <c r="E146" s="236">
        <v>0</v>
      </c>
      <c r="F146" s="120">
        <v>0</v>
      </c>
      <c r="G146" s="121">
        <v>0</v>
      </c>
      <c r="H146" s="178">
        <v>0</v>
      </c>
      <c r="I146" s="98"/>
      <c r="J146" s="100"/>
      <c r="K146" s="120"/>
      <c r="L146" s="121"/>
      <c r="M146" s="178"/>
      <c r="N146" s="120"/>
      <c r="O146" s="120"/>
      <c r="P146" s="115">
        <f t="shared" si="8"/>
        <v>0</v>
      </c>
      <c r="Q146" s="116"/>
      <c r="R146" s="121"/>
      <c r="S146" s="118"/>
    </row>
    <row r="147" spans="1:19" x14ac:dyDescent="0.45">
      <c r="A147" s="111" t="s">
        <v>119</v>
      </c>
      <c r="B147" s="119">
        <v>0</v>
      </c>
      <c r="C147" s="113">
        <f t="shared" si="7"/>
        <v>0</v>
      </c>
      <c r="D147" s="232">
        <v>0</v>
      </c>
      <c r="E147" s="236">
        <v>0</v>
      </c>
      <c r="F147" s="120">
        <v>0</v>
      </c>
      <c r="G147" s="121">
        <v>0</v>
      </c>
      <c r="H147" s="178">
        <v>0</v>
      </c>
      <c r="I147" s="98"/>
      <c r="J147" s="100"/>
      <c r="K147" s="120"/>
      <c r="L147" s="121"/>
      <c r="M147" s="178"/>
      <c r="N147" s="120"/>
      <c r="O147" s="120"/>
      <c r="P147" s="115">
        <f t="shared" si="8"/>
        <v>0</v>
      </c>
      <c r="Q147" s="116"/>
      <c r="R147" s="121"/>
      <c r="S147" s="118"/>
    </row>
    <row r="148" spans="1:19" x14ac:dyDescent="0.45">
      <c r="A148" s="111" t="s">
        <v>120</v>
      </c>
      <c r="B148" s="119">
        <v>90000</v>
      </c>
      <c r="C148" s="113">
        <f t="shared" si="7"/>
        <v>7500</v>
      </c>
      <c r="D148" s="232">
        <v>6596.34</v>
      </c>
      <c r="E148" s="236">
        <v>8895.06</v>
      </c>
      <c r="F148" s="120">
        <v>9542.17</v>
      </c>
      <c r="G148" s="121">
        <v>6297.65</v>
      </c>
      <c r="H148" s="178">
        <v>11951.29</v>
      </c>
      <c r="I148" s="98"/>
      <c r="J148" s="100"/>
      <c r="K148" s="120"/>
      <c r="L148" s="121"/>
      <c r="M148" s="178"/>
      <c r="N148" s="120"/>
      <c r="O148" s="120"/>
      <c r="P148" s="115">
        <f t="shared" si="8"/>
        <v>43282.51</v>
      </c>
      <c r="Q148" s="116"/>
      <c r="R148" s="121"/>
      <c r="S148" s="118"/>
    </row>
    <row r="149" spans="1:19" x14ac:dyDescent="0.45">
      <c r="A149" s="111" t="s">
        <v>50</v>
      </c>
      <c r="B149" s="119">
        <v>0</v>
      </c>
      <c r="C149" s="113">
        <f t="shared" si="7"/>
        <v>0</v>
      </c>
      <c r="D149" s="232">
        <v>0</v>
      </c>
      <c r="E149" s="236">
        <v>0</v>
      </c>
      <c r="F149" s="120">
        <v>0</v>
      </c>
      <c r="G149" s="121">
        <v>0</v>
      </c>
      <c r="H149" s="178">
        <v>0</v>
      </c>
      <c r="I149" s="98"/>
      <c r="J149" s="100"/>
      <c r="K149" s="120"/>
      <c r="L149" s="121"/>
      <c r="M149" s="178"/>
      <c r="N149" s="120"/>
      <c r="O149" s="120"/>
      <c r="P149" s="115">
        <f t="shared" si="8"/>
        <v>0</v>
      </c>
      <c r="Q149" s="116"/>
      <c r="R149" s="121"/>
      <c r="S149" s="118"/>
    </row>
    <row r="150" spans="1:19" x14ac:dyDescent="0.45">
      <c r="A150" s="111" t="s">
        <v>121</v>
      </c>
      <c r="B150" s="119">
        <v>106000</v>
      </c>
      <c r="C150" s="113">
        <f t="shared" si="7"/>
        <v>8833.3333333333339</v>
      </c>
      <c r="D150" s="232">
        <v>9191.5</v>
      </c>
      <c r="E150" s="236">
        <v>20272.5</v>
      </c>
      <c r="F150" s="120">
        <v>3570.5</v>
      </c>
      <c r="G150" s="121">
        <v>5650.6</v>
      </c>
      <c r="H150" s="178">
        <v>4241.6000000000004</v>
      </c>
      <c r="I150" s="98"/>
      <c r="J150" s="100"/>
      <c r="K150" s="120"/>
      <c r="L150" s="121"/>
      <c r="M150" s="178"/>
      <c r="N150" s="120"/>
      <c r="O150" s="120"/>
      <c r="P150" s="115">
        <f t="shared" si="8"/>
        <v>42926.7</v>
      </c>
      <c r="Q150" s="116"/>
      <c r="R150" s="121"/>
      <c r="S150" s="118"/>
    </row>
    <row r="151" spans="1:19" x14ac:dyDescent="0.45">
      <c r="A151" s="111" t="s">
        <v>52</v>
      </c>
      <c r="B151" s="119">
        <v>200</v>
      </c>
      <c r="C151" s="113">
        <f t="shared" si="7"/>
        <v>16.666666666666668</v>
      </c>
      <c r="D151" s="232">
        <v>0</v>
      </c>
      <c r="E151" s="236">
        <v>0</v>
      </c>
      <c r="F151" s="120">
        <v>180</v>
      </c>
      <c r="G151" s="121">
        <v>0</v>
      </c>
      <c r="H151" s="178">
        <v>0</v>
      </c>
      <c r="I151" s="98"/>
      <c r="J151" s="100"/>
      <c r="K151" s="120"/>
      <c r="L151" s="121"/>
      <c r="M151" s="178"/>
      <c r="N151" s="120"/>
      <c r="O151" s="120"/>
      <c r="P151" s="115">
        <f t="shared" si="8"/>
        <v>180</v>
      </c>
      <c r="Q151" s="116"/>
      <c r="R151" s="121"/>
      <c r="S151" s="118"/>
    </row>
    <row r="152" spans="1:19" x14ac:dyDescent="0.45">
      <c r="A152" s="111" t="s">
        <v>122</v>
      </c>
      <c r="B152" s="119">
        <v>15250</v>
      </c>
      <c r="C152" s="113">
        <f t="shared" si="7"/>
        <v>1270.8333333333333</v>
      </c>
      <c r="D152" s="232">
        <v>29.93</v>
      </c>
      <c r="E152" s="236">
        <v>301.10000000000002</v>
      </c>
      <c r="F152" s="120">
        <v>1554.48</v>
      </c>
      <c r="G152" s="121">
        <v>0</v>
      </c>
      <c r="H152" s="178">
        <v>0</v>
      </c>
      <c r="I152" s="98"/>
      <c r="J152" s="100"/>
      <c r="K152" s="120"/>
      <c r="L152" s="121"/>
      <c r="M152" s="178"/>
      <c r="N152" s="120"/>
      <c r="O152" s="120"/>
      <c r="P152" s="115">
        <f t="shared" si="8"/>
        <v>1885.51</v>
      </c>
      <c r="Q152" s="116"/>
      <c r="R152" s="121"/>
      <c r="S152" s="118"/>
    </row>
    <row r="153" spans="1:19" x14ac:dyDescent="0.45">
      <c r="A153" s="111" t="s">
        <v>123</v>
      </c>
      <c r="B153" s="119">
        <v>26000</v>
      </c>
      <c r="C153" s="113">
        <f t="shared" si="7"/>
        <v>2166.6666666666665</v>
      </c>
      <c r="D153" s="232">
        <v>2207.48</v>
      </c>
      <c r="E153" s="236">
        <v>2354.81</v>
      </c>
      <c r="F153" s="120">
        <v>2084.31</v>
      </c>
      <c r="G153" s="121">
        <v>2841.89</v>
      </c>
      <c r="H153" s="178">
        <v>0</v>
      </c>
      <c r="I153" s="98"/>
      <c r="J153" s="100"/>
      <c r="K153" s="120"/>
      <c r="L153" s="121"/>
      <c r="M153" s="178"/>
      <c r="N153" s="120"/>
      <c r="O153" s="120"/>
      <c r="P153" s="115">
        <f t="shared" si="8"/>
        <v>9488.49</v>
      </c>
      <c r="Q153" s="116"/>
      <c r="R153" s="121"/>
      <c r="S153" s="118"/>
    </row>
    <row r="154" spans="1:19" x14ac:dyDescent="0.45">
      <c r="A154" s="111" t="s">
        <v>124</v>
      </c>
      <c r="B154" s="119">
        <v>16500</v>
      </c>
      <c r="C154" s="113">
        <f t="shared" si="7"/>
        <v>1375</v>
      </c>
      <c r="D154" s="232">
        <v>1911.14</v>
      </c>
      <c r="E154" s="236">
        <v>321.44</v>
      </c>
      <c r="F154" s="120">
        <v>2596.4299999999998</v>
      </c>
      <c r="G154" s="121">
        <v>982.82</v>
      </c>
      <c r="H154" s="178">
        <v>1125.05</v>
      </c>
      <c r="I154" s="98"/>
      <c r="J154" s="100"/>
      <c r="K154" s="120"/>
      <c r="L154" s="121"/>
      <c r="M154" s="178"/>
      <c r="N154" s="120"/>
      <c r="O154" s="120"/>
      <c r="P154" s="115">
        <f t="shared" si="8"/>
        <v>6936.88</v>
      </c>
      <c r="Q154" s="116"/>
      <c r="R154" s="121"/>
      <c r="S154" s="118"/>
    </row>
    <row r="155" spans="1:19" x14ac:dyDescent="0.45">
      <c r="A155" s="111" t="s">
        <v>53</v>
      </c>
      <c r="B155" s="119">
        <v>0</v>
      </c>
      <c r="C155" s="113">
        <f t="shared" si="7"/>
        <v>0</v>
      </c>
      <c r="D155" s="232">
        <v>0</v>
      </c>
      <c r="E155" s="236">
        <v>0</v>
      </c>
      <c r="F155" s="120">
        <v>0</v>
      </c>
      <c r="G155" s="121">
        <v>0</v>
      </c>
      <c r="H155" s="178">
        <v>0</v>
      </c>
      <c r="I155" s="98"/>
      <c r="J155" s="100"/>
      <c r="K155" s="120"/>
      <c r="L155" s="121"/>
      <c r="M155" s="178"/>
      <c r="N155" s="120"/>
      <c r="O155" s="120"/>
      <c r="P155" s="115">
        <f t="shared" si="8"/>
        <v>0</v>
      </c>
      <c r="Q155" s="116"/>
      <c r="R155" s="121"/>
      <c r="S155" s="118"/>
    </row>
    <row r="156" spans="1:19" x14ac:dyDescent="0.45">
      <c r="A156" s="111" t="s">
        <v>94</v>
      </c>
      <c r="B156" s="119">
        <v>0</v>
      </c>
      <c r="C156" s="113">
        <f t="shared" si="7"/>
        <v>0</v>
      </c>
      <c r="D156" s="232">
        <v>0</v>
      </c>
      <c r="E156" s="236">
        <v>0</v>
      </c>
      <c r="F156" s="120">
        <v>0</v>
      </c>
      <c r="G156" s="121">
        <v>0</v>
      </c>
      <c r="H156" s="178">
        <v>0</v>
      </c>
      <c r="I156" s="98"/>
      <c r="J156" s="100"/>
      <c r="K156" s="120"/>
      <c r="L156" s="121"/>
      <c r="M156" s="178"/>
      <c r="N156" s="120"/>
      <c r="O156" s="120"/>
      <c r="P156" s="115">
        <f t="shared" si="8"/>
        <v>0</v>
      </c>
      <c r="Q156" s="116"/>
      <c r="R156" s="121"/>
      <c r="S156" s="118"/>
    </row>
    <row r="157" spans="1:19" x14ac:dyDescent="0.45">
      <c r="A157" s="111" t="s">
        <v>55</v>
      </c>
      <c r="B157" s="119">
        <v>3300</v>
      </c>
      <c r="C157" s="113">
        <f t="shared" si="7"/>
        <v>275</v>
      </c>
      <c r="D157" s="232">
        <v>0</v>
      </c>
      <c r="E157" s="236">
        <v>0</v>
      </c>
      <c r="F157" s="120">
        <v>0</v>
      </c>
      <c r="G157" s="121">
        <v>0</v>
      </c>
      <c r="H157" s="178">
        <v>0</v>
      </c>
      <c r="I157" s="98"/>
      <c r="J157" s="100"/>
      <c r="K157" s="120"/>
      <c r="L157" s="121"/>
      <c r="M157" s="178"/>
      <c r="N157" s="120"/>
      <c r="O157" s="120"/>
      <c r="P157" s="115">
        <f t="shared" si="8"/>
        <v>0</v>
      </c>
      <c r="Q157" s="116"/>
      <c r="R157" s="121"/>
      <c r="S157" s="118"/>
    </row>
    <row r="158" spans="1:19" x14ac:dyDescent="0.45">
      <c r="A158" s="111" t="s">
        <v>56</v>
      </c>
      <c r="B158" s="119">
        <v>0</v>
      </c>
      <c r="C158" s="113">
        <f t="shared" ref="C158:C221" si="9">B158/12</f>
        <v>0</v>
      </c>
      <c r="D158" s="232">
        <v>0</v>
      </c>
      <c r="E158" s="236">
        <v>0</v>
      </c>
      <c r="F158" s="120">
        <v>0</v>
      </c>
      <c r="G158" s="121">
        <v>0</v>
      </c>
      <c r="H158" s="178">
        <v>0</v>
      </c>
      <c r="I158" s="98"/>
      <c r="J158" s="100"/>
      <c r="K158" s="120"/>
      <c r="L158" s="121"/>
      <c r="M158" s="178"/>
      <c r="N158" s="120"/>
      <c r="O158" s="120"/>
      <c r="P158" s="115">
        <f t="shared" si="8"/>
        <v>0</v>
      </c>
      <c r="Q158" s="116"/>
      <c r="R158" s="121"/>
      <c r="S158" s="118"/>
    </row>
    <row r="159" spans="1:19" x14ac:dyDescent="0.45">
      <c r="A159" s="111" t="s">
        <v>57</v>
      </c>
      <c r="B159" s="119">
        <v>230</v>
      </c>
      <c r="C159" s="113">
        <f t="shared" si="9"/>
        <v>19.166666666666668</v>
      </c>
      <c r="D159" s="232">
        <v>0</v>
      </c>
      <c r="E159" s="236">
        <v>0</v>
      </c>
      <c r="F159" s="120">
        <v>0</v>
      </c>
      <c r="G159" s="121">
        <v>0</v>
      </c>
      <c r="H159" s="178">
        <v>0</v>
      </c>
      <c r="I159" s="98"/>
      <c r="J159" s="100"/>
      <c r="K159" s="120"/>
      <c r="L159" s="121"/>
      <c r="M159" s="178"/>
      <c r="N159" s="120"/>
      <c r="O159" s="120"/>
      <c r="P159" s="115">
        <f t="shared" si="8"/>
        <v>0</v>
      </c>
      <c r="Q159" s="116"/>
      <c r="R159" s="121"/>
      <c r="S159" s="118"/>
    </row>
    <row r="160" spans="1:19" x14ac:dyDescent="0.45">
      <c r="A160" s="111" t="s">
        <v>58</v>
      </c>
      <c r="B160" s="119">
        <v>0</v>
      </c>
      <c r="C160" s="113">
        <f t="shared" si="9"/>
        <v>0</v>
      </c>
      <c r="D160" s="232">
        <v>0</v>
      </c>
      <c r="E160" s="236">
        <v>0</v>
      </c>
      <c r="F160" s="120">
        <v>0</v>
      </c>
      <c r="G160" s="121">
        <v>0</v>
      </c>
      <c r="H160" s="178">
        <v>0</v>
      </c>
      <c r="I160" s="98"/>
      <c r="J160" s="100"/>
      <c r="K160" s="120"/>
      <c r="L160" s="121"/>
      <c r="M160" s="178"/>
      <c r="N160" s="120"/>
      <c r="O160" s="120"/>
      <c r="P160" s="115">
        <f t="shared" si="8"/>
        <v>0</v>
      </c>
      <c r="Q160" s="116"/>
      <c r="R160" s="121"/>
      <c r="S160" s="118"/>
    </row>
    <row r="161" spans="1:19" x14ac:dyDescent="0.45">
      <c r="A161" s="111" t="s">
        <v>97</v>
      </c>
      <c r="B161" s="119">
        <v>9000</v>
      </c>
      <c r="C161" s="113">
        <f t="shared" si="9"/>
        <v>750</v>
      </c>
      <c r="D161" s="232">
        <v>2067.9699999999998</v>
      </c>
      <c r="E161" s="236">
        <v>1144.6300000000001</v>
      </c>
      <c r="F161" s="120">
        <v>955.25</v>
      </c>
      <c r="G161" s="121">
        <v>2633.78</v>
      </c>
      <c r="H161" s="178">
        <v>4229.07</v>
      </c>
      <c r="I161" s="98"/>
      <c r="J161" s="100"/>
      <c r="K161" s="120"/>
      <c r="L161" s="121"/>
      <c r="M161" s="178"/>
      <c r="N161" s="120"/>
      <c r="O161" s="120"/>
      <c r="P161" s="115">
        <f t="shared" ref="P161:P224" si="10">SUM(D161:O161)</f>
        <v>11030.7</v>
      </c>
      <c r="Q161" s="116"/>
      <c r="R161" s="121"/>
      <c r="S161" s="118"/>
    </row>
    <row r="162" spans="1:19" x14ac:dyDescent="0.45">
      <c r="A162" s="111" t="s">
        <v>98</v>
      </c>
      <c r="B162" s="119">
        <v>0</v>
      </c>
      <c r="C162" s="113">
        <f t="shared" si="9"/>
        <v>0</v>
      </c>
      <c r="D162" s="232">
        <v>0</v>
      </c>
      <c r="E162" s="236">
        <v>0</v>
      </c>
      <c r="F162" s="120">
        <v>0</v>
      </c>
      <c r="G162" s="121">
        <v>0</v>
      </c>
      <c r="H162" s="178">
        <v>0</v>
      </c>
      <c r="I162" s="98"/>
      <c r="J162" s="100"/>
      <c r="K162" s="120"/>
      <c r="L162" s="121"/>
      <c r="M162" s="178"/>
      <c r="N162" s="120"/>
      <c r="O162" s="120"/>
      <c r="P162" s="115">
        <f t="shared" si="10"/>
        <v>0</v>
      </c>
      <c r="Q162" s="116"/>
      <c r="R162" s="121"/>
      <c r="S162" s="118"/>
    </row>
    <row r="163" spans="1:19" x14ac:dyDescent="0.45">
      <c r="A163" s="111" t="s">
        <v>70</v>
      </c>
      <c r="B163" s="119">
        <v>0</v>
      </c>
      <c r="C163" s="113">
        <f t="shared" si="9"/>
        <v>0</v>
      </c>
      <c r="D163" s="232">
        <v>0</v>
      </c>
      <c r="E163" s="236">
        <v>0</v>
      </c>
      <c r="F163" s="120">
        <v>0</v>
      </c>
      <c r="G163" s="121">
        <v>0</v>
      </c>
      <c r="H163" s="178">
        <v>0</v>
      </c>
      <c r="I163" s="98"/>
      <c r="J163" s="100"/>
      <c r="K163" s="120"/>
      <c r="L163" s="121"/>
      <c r="M163" s="178"/>
      <c r="N163" s="120"/>
      <c r="O163" s="120"/>
      <c r="P163" s="115">
        <f t="shared" si="10"/>
        <v>0</v>
      </c>
      <c r="Q163" s="116"/>
      <c r="R163" s="121"/>
      <c r="S163" s="118"/>
    </row>
    <row r="164" spans="1:19" x14ac:dyDescent="0.45">
      <c r="A164" s="111" t="s">
        <v>125</v>
      </c>
      <c r="B164" s="119">
        <v>12000</v>
      </c>
      <c r="C164" s="113">
        <f t="shared" si="9"/>
        <v>1000</v>
      </c>
      <c r="D164" s="232">
        <v>1730.69</v>
      </c>
      <c r="E164" s="236">
        <v>906.4</v>
      </c>
      <c r="F164" s="120">
        <v>3411.33</v>
      </c>
      <c r="G164" s="121">
        <v>8.24</v>
      </c>
      <c r="H164" s="178">
        <v>12.36</v>
      </c>
      <c r="I164" s="98"/>
      <c r="J164" s="100"/>
      <c r="K164" s="120"/>
      <c r="L164" s="121"/>
      <c r="M164" s="178"/>
      <c r="N164" s="120"/>
      <c r="O164" s="120"/>
      <c r="P164" s="115">
        <f t="shared" si="10"/>
        <v>6069.0199999999995</v>
      </c>
      <c r="Q164" s="116"/>
      <c r="R164" s="121"/>
      <c r="S164" s="118"/>
    </row>
    <row r="165" spans="1:19" x14ac:dyDescent="0.45">
      <c r="A165" s="111" t="s">
        <v>126</v>
      </c>
      <c r="B165" s="119">
        <v>0</v>
      </c>
      <c r="C165" s="113">
        <f t="shared" si="9"/>
        <v>0</v>
      </c>
      <c r="D165" s="232">
        <v>0</v>
      </c>
      <c r="E165" s="236">
        <v>0</v>
      </c>
      <c r="F165" s="120">
        <v>0</v>
      </c>
      <c r="G165" s="121">
        <v>0</v>
      </c>
      <c r="H165" s="178">
        <v>0</v>
      </c>
      <c r="I165" s="98"/>
      <c r="J165" s="100"/>
      <c r="K165" s="120"/>
      <c r="L165" s="121"/>
      <c r="M165" s="178"/>
      <c r="N165" s="120"/>
      <c r="O165" s="120"/>
      <c r="P165" s="115">
        <f t="shared" si="10"/>
        <v>0</v>
      </c>
      <c r="Q165" s="116"/>
      <c r="R165" s="121"/>
      <c r="S165" s="118"/>
    </row>
    <row r="166" spans="1:19" x14ac:dyDescent="0.45">
      <c r="A166" s="111" t="s">
        <v>47</v>
      </c>
      <c r="B166" s="119">
        <v>0</v>
      </c>
      <c r="C166" s="113">
        <f t="shared" si="9"/>
        <v>0</v>
      </c>
      <c r="D166" s="232">
        <v>0</v>
      </c>
      <c r="E166" s="236">
        <v>0</v>
      </c>
      <c r="F166" s="120">
        <v>0</v>
      </c>
      <c r="G166" s="121">
        <v>0</v>
      </c>
      <c r="H166" s="178">
        <v>0</v>
      </c>
      <c r="I166" s="98"/>
      <c r="J166" s="100"/>
      <c r="K166" s="120"/>
      <c r="L166" s="121"/>
      <c r="M166" s="178"/>
      <c r="N166" s="120"/>
      <c r="O166" s="120"/>
      <c r="P166" s="115">
        <f t="shared" si="10"/>
        <v>0</v>
      </c>
      <c r="Q166" s="116"/>
      <c r="R166" s="121"/>
      <c r="S166" s="118"/>
    </row>
    <row r="167" spans="1:19" x14ac:dyDescent="0.45">
      <c r="A167" s="111" t="s">
        <v>127</v>
      </c>
      <c r="B167" s="119">
        <v>1000</v>
      </c>
      <c r="C167" s="113">
        <f t="shared" si="9"/>
        <v>83.333333333333329</v>
      </c>
      <c r="D167" s="232">
        <v>0</v>
      </c>
      <c r="E167" s="236">
        <v>0</v>
      </c>
      <c r="F167" s="120">
        <v>0</v>
      </c>
      <c r="G167" s="121">
        <v>0</v>
      </c>
      <c r="H167" s="178">
        <v>0</v>
      </c>
      <c r="I167" s="98"/>
      <c r="J167" s="100"/>
      <c r="K167" s="120"/>
      <c r="L167" s="121"/>
      <c r="M167" s="178"/>
      <c r="N167" s="120"/>
      <c r="O167" s="120"/>
      <c r="P167" s="115">
        <f t="shared" si="10"/>
        <v>0</v>
      </c>
      <c r="Q167" s="116"/>
      <c r="R167" s="121"/>
      <c r="S167" s="118"/>
    </row>
    <row r="168" spans="1:19" x14ac:dyDescent="0.45">
      <c r="A168" s="111" t="s">
        <v>53</v>
      </c>
      <c r="B168" s="119">
        <v>0</v>
      </c>
      <c r="C168" s="113">
        <f t="shared" si="9"/>
        <v>0</v>
      </c>
      <c r="D168" s="232">
        <v>0</v>
      </c>
      <c r="E168" s="236">
        <v>0</v>
      </c>
      <c r="F168" s="120">
        <v>0</v>
      </c>
      <c r="G168" s="121">
        <v>0</v>
      </c>
      <c r="H168" s="178">
        <v>0</v>
      </c>
      <c r="I168" s="98"/>
      <c r="J168" s="100"/>
      <c r="K168" s="120"/>
      <c r="L168" s="121"/>
      <c r="M168" s="178"/>
      <c r="N168" s="120"/>
      <c r="O168" s="120"/>
      <c r="P168" s="115">
        <f t="shared" si="10"/>
        <v>0</v>
      </c>
      <c r="Q168" s="116"/>
      <c r="R168" s="121"/>
      <c r="S168" s="118"/>
    </row>
    <row r="169" spans="1:19" x14ac:dyDescent="0.45">
      <c r="A169" s="111" t="s">
        <v>128</v>
      </c>
      <c r="B169" s="119">
        <v>100</v>
      </c>
      <c r="C169" s="113">
        <f t="shared" si="9"/>
        <v>8.3333333333333339</v>
      </c>
      <c r="D169" s="232">
        <v>0</v>
      </c>
      <c r="E169" s="236">
        <v>0</v>
      </c>
      <c r="F169" s="120">
        <v>0</v>
      </c>
      <c r="G169" s="121">
        <v>0</v>
      </c>
      <c r="H169" s="178">
        <v>0</v>
      </c>
      <c r="I169" s="98"/>
      <c r="J169" s="100"/>
      <c r="K169" s="120"/>
      <c r="L169" s="121"/>
      <c r="M169" s="178"/>
      <c r="N169" s="120"/>
      <c r="O169" s="120"/>
      <c r="P169" s="115">
        <f t="shared" si="10"/>
        <v>0</v>
      </c>
      <c r="Q169" s="116"/>
      <c r="R169" s="121"/>
      <c r="S169" s="118"/>
    </row>
    <row r="170" spans="1:19" x14ac:dyDescent="0.45">
      <c r="A170" s="111" t="s">
        <v>55</v>
      </c>
      <c r="B170" s="119">
        <v>7500</v>
      </c>
      <c r="C170" s="113">
        <f t="shared" si="9"/>
        <v>625</v>
      </c>
      <c r="D170" s="232">
        <v>1875</v>
      </c>
      <c r="E170" s="236">
        <v>1875</v>
      </c>
      <c r="F170" s="120">
        <v>0</v>
      </c>
      <c r="G170" s="121">
        <v>0</v>
      </c>
      <c r="H170" s="178">
        <v>1250</v>
      </c>
      <c r="I170" s="98"/>
      <c r="J170" s="100"/>
      <c r="K170" s="120"/>
      <c r="L170" s="121"/>
      <c r="M170" s="178"/>
      <c r="N170" s="120"/>
      <c r="O170" s="120"/>
      <c r="P170" s="115">
        <f t="shared" si="10"/>
        <v>5000</v>
      </c>
      <c r="Q170" s="116"/>
      <c r="R170" s="121"/>
      <c r="S170" s="118"/>
    </row>
    <row r="171" spans="1:19" x14ac:dyDescent="0.45">
      <c r="A171" s="111" t="s">
        <v>129</v>
      </c>
      <c r="B171" s="119">
        <v>471550</v>
      </c>
      <c r="C171" s="113">
        <f t="shared" si="9"/>
        <v>39295.833333333336</v>
      </c>
      <c r="D171" s="232">
        <v>34776.26</v>
      </c>
      <c r="E171" s="236">
        <v>34327.75</v>
      </c>
      <c r="F171" s="120">
        <v>51677.58</v>
      </c>
      <c r="G171" s="121">
        <v>43565.279999999999</v>
      </c>
      <c r="H171" s="178">
        <v>38909.33</v>
      </c>
      <c r="I171" s="98"/>
      <c r="J171" s="100"/>
      <c r="K171" s="120"/>
      <c r="L171" s="121"/>
      <c r="M171" s="178"/>
      <c r="N171" s="120"/>
      <c r="O171" s="120"/>
      <c r="P171" s="115">
        <f t="shared" si="10"/>
        <v>203256.2</v>
      </c>
      <c r="Q171" s="116"/>
      <c r="R171" s="121"/>
      <c r="S171" s="118"/>
    </row>
    <row r="172" spans="1:19" x14ac:dyDescent="0.45">
      <c r="A172" s="111" t="s">
        <v>44</v>
      </c>
      <c r="B172" s="119">
        <v>115000</v>
      </c>
      <c r="C172" s="113">
        <f t="shared" si="9"/>
        <v>9583.3333333333339</v>
      </c>
      <c r="D172" s="232">
        <v>10970.57</v>
      </c>
      <c r="E172" s="236">
        <v>10067.68</v>
      </c>
      <c r="F172" s="120">
        <v>11013.15</v>
      </c>
      <c r="G172" s="121">
        <v>11003.05</v>
      </c>
      <c r="H172" s="178">
        <v>11216.04</v>
      </c>
      <c r="I172" s="98"/>
      <c r="J172" s="100"/>
      <c r="K172" s="120"/>
      <c r="L172" s="121"/>
      <c r="M172" s="178"/>
      <c r="N172" s="120"/>
      <c r="O172" s="120"/>
      <c r="P172" s="115">
        <f t="shared" si="10"/>
        <v>54270.49</v>
      </c>
      <c r="Q172" s="116"/>
      <c r="R172" s="121"/>
      <c r="S172" s="118"/>
    </row>
    <row r="173" spans="1:19" x14ac:dyDescent="0.45">
      <c r="A173" s="111" t="s">
        <v>130</v>
      </c>
      <c r="B173" s="119">
        <v>71250</v>
      </c>
      <c r="C173" s="113">
        <f t="shared" si="9"/>
        <v>5937.5</v>
      </c>
      <c r="D173" s="232">
        <v>9915.49</v>
      </c>
      <c r="E173" s="236">
        <v>5227.2700000000004</v>
      </c>
      <c r="F173" s="120">
        <v>4566.6499999999996</v>
      </c>
      <c r="G173" s="121">
        <v>3813.52</v>
      </c>
      <c r="H173" s="178">
        <v>5994.3</v>
      </c>
      <c r="I173" s="98"/>
      <c r="J173" s="100"/>
      <c r="K173" s="120"/>
      <c r="L173" s="121"/>
      <c r="M173" s="178"/>
      <c r="N173" s="120"/>
      <c r="O173" s="120"/>
      <c r="P173" s="115">
        <f t="shared" si="10"/>
        <v>29517.23</v>
      </c>
      <c r="Q173" s="116"/>
      <c r="R173" s="121"/>
      <c r="S173" s="118"/>
    </row>
    <row r="174" spans="1:19" x14ac:dyDescent="0.45">
      <c r="A174" s="111" t="s">
        <v>47</v>
      </c>
      <c r="B174" s="119">
        <v>0</v>
      </c>
      <c r="C174" s="113">
        <f t="shared" si="9"/>
        <v>0</v>
      </c>
      <c r="D174" s="232">
        <v>0</v>
      </c>
      <c r="E174" s="236">
        <v>0</v>
      </c>
      <c r="F174" s="120">
        <v>0</v>
      </c>
      <c r="G174" s="121">
        <v>0</v>
      </c>
      <c r="H174" s="178">
        <v>0</v>
      </c>
      <c r="I174" s="98"/>
      <c r="J174" s="100"/>
      <c r="K174" s="120"/>
      <c r="L174" s="121"/>
      <c r="M174" s="178"/>
      <c r="N174" s="120"/>
      <c r="O174" s="120"/>
      <c r="P174" s="115">
        <f t="shared" si="10"/>
        <v>0</v>
      </c>
      <c r="Q174" s="116"/>
      <c r="R174" s="121"/>
      <c r="S174" s="118"/>
    </row>
    <row r="175" spans="1:19" x14ac:dyDescent="0.45">
      <c r="A175" s="111" t="s">
        <v>131</v>
      </c>
      <c r="B175" s="119">
        <v>57100</v>
      </c>
      <c r="C175" s="113">
        <f t="shared" si="9"/>
        <v>4758.333333333333</v>
      </c>
      <c r="D175" s="232">
        <v>5552.27</v>
      </c>
      <c r="E175" s="236">
        <v>4961.99</v>
      </c>
      <c r="F175" s="120">
        <v>5426.62</v>
      </c>
      <c r="G175" s="121">
        <v>4060.86</v>
      </c>
      <c r="H175" s="178">
        <v>6632.87</v>
      </c>
      <c r="I175" s="98"/>
      <c r="J175" s="100"/>
      <c r="K175" s="120"/>
      <c r="L175" s="121"/>
      <c r="M175" s="178"/>
      <c r="N175" s="120"/>
      <c r="O175" s="120"/>
      <c r="P175" s="115">
        <f t="shared" si="10"/>
        <v>26634.61</v>
      </c>
      <c r="Q175" s="116"/>
      <c r="R175" s="121"/>
      <c r="S175" s="118"/>
    </row>
    <row r="176" spans="1:19" x14ac:dyDescent="0.45">
      <c r="A176" s="111" t="s">
        <v>50</v>
      </c>
      <c r="B176" s="119">
        <v>500</v>
      </c>
      <c r="C176" s="113">
        <f t="shared" si="9"/>
        <v>41.666666666666664</v>
      </c>
      <c r="D176" s="232">
        <v>0</v>
      </c>
      <c r="E176" s="236">
        <v>0</v>
      </c>
      <c r="F176" s="120">
        <v>0</v>
      </c>
      <c r="G176" s="121">
        <v>0</v>
      </c>
      <c r="H176" s="178">
        <v>0</v>
      </c>
      <c r="I176" s="98"/>
      <c r="J176" s="100"/>
      <c r="K176" s="120"/>
      <c r="L176" s="121"/>
      <c r="M176" s="178"/>
      <c r="N176" s="120"/>
      <c r="O176" s="120"/>
      <c r="P176" s="115">
        <f t="shared" si="10"/>
        <v>0</v>
      </c>
      <c r="Q176" s="116"/>
      <c r="R176" s="121"/>
      <c r="S176" s="118"/>
    </row>
    <row r="177" spans="1:19" x14ac:dyDescent="0.45">
      <c r="A177" s="111" t="s">
        <v>51</v>
      </c>
      <c r="B177" s="119">
        <v>10000</v>
      </c>
      <c r="C177" s="113">
        <f t="shared" si="9"/>
        <v>833.33333333333337</v>
      </c>
      <c r="D177" s="232">
        <v>1059.56</v>
      </c>
      <c r="E177" s="236">
        <v>2396.36</v>
      </c>
      <c r="F177" s="120">
        <v>1129.56</v>
      </c>
      <c r="G177" s="121">
        <v>1129.56</v>
      </c>
      <c r="H177" s="178">
        <v>1129.56</v>
      </c>
      <c r="I177" s="98"/>
      <c r="J177" s="100"/>
      <c r="K177" s="120"/>
      <c r="L177" s="121"/>
      <c r="M177" s="178"/>
      <c r="N177" s="120"/>
      <c r="O177" s="120"/>
      <c r="P177" s="115">
        <f t="shared" si="10"/>
        <v>6844.5999999999985</v>
      </c>
      <c r="Q177" s="116"/>
      <c r="R177" s="121"/>
      <c r="S177" s="118"/>
    </row>
    <row r="178" spans="1:19" x14ac:dyDescent="0.45">
      <c r="A178" s="111" t="s">
        <v>52</v>
      </c>
      <c r="B178" s="119">
        <v>0</v>
      </c>
      <c r="C178" s="113">
        <f t="shared" si="9"/>
        <v>0</v>
      </c>
      <c r="D178" s="232">
        <v>0</v>
      </c>
      <c r="E178" s="236">
        <v>0</v>
      </c>
      <c r="F178" s="120">
        <v>0</v>
      </c>
      <c r="G178" s="121">
        <v>0</v>
      </c>
      <c r="H178" s="178">
        <v>0</v>
      </c>
      <c r="I178" s="98"/>
      <c r="J178" s="100"/>
      <c r="K178" s="120"/>
      <c r="L178" s="121"/>
      <c r="M178" s="178"/>
      <c r="N178" s="120"/>
      <c r="O178" s="120"/>
      <c r="P178" s="115">
        <f t="shared" si="10"/>
        <v>0</v>
      </c>
      <c r="Q178" s="116"/>
      <c r="R178" s="121"/>
      <c r="S178" s="118"/>
    </row>
    <row r="179" spans="1:19" x14ac:dyDescent="0.45">
      <c r="A179" s="111" t="s">
        <v>53</v>
      </c>
      <c r="B179" s="119">
        <v>750</v>
      </c>
      <c r="C179" s="113">
        <f t="shared" si="9"/>
        <v>62.5</v>
      </c>
      <c r="D179" s="232">
        <v>0</v>
      </c>
      <c r="E179" s="236">
        <v>131.69999999999999</v>
      </c>
      <c r="F179" s="120">
        <v>0</v>
      </c>
      <c r="G179" s="121">
        <v>0</v>
      </c>
      <c r="H179" s="178">
        <v>0</v>
      </c>
      <c r="I179" s="98"/>
      <c r="J179" s="100"/>
      <c r="K179" s="120"/>
      <c r="L179" s="121"/>
      <c r="M179" s="178"/>
      <c r="N179" s="120"/>
      <c r="O179" s="120"/>
      <c r="P179" s="115">
        <f t="shared" si="10"/>
        <v>131.69999999999999</v>
      </c>
      <c r="Q179" s="116"/>
      <c r="R179" s="121"/>
      <c r="S179" s="118"/>
    </row>
    <row r="180" spans="1:19" x14ac:dyDescent="0.45">
      <c r="A180" s="111" t="s">
        <v>94</v>
      </c>
      <c r="B180" s="119">
        <v>0</v>
      </c>
      <c r="C180" s="113">
        <f t="shared" si="9"/>
        <v>0</v>
      </c>
      <c r="D180" s="232">
        <v>0</v>
      </c>
      <c r="E180" s="236">
        <v>0</v>
      </c>
      <c r="F180" s="120">
        <v>0</v>
      </c>
      <c r="G180" s="121">
        <v>0</v>
      </c>
      <c r="H180" s="178">
        <v>0</v>
      </c>
      <c r="I180" s="98"/>
      <c r="J180" s="100"/>
      <c r="K180" s="120"/>
      <c r="L180" s="121"/>
      <c r="M180" s="178"/>
      <c r="N180" s="120"/>
      <c r="O180" s="120"/>
      <c r="P180" s="115">
        <f t="shared" si="10"/>
        <v>0</v>
      </c>
      <c r="Q180" s="116"/>
      <c r="R180" s="121"/>
      <c r="S180" s="118"/>
    </row>
    <row r="181" spans="1:19" x14ac:dyDescent="0.45">
      <c r="A181" s="111" t="s">
        <v>55</v>
      </c>
      <c r="B181" s="119">
        <v>1000</v>
      </c>
      <c r="C181" s="113">
        <f t="shared" si="9"/>
        <v>83.333333333333329</v>
      </c>
      <c r="D181" s="232">
        <v>0</v>
      </c>
      <c r="E181" s="236">
        <v>0</v>
      </c>
      <c r="F181" s="120">
        <v>0</v>
      </c>
      <c r="G181" s="121">
        <v>0</v>
      </c>
      <c r="H181" s="178">
        <v>0</v>
      </c>
      <c r="I181" s="98"/>
      <c r="J181" s="100"/>
      <c r="K181" s="120"/>
      <c r="L181" s="121"/>
      <c r="M181" s="178"/>
      <c r="N181" s="120"/>
      <c r="O181" s="120"/>
      <c r="P181" s="115">
        <f t="shared" si="10"/>
        <v>0</v>
      </c>
      <c r="Q181" s="116"/>
      <c r="R181" s="121"/>
      <c r="S181" s="118"/>
    </row>
    <row r="182" spans="1:19" x14ac:dyDescent="0.45">
      <c r="A182" s="111" t="s">
        <v>56</v>
      </c>
      <c r="B182" s="119">
        <v>0</v>
      </c>
      <c r="C182" s="113">
        <f t="shared" si="9"/>
        <v>0</v>
      </c>
      <c r="D182" s="232">
        <v>0</v>
      </c>
      <c r="E182" s="236">
        <v>0</v>
      </c>
      <c r="F182" s="120">
        <v>0</v>
      </c>
      <c r="G182" s="121">
        <v>0</v>
      </c>
      <c r="H182" s="178">
        <v>0</v>
      </c>
      <c r="I182" s="98"/>
      <c r="J182" s="100"/>
      <c r="K182" s="120"/>
      <c r="L182" s="121"/>
      <c r="M182" s="178"/>
      <c r="N182" s="120"/>
      <c r="O182" s="120"/>
      <c r="P182" s="115">
        <f t="shared" si="10"/>
        <v>0</v>
      </c>
      <c r="Q182" s="116"/>
      <c r="R182" s="121"/>
      <c r="S182" s="118"/>
    </row>
    <row r="183" spans="1:19" x14ac:dyDescent="0.45">
      <c r="A183" s="111" t="s">
        <v>132</v>
      </c>
      <c r="B183" s="119">
        <v>0</v>
      </c>
      <c r="C183" s="113">
        <f t="shared" si="9"/>
        <v>0</v>
      </c>
      <c r="D183" s="232">
        <v>0</v>
      </c>
      <c r="E183" s="236">
        <v>0</v>
      </c>
      <c r="F183" s="120">
        <v>0</v>
      </c>
      <c r="G183" s="121">
        <v>0</v>
      </c>
      <c r="H183" s="178">
        <v>0</v>
      </c>
      <c r="I183" s="98"/>
      <c r="J183" s="100"/>
      <c r="K183" s="120"/>
      <c r="L183" s="121"/>
      <c r="M183" s="178"/>
      <c r="N183" s="120"/>
      <c r="O183" s="120"/>
      <c r="P183" s="115">
        <f t="shared" si="10"/>
        <v>0</v>
      </c>
      <c r="Q183" s="116"/>
      <c r="R183" s="121"/>
      <c r="S183" s="118"/>
    </row>
    <row r="184" spans="1:19" x14ac:dyDescent="0.45">
      <c r="A184" s="111" t="s">
        <v>133</v>
      </c>
      <c r="B184" s="119">
        <v>580000</v>
      </c>
      <c r="C184" s="113">
        <f t="shared" si="9"/>
        <v>48333.333333333336</v>
      </c>
      <c r="D184" s="232">
        <v>43698.89</v>
      </c>
      <c r="E184" s="236">
        <v>45608.7</v>
      </c>
      <c r="F184" s="120">
        <v>52653.19</v>
      </c>
      <c r="G184" s="121">
        <v>48471.26</v>
      </c>
      <c r="H184" s="178">
        <v>50734.34</v>
      </c>
      <c r="I184" s="98"/>
      <c r="J184" s="100"/>
      <c r="K184" s="120"/>
      <c r="L184" s="121"/>
      <c r="M184" s="178"/>
      <c r="N184" s="120"/>
      <c r="O184" s="120"/>
      <c r="P184" s="115">
        <f t="shared" si="10"/>
        <v>241166.38</v>
      </c>
      <c r="Q184" s="116"/>
      <c r="R184" s="121"/>
      <c r="S184" s="118"/>
    </row>
    <row r="185" spans="1:19" x14ac:dyDescent="0.45">
      <c r="A185" s="111" t="s">
        <v>134</v>
      </c>
      <c r="B185" s="119">
        <v>3000</v>
      </c>
      <c r="C185" s="113">
        <f t="shared" si="9"/>
        <v>250</v>
      </c>
      <c r="D185" s="232">
        <v>65.930000000000007</v>
      </c>
      <c r="E185" s="236">
        <v>85.92</v>
      </c>
      <c r="F185" s="120">
        <v>162.51</v>
      </c>
      <c r="G185" s="121">
        <v>44.34</v>
      </c>
      <c r="H185" s="178">
        <v>33.61</v>
      </c>
      <c r="I185" s="98"/>
      <c r="J185" s="100"/>
      <c r="K185" s="120"/>
      <c r="L185" s="121"/>
      <c r="M185" s="178"/>
      <c r="N185" s="120"/>
      <c r="O185" s="120"/>
      <c r="P185" s="115">
        <f t="shared" si="10"/>
        <v>392.31000000000006</v>
      </c>
      <c r="Q185" s="116"/>
      <c r="R185" s="121"/>
      <c r="S185" s="118"/>
    </row>
    <row r="186" spans="1:19" x14ac:dyDescent="0.45">
      <c r="A186" s="111" t="s">
        <v>97</v>
      </c>
      <c r="B186" s="119">
        <v>500</v>
      </c>
      <c r="C186" s="113">
        <f t="shared" si="9"/>
        <v>41.666666666666664</v>
      </c>
      <c r="D186" s="232">
        <v>379.73</v>
      </c>
      <c r="E186" s="236">
        <v>9.84</v>
      </c>
      <c r="F186" s="120">
        <v>0</v>
      </c>
      <c r="G186" s="121">
        <v>0</v>
      </c>
      <c r="H186" s="178">
        <v>0</v>
      </c>
      <c r="I186" s="98"/>
      <c r="J186" s="100"/>
      <c r="K186" s="120"/>
      <c r="L186" s="121"/>
      <c r="M186" s="178"/>
      <c r="N186" s="120"/>
      <c r="O186" s="120"/>
      <c r="P186" s="115">
        <f t="shared" si="10"/>
        <v>389.57</v>
      </c>
      <c r="Q186" s="116"/>
      <c r="R186" s="121"/>
      <c r="S186" s="118"/>
    </row>
    <row r="187" spans="1:19" x14ac:dyDescent="0.45">
      <c r="A187" s="111" t="s">
        <v>98</v>
      </c>
      <c r="B187" s="119">
        <v>0</v>
      </c>
      <c r="C187" s="113">
        <f t="shared" si="9"/>
        <v>0</v>
      </c>
      <c r="D187" s="232">
        <v>0</v>
      </c>
      <c r="E187" s="236">
        <v>0</v>
      </c>
      <c r="F187" s="120">
        <v>0</v>
      </c>
      <c r="G187" s="121">
        <v>0</v>
      </c>
      <c r="H187" s="178">
        <v>0</v>
      </c>
      <c r="I187" s="98"/>
      <c r="J187" s="100"/>
      <c r="K187" s="120"/>
      <c r="L187" s="121"/>
      <c r="M187" s="178"/>
      <c r="N187" s="120"/>
      <c r="O187" s="120"/>
      <c r="P187" s="115">
        <f t="shared" si="10"/>
        <v>0</v>
      </c>
      <c r="Q187" s="116"/>
      <c r="R187" s="121"/>
      <c r="S187" s="118"/>
    </row>
    <row r="188" spans="1:19" x14ac:dyDescent="0.45">
      <c r="A188" s="111" t="s">
        <v>70</v>
      </c>
      <c r="B188" s="119">
        <v>0</v>
      </c>
      <c r="C188" s="113">
        <f t="shared" si="9"/>
        <v>0</v>
      </c>
      <c r="D188" s="232">
        <v>0</v>
      </c>
      <c r="E188" s="236">
        <v>0</v>
      </c>
      <c r="F188" s="120">
        <v>0</v>
      </c>
      <c r="G188" s="121">
        <v>0</v>
      </c>
      <c r="H188" s="178">
        <v>0</v>
      </c>
      <c r="I188" s="98"/>
      <c r="J188" s="100"/>
      <c r="K188" s="120"/>
      <c r="L188" s="121"/>
      <c r="M188" s="178"/>
      <c r="N188" s="120"/>
      <c r="O188" s="120"/>
      <c r="P188" s="115">
        <f t="shared" si="10"/>
        <v>0</v>
      </c>
      <c r="Q188" s="116"/>
      <c r="R188" s="121"/>
      <c r="S188" s="118"/>
    </row>
    <row r="189" spans="1:19" x14ac:dyDescent="0.45">
      <c r="A189" s="111" t="s">
        <v>135</v>
      </c>
      <c r="B189" s="119">
        <v>420000</v>
      </c>
      <c r="C189" s="113">
        <f t="shared" si="9"/>
        <v>35000</v>
      </c>
      <c r="D189" s="232">
        <v>25618.05</v>
      </c>
      <c r="E189" s="236">
        <v>27655.74</v>
      </c>
      <c r="F189" s="120">
        <v>37758.879999999997</v>
      </c>
      <c r="G189" s="121">
        <v>28285.48</v>
      </c>
      <c r="H189" s="178">
        <v>28718.16</v>
      </c>
      <c r="I189" s="98"/>
      <c r="J189" s="100"/>
      <c r="K189" s="120"/>
      <c r="L189" s="121"/>
      <c r="M189" s="178"/>
      <c r="N189" s="120"/>
      <c r="O189" s="120"/>
      <c r="P189" s="115">
        <f t="shared" si="10"/>
        <v>148036.31</v>
      </c>
      <c r="Q189" s="116"/>
      <c r="R189" s="121"/>
      <c r="S189" s="118"/>
    </row>
    <row r="190" spans="1:19" x14ac:dyDescent="0.45">
      <c r="A190" s="111" t="s">
        <v>44</v>
      </c>
      <c r="B190" s="119">
        <v>28500</v>
      </c>
      <c r="C190" s="113">
        <f t="shared" si="9"/>
        <v>2375</v>
      </c>
      <c r="D190" s="232">
        <v>2271.79</v>
      </c>
      <c r="E190" s="236">
        <v>2080.52</v>
      </c>
      <c r="F190" s="120">
        <v>2193.15</v>
      </c>
      <c r="G190" s="121">
        <v>2264.09</v>
      </c>
      <c r="H190" s="178">
        <v>2174.1799999999998</v>
      </c>
      <c r="I190" s="98"/>
      <c r="J190" s="100"/>
      <c r="K190" s="120"/>
      <c r="L190" s="121"/>
      <c r="M190" s="178"/>
      <c r="N190" s="120"/>
      <c r="O190" s="120"/>
      <c r="P190" s="115">
        <f t="shared" si="10"/>
        <v>10983.73</v>
      </c>
      <c r="Q190" s="116"/>
      <c r="R190" s="121"/>
      <c r="S190" s="118"/>
    </row>
    <row r="191" spans="1:19" x14ac:dyDescent="0.45">
      <c r="A191" s="111" t="s">
        <v>136</v>
      </c>
      <c r="B191" s="119">
        <v>51750</v>
      </c>
      <c r="C191" s="113">
        <f t="shared" si="9"/>
        <v>4312.5</v>
      </c>
      <c r="D191" s="232">
        <v>7597.02</v>
      </c>
      <c r="E191" s="236">
        <v>2628.35</v>
      </c>
      <c r="F191" s="120">
        <v>4124.59</v>
      </c>
      <c r="G191" s="121">
        <v>1188.3599999999999</v>
      </c>
      <c r="H191" s="178">
        <v>3286.95</v>
      </c>
      <c r="I191" s="98"/>
      <c r="J191" s="100"/>
      <c r="K191" s="120"/>
      <c r="L191" s="121"/>
      <c r="M191" s="178"/>
      <c r="N191" s="120"/>
      <c r="O191" s="120"/>
      <c r="P191" s="115">
        <f t="shared" si="10"/>
        <v>18825.27</v>
      </c>
      <c r="Q191" s="116"/>
      <c r="R191" s="121"/>
      <c r="S191" s="118"/>
    </row>
    <row r="192" spans="1:19" x14ac:dyDescent="0.45">
      <c r="A192" s="111" t="s">
        <v>47</v>
      </c>
      <c r="B192" s="119">
        <v>0</v>
      </c>
      <c r="C192" s="113">
        <f t="shared" si="9"/>
        <v>0</v>
      </c>
      <c r="D192" s="232">
        <v>0</v>
      </c>
      <c r="E192" s="236">
        <v>0</v>
      </c>
      <c r="F192" s="120">
        <v>0</v>
      </c>
      <c r="G192" s="121">
        <v>0</v>
      </c>
      <c r="H192" s="178">
        <v>0</v>
      </c>
      <c r="I192" s="98"/>
      <c r="J192" s="100"/>
      <c r="K192" s="120"/>
      <c r="L192" s="121"/>
      <c r="M192" s="178"/>
      <c r="N192" s="120"/>
      <c r="O192" s="120"/>
      <c r="P192" s="115">
        <f t="shared" si="10"/>
        <v>0</v>
      </c>
      <c r="Q192" s="116"/>
      <c r="R192" s="121"/>
      <c r="S192" s="118"/>
    </row>
    <row r="193" spans="1:19" x14ac:dyDescent="0.45">
      <c r="A193" s="111" t="s">
        <v>137</v>
      </c>
      <c r="B193" s="119">
        <v>63500</v>
      </c>
      <c r="C193" s="113">
        <f t="shared" si="9"/>
        <v>5291.666666666667</v>
      </c>
      <c r="D193" s="232">
        <v>3603.66</v>
      </c>
      <c r="E193" s="236">
        <v>4196.34</v>
      </c>
      <c r="F193" s="120">
        <v>6210.96</v>
      </c>
      <c r="G193" s="121">
        <v>5115.54</v>
      </c>
      <c r="H193" s="178">
        <v>5365.06</v>
      </c>
      <c r="I193" s="98"/>
      <c r="J193" s="100"/>
      <c r="K193" s="120"/>
      <c r="L193" s="121"/>
      <c r="M193" s="178"/>
      <c r="N193" s="120"/>
      <c r="O193" s="120"/>
      <c r="P193" s="115">
        <f t="shared" si="10"/>
        <v>24491.56</v>
      </c>
      <c r="Q193" s="116"/>
      <c r="R193" s="121"/>
      <c r="S193" s="118"/>
    </row>
    <row r="194" spans="1:19" x14ac:dyDescent="0.45">
      <c r="A194" s="111" t="s">
        <v>50</v>
      </c>
      <c r="B194" s="119">
        <v>0</v>
      </c>
      <c r="C194" s="113">
        <f t="shared" si="9"/>
        <v>0</v>
      </c>
      <c r="D194" s="232">
        <v>0</v>
      </c>
      <c r="E194" s="236">
        <v>0</v>
      </c>
      <c r="F194" s="120">
        <v>0</v>
      </c>
      <c r="G194" s="121">
        <v>0</v>
      </c>
      <c r="H194" s="178">
        <v>0</v>
      </c>
      <c r="I194" s="98"/>
      <c r="J194" s="100"/>
      <c r="K194" s="120"/>
      <c r="L194" s="121"/>
      <c r="M194" s="178"/>
      <c r="N194" s="120"/>
      <c r="O194" s="120"/>
      <c r="P194" s="115">
        <f t="shared" si="10"/>
        <v>0</v>
      </c>
      <c r="Q194" s="116"/>
      <c r="R194" s="121"/>
      <c r="S194" s="118"/>
    </row>
    <row r="195" spans="1:19" x14ac:dyDescent="0.45">
      <c r="A195" s="111" t="s">
        <v>51</v>
      </c>
      <c r="B195" s="119">
        <v>0</v>
      </c>
      <c r="C195" s="113">
        <f t="shared" si="9"/>
        <v>0</v>
      </c>
      <c r="D195" s="232">
        <v>0</v>
      </c>
      <c r="E195" s="236">
        <v>0</v>
      </c>
      <c r="F195" s="120">
        <v>0</v>
      </c>
      <c r="G195" s="121">
        <v>0</v>
      </c>
      <c r="H195" s="178">
        <v>0</v>
      </c>
      <c r="I195" s="98"/>
      <c r="J195" s="100"/>
      <c r="K195" s="120"/>
      <c r="L195" s="121"/>
      <c r="M195" s="178"/>
      <c r="N195" s="120"/>
      <c r="O195" s="120"/>
      <c r="P195" s="115">
        <f t="shared" si="10"/>
        <v>0</v>
      </c>
      <c r="Q195" s="116"/>
      <c r="R195" s="121"/>
      <c r="S195" s="118"/>
    </row>
    <row r="196" spans="1:19" x14ac:dyDescent="0.45">
      <c r="A196" s="111" t="s">
        <v>52</v>
      </c>
      <c r="B196" s="119">
        <v>0</v>
      </c>
      <c r="C196" s="113">
        <f t="shared" si="9"/>
        <v>0</v>
      </c>
      <c r="D196" s="232">
        <v>0</v>
      </c>
      <c r="E196" s="236">
        <v>0</v>
      </c>
      <c r="F196" s="120">
        <v>0</v>
      </c>
      <c r="G196" s="121">
        <v>0</v>
      </c>
      <c r="H196" s="178">
        <v>0</v>
      </c>
      <c r="I196" s="98"/>
      <c r="J196" s="100"/>
      <c r="K196" s="120"/>
      <c r="L196" s="121"/>
      <c r="M196" s="178"/>
      <c r="N196" s="120"/>
      <c r="O196" s="120"/>
      <c r="P196" s="115">
        <f t="shared" si="10"/>
        <v>0</v>
      </c>
      <c r="Q196" s="116"/>
      <c r="R196" s="121"/>
      <c r="S196" s="118"/>
    </row>
    <row r="197" spans="1:19" x14ac:dyDescent="0.45">
      <c r="A197" s="111" t="s">
        <v>53</v>
      </c>
      <c r="B197" s="119">
        <v>1100</v>
      </c>
      <c r="C197" s="113">
        <f t="shared" si="9"/>
        <v>91.666666666666671</v>
      </c>
      <c r="D197" s="232">
        <v>0</v>
      </c>
      <c r="E197" s="236">
        <v>0</v>
      </c>
      <c r="F197" s="120">
        <v>0</v>
      </c>
      <c r="G197" s="121">
        <v>182.81</v>
      </c>
      <c r="H197" s="178">
        <v>0</v>
      </c>
      <c r="I197" s="98"/>
      <c r="J197" s="100"/>
      <c r="K197" s="120"/>
      <c r="L197" s="121"/>
      <c r="M197" s="178"/>
      <c r="N197" s="120"/>
      <c r="O197" s="120"/>
      <c r="P197" s="115">
        <f t="shared" si="10"/>
        <v>182.81</v>
      </c>
      <c r="Q197" s="116"/>
      <c r="R197" s="121"/>
      <c r="S197" s="118"/>
    </row>
    <row r="198" spans="1:19" x14ac:dyDescent="0.45">
      <c r="A198" s="111" t="s">
        <v>94</v>
      </c>
      <c r="B198" s="119">
        <v>0</v>
      </c>
      <c r="C198" s="113">
        <f t="shared" si="9"/>
        <v>0</v>
      </c>
      <c r="D198" s="232">
        <v>0</v>
      </c>
      <c r="E198" s="236">
        <v>0</v>
      </c>
      <c r="F198" s="120">
        <v>0</v>
      </c>
      <c r="G198" s="121">
        <v>0</v>
      </c>
      <c r="H198" s="178">
        <v>0</v>
      </c>
      <c r="I198" s="98"/>
      <c r="J198" s="100"/>
      <c r="K198" s="120"/>
      <c r="L198" s="121"/>
      <c r="M198" s="178"/>
      <c r="N198" s="120"/>
      <c r="O198" s="120"/>
      <c r="P198" s="115">
        <f t="shared" si="10"/>
        <v>0</v>
      </c>
      <c r="Q198" s="116"/>
      <c r="R198" s="121"/>
      <c r="S198" s="118"/>
    </row>
    <row r="199" spans="1:19" x14ac:dyDescent="0.45">
      <c r="A199" s="111" t="s">
        <v>55</v>
      </c>
      <c r="B199" s="119">
        <v>125</v>
      </c>
      <c r="C199" s="113">
        <f t="shared" si="9"/>
        <v>10.416666666666666</v>
      </c>
      <c r="D199" s="232">
        <v>0</v>
      </c>
      <c r="E199" s="236">
        <v>0</v>
      </c>
      <c r="F199" s="120">
        <v>0</v>
      </c>
      <c r="G199" s="121">
        <v>0</v>
      </c>
      <c r="H199" s="178">
        <v>0</v>
      </c>
      <c r="I199" s="98"/>
      <c r="J199" s="100"/>
      <c r="K199" s="120"/>
      <c r="L199" s="121"/>
      <c r="M199" s="178"/>
      <c r="N199" s="120"/>
      <c r="O199" s="120"/>
      <c r="P199" s="115">
        <f t="shared" si="10"/>
        <v>0</v>
      </c>
      <c r="Q199" s="116"/>
      <c r="R199" s="121"/>
      <c r="S199" s="118"/>
    </row>
    <row r="200" spans="1:19" x14ac:dyDescent="0.45">
      <c r="A200" s="111" t="s">
        <v>56</v>
      </c>
      <c r="B200" s="119">
        <v>0</v>
      </c>
      <c r="C200" s="113">
        <f t="shared" si="9"/>
        <v>0</v>
      </c>
      <c r="D200" s="232">
        <v>0</v>
      </c>
      <c r="E200" s="236">
        <v>0</v>
      </c>
      <c r="F200" s="120">
        <v>0</v>
      </c>
      <c r="G200" s="121">
        <v>0</v>
      </c>
      <c r="H200" s="178">
        <v>0</v>
      </c>
      <c r="I200" s="98"/>
      <c r="J200" s="100"/>
      <c r="K200" s="120"/>
      <c r="L200" s="121"/>
      <c r="M200" s="178"/>
      <c r="N200" s="120"/>
      <c r="O200" s="120"/>
      <c r="P200" s="115">
        <f t="shared" si="10"/>
        <v>0</v>
      </c>
      <c r="Q200" s="116"/>
      <c r="R200" s="121"/>
      <c r="S200" s="118"/>
    </row>
    <row r="201" spans="1:19" x14ac:dyDescent="0.45">
      <c r="A201" s="111" t="s">
        <v>132</v>
      </c>
      <c r="B201" s="119">
        <v>0</v>
      </c>
      <c r="C201" s="113">
        <f t="shared" si="9"/>
        <v>0</v>
      </c>
      <c r="D201" s="232">
        <v>0</v>
      </c>
      <c r="E201" s="236">
        <v>0</v>
      </c>
      <c r="F201" s="120">
        <v>0</v>
      </c>
      <c r="G201" s="121">
        <v>0</v>
      </c>
      <c r="H201" s="178">
        <v>0</v>
      </c>
      <c r="I201" s="98"/>
      <c r="J201" s="100"/>
      <c r="K201" s="120"/>
      <c r="L201" s="121"/>
      <c r="M201" s="178"/>
      <c r="N201" s="120"/>
      <c r="O201" s="120"/>
      <c r="P201" s="115">
        <f t="shared" si="10"/>
        <v>0</v>
      </c>
      <c r="Q201" s="116"/>
      <c r="R201" s="121"/>
      <c r="S201" s="118"/>
    </row>
    <row r="202" spans="1:19" x14ac:dyDescent="0.45">
      <c r="A202" s="111" t="s">
        <v>97</v>
      </c>
      <c r="B202" s="119">
        <v>300</v>
      </c>
      <c r="C202" s="113">
        <f t="shared" si="9"/>
        <v>25</v>
      </c>
      <c r="D202" s="232">
        <v>0</v>
      </c>
      <c r="E202" s="236">
        <v>0</v>
      </c>
      <c r="F202" s="120">
        <v>0</v>
      </c>
      <c r="G202" s="121">
        <v>173.05</v>
      </c>
      <c r="H202" s="178">
        <v>16.149999999999999</v>
      </c>
      <c r="I202" s="98"/>
      <c r="J202" s="100"/>
      <c r="K202" s="120"/>
      <c r="L202" s="121"/>
      <c r="M202" s="178"/>
      <c r="N202" s="120"/>
      <c r="O202" s="120"/>
      <c r="P202" s="115">
        <f t="shared" si="10"/>
        <v>189.20000000000002</v>
      </c>
      <c r="Q202" s="116"/>
      <c r="R202" s="121"/>
      <c r="S202" s="118"/>
    </row>
    <row r="203" spans="1:19" x14ac:dyDescent="0.45">
      <c r="A203" s="111" t="s">
        <v>98</v>
      </c>
      <c r="B203" s="119">
        <v>0</v>
      </c>
      <c r="C203" s="113">
        <f t="shared" si="9"/>
        <v>0</v>
      </c>
      <c r="D203" s="232">
        <v>0</v>
      </c>
      <c r="E203" s="236">
        <v>0</v>
      </c>
      <c r="F203" s="120">
        <v>0</v>
      </c>
      <c r="G203" s="121">
        <v>0</v>
      </c>
      <c r="H203" s="178">
        <v>0</v>
      </c>
      <c r="I203" s="98"/>
      <c r="J203" s="100"/>
      <c r="K203" s="120"/>
      <c r="L203" s="121"/>
      <c r="M203" s="178"/>
      <c r="N203" s="120"/>
      <c r="O203" s="120"/>
      <c r="P203" s="115">
        <f t="shared" si="10"/>
        <v>0</v>
      </c>
      <c r="Q203" s="116"/>
      <c r="R203" s="121"/>
      <c r="S203" s="118"/>
    </row>
    <row r="204" spans="1:19" x14ac:dyDescent="0.45">
      <c r="A204" s="111" t="s">
        <v>70</v>
      </c>
      <c r="B204" s="119">
        <v>0</v>
      </c>
      <c r="C204" s="113">
        <f t="shared" si="9"/>
        <v>0</v>
      </c>
      <c r="D204" s="232">
        <v>0</v>
      </c>
      <c r="E204" s="236">
        <v>0</v>
      </c>
      <c r="F204" s="120">
        <v>0</v>
      </c>
      <c r="G204" s="121">
        <v>0</v>
      </c>
      <c r="H204" s="178">
        <v>0</v>
      </c>
      <c r="I204" s="98"/>
      <c r="J204" s="100"/>
      <c r="K204" s="120"/>
      <c r="L204" s="121"/>
      <c r="M204" s="178"/>
      <c r="N204" s="120"/>
      <c r="O204" s="120"/>
      <c r="P204" s="115">
        <f t="shared" si="10"/>
        <v>0</v>
      </c>
      <c r="Q204" s="116"/>
      <c r="R204" s="121"/>
      <c r="S204" s="118"/>
    </row>
    <row r="205" spans="1:19" x14ac:dyDescent="0.45">
      <c r="A205" s="111" t="s">
        <v>138</v>
      </c>
      <c r="B205" s="119">
        <v>282150</v>
      </c>
      <c r="C205" s="113">
        <f t="shared" si="9"/>
        <v>23512.5</v>
      </c>
      <c r="D205" s="232">
        <v>13982.36</v>
      </c>
      <c r="E205" s="236">
        <v>13144.61</v>
      </c>
      <c r="F205" s="120">
        <v>13383.48</v>
      </c>
      <c r="G205" s="121">
        <v>17664.29</v>
      </c>
      <c r="H205" s="178">
        <v>16358.76</v>
      </c>
      <c r="I205" s="98"/>
      <c r="J205" s="100"/>
      <c r="K205" s="120"/>
      <c r="L205" s="121"/>
      <c r="M205" s="178"/>
      <c r="N205" s="120"/>
      <c r="O205" s="120"/>
      <c r="P205" s="115">
        <f t="shared" si="10"/>
        <v>74533.5</v>
      </c>
      <c r="Q205" s="116"/>
      <c r="R205" s="121"/>
      <c r="S205" s="118"/>
    </row>
    <row r="206" spans="1:19" x14ac:dyDescent="0.45">
      <c r="A206" s="111" t="s">
        <v>139</v>
      </c>
      <c r="B206" s="119">
        <v>77800</v>
      </c>
      <c r="C206" s="113">
        <f t="shared" si="9"/>
        <v>6483.333333333333</v>
      </c>
      <c r="D206" s="232">
        <v>5772.61</v>
      </c>
      <c r="E206" s="236">
        <v>3673.23</v>
      </c>
      <c r="F206" s="120">
        <v>8063.58</v>
      </c>
      <c r="G206" s="121">
        <v>5982.48</v>
      </c>
      <c r="H206" s="178">
        <v>6518.86</v>
      </c>
      <c r="I206" s="98"/>
      <c r="J206" s="100"/>
      <c r="K206" s="120"/>
      <c r="L206" s="121"/>
      <c r="M206" s="178"/>
      <c r="N206" s="120"/>
      <c r="O206" s="120"/>
      <c r="P206" s="115">
        <f t="shared" si="10"/>
        <v>30010.76</v>
      </c>
      <c r="Q206" s="116"/>
      <c r="R206" s="121"/>
      <c r="S206" s="118"/>
    </row>
    <row r="207" spans="1:19" x14ac:dyDescent="0.45">
      <c r="A207" s="111" t="s">
        <v>44</v>
      </c>
      <c r="B207" s="119">
        <v>4600</v>
      </c>
      <c r="C207" s="113">
        <f t="shared" si="9"/>
        <v>383.33333333333331</v>
      </c>
      <c r="D207" s="232">
        <v>218.59</v>
      </c>
      <c r="E207" s="236">
        <v>306.38</v>
      </c>
      <c r="F207" s="120">
        <v>416.22</v>
      </c>
      <c r="G207" s="121">
        <v>434.09</v>
      </c>
      <c r="H207" s="178">
        <v>398.19</v>
      </c>
      <c r="I207" s="98"/>
      <c r="J207" s="100"/>
      <c r="K207" s="120"/>
      <c r="L207" s="121"/>
      <c r="M207" s="178"/>
      <c r="N207" s="120"/>
      <c r="O207" s="120"/>
      <c r="P207" s="115">
        <f t="shared" si="10"/>
        <v>1773.47</v>
      </c>
      <c r="Q207" s="116"/>
      <c r="R207" s="121"/>
      <c r="S207" s="118"/>
    </row>
    <row r="208" spans="1:19" x14ac:dyDescent="0.45">
      <c r="A208" s="111" t="s">
        <v>140</v>
      </c>
      <c r="B208" s="119">
        <v>53000</v>
      </c>
      <c r="C208" s="113">
        <f t="shared" si="9"/>
        <v>4416.666666666667</v>
      </c>
      <c r="D208" s="232">
        <v>3736.84</v>
      </c>
      <c r="E208" s="236">
        <v>3411.63</v>
      </c>
      <c r="F208" s="120">
        <v>2416.77</v>
      </c>
      <c r="G208" s="121">
        <v>1122.58</v>
      </c>
      <c r="H208" s="178">
        <v>1408.33</v>
      </c>
      <c r="I208" s="98"/>
      <c r="J208" s="100"/>
      <c r="K208" s="120"/>
      <c r="L208" s="121"/>
      <c r="M208" s="178"/>
      <c r="N208" s="120"/>
      <c r="O208" s="120"/>
      <c r="P208" s="115">
        <f t="shared" si="10"/>
        <v>12096.15</v>
      </c>
      <c r="Q208" s="116"/>
      <c r="R208" s="121"/>
      <c r="S208" s="118"/>
    </row>
    <row r="209" spans="1:19" x14ac:dyDescent="0.45">
      <c r="A209" s="111" t="s">
        <v>47</v>
      </c>
      <c r="B209" s="119">
        <v>0</v>
      </c>
      <c r="C209" s="113">
        <f t="shared" si="9"/>
        <v>0</v>
      </c>
      <c r="D209" s="232">
        <v>0</v>
      </c>
      <c r="E209" s="236">
        <v>0</v>
      </c>
      <c r="F209" s="120">
        <v>0</v>
      </c>
      <c r="G209" s="121">
        <v>0</v>
      </c>
      <c r="H209" s="178">
        <v>0</v>
      </c>
      <c r="I209" s="98"/>
      <c r="J209" s="100"/>
      <c r="K209" s="120"/>
      <c r="L209" s="121"/>
      <c r="M209" s="178"/>
      <c r="N209" s="120"/>
      <c r="O209" s="120"/>
      <c r="P209" s="115">
        <f t="shared" si="10"/>
        <v>0</v>
      </c>
      <c r="Q209" s="116"/>
      <c r="R209" s="121"/>
      <c r="S209" s="118"/>
    </row>
    <row r="210" spans="1:19" x14ac:dyDescent="0.45">
      <c r="A210" s="111" t="s">
        <v>141</v>
      </c>
      <c r="B210" s="119">
        <v>100000</v>
      </c>
      <c r="C210" s="113">
        <f t="shared" si="9"/>
        <v>8333.3333333333339</v>
      </c>
      <c r="D210" s="232">
        <v>1404.21</v>
      </c>
      <c r="E210" s="236">
        <v>2491.09</v>
      </c>
      <c r="F210" s="120">
        <v>6415.23</v>
      </c>
      <c r="G210" s="121">
        <v>5614.02</v>
      </c>
      <c r="H210" s="178">
        <v>4812.43</v>
      </c>
      <c r="I210" s="98"/>
      <c r="J210" s="100"/>
      <c r="K210" s="120"/>
      <c r="L210" s="121"/>
      <c r="M210" s="178"/>
      <c r="N210" s="120"/>
      <c r="O210" s="120"/>
      <c r="P210" s="115">
        <f t="shared" si="10"/>
        <v>20736.98</v>
      </c>
      <c r="Q210" s="116"/>
      <c r="R210" s="121"/>
      <c r="S210" s="118"/>
    </row>
    <row r="211" spans="1:19" x14ac:dyDescent="0.45">
      <c r="A211" s="111" t="s">
        <v>50</v>
      </c>
      <c r="B211" s="119">
        <v>80000</v>
      </c>
      <c r="C211" s="113">
        <f t="shared" si="9"/>
        <v>6666.666666666667</v>
      </c>
      <c r="D211" s="232">
        <v>9683.73</v>
      </c>
      <c r="E211" s="236">
        <v>2586.7800000000002</v>
      </c>
      <c r="F211" s="120">
        <v>1806.39</v>
      </c>
      <c r="G211" s="121">
        <v>2326.16</v>
      </c>
      <c r="H211" s="178">
        <v>4855.78</v>
      </c>
      <c r="I211" s="98"/>
      <c r="J211" s="100"/>
      <c r="K211" s="120"/>
      <c r="L211" s="121"/>
      <c r="M211" s="178"/>
      <c r="N211" s="120"/>
      <c r="O211" s="120"/>
      <c r="P211" s="115">
        <f t="shared" si="10"/>
        <v>21258.839999999997</v>
      </c>
      <c r="Q211" s="116"/>
      <c r="R211" s="121"/>
      <c r="S211" s="118"/>
    </row>
    <row r="212" spans="1:19" x14ac:dyDescent="0.45">
      <c r="A212" s="111" t="s">
        <v>51</v>
      </c>
      <c r="B212" s="119">
        <v>120000</v>
      </c>
      <c r="C212" s="113">
        <f t="shared" si="9"/>
        <v>10000</v>
      </c>
      <c r="D212" s="232">
        <v>24753.94</v>
      </c>
      <c r="E212" s="236">
        <v>6300.01</v>
      </c>
      <c r="F212" s="120">
        <v>47921.46</v>
      </c>
      <c r="G212" s="121">
        <v>-64241.69</v>
      </c>
      <c r="H212" s="178">
        <v>41135.94</v>
      </c>
      <c r="I212" s="98"/>
      <c r="J212" s="100"/>
      <c r="K212" s="120"/>
      <c r="L212" s="121"/>
      <c r="M212" s="178"/>
      <c r="N212" s="120"/>
      <c r="O212" s="120"/>
      <c r="P212" s="115">
        <f t="shared" si="10"/>
        <v>55869.66</v>
      </c>
      <c r="Q212" s="116"/>
      <c r="R212" s="121"/>
      <c r="S212" s="118"/>
    </row>
    <row r="213" spans="1:19" x14ac:dyDescent="0.45">
      <c r="A213" s="111" t="s">
        <v>52</v>
      </c>
      <c r="B213" s="119">
        <v>0</v>
      </c>
      <c r="C213" s="113">
        <f t="shared" si="9"/>
        <v>0</v>
      </c>
      <c r="D213" s="232">
        <v>0</v>
      </c>
      <c r="E213" s="236">
        <v>0</v>
      </c>
      <c r="F213" s="120">
        <v>0</v>
      </c>
      <c r="G213" s="121">
        <v>0</v>
      </c>
      <c r="H213" s="178">
        <v>0</v>
      </c>
      <c r="I213" s="98"/>
      <c r="J213" s="100"/>
      <c r="K213" s="120"/>
      <c r="L213" s="121"/>
      <c r="M213" s="178"/>
      <c r="N213" s="120"/>
      <c r="O213" s="120"/>
      <c r="P213" s="115">
        <f t="shared" si="10"/>
        <v>0</v>
      </c>
      <c r="Q213" s="116"/>
      <c r="R213" s="121"/>
      <c r="S213" s="118"/>
    </row>
    <row r="214" spans="1:19" x14ac:dyDescent="0.45">
      <c r="A214" s="111" t="s">
        <v>53</v>
      </c>
      <c r="B214" s="119">
        <v>900</v>
      </c>
      <c r="C214" s="113">
        <f t="shared" si="9"/>
        <v>75</v>
      </c>
      <c r="D214" s="232">
        <v>0</v>
      </c>
      <c r="E214" s="236">
        <v>0</v>
      </c>
      <c r="F214" s="120">
        <v>0</v>
      </c>
      <c r="G214" s="121">
        <v>583.36</v>
      </c>
      <c r="H214" s="178">
        <v>0</v>
      </c>
      <c r="I214" s="98"/>
      <c r="J214" s="100"/>
      <c r="K214" s="120"/>
      <c r="L214" s="121"/>
      <c r="M214" s="178"/>
      <c r="N214" s="120"/>
      <c r="O214" s="120"/>
      <c r="P214" s="115">
        <f t="shared" si="10"/>
        <v>583.36</v>
      </c>
      <c r="Q214" s="116"/>
      <c r="R214" s="121"/>
      <c r="S214" s="118"/>
    </row>
    <row r="215" spans="1:19" x14ac:dyDescent="0.45">
      <c r="A215" s="111" t="s">
        <v>94</v>
      </c>
      <c r="B215" s="119">
        <v>1300</v>
      </c>
      <c r="C215" s="113">
        <f t="shared" si="9"/>
        <v>108.33333333333333</v>
      </c>
      <c r="D215" s="232">
        <v>47.92</v>
      </c>
      <c r="E215" s="236">
        <v>0</v>
      </c>
      <c r="F215" s="120">
        <v>671.17</v>
      </c>
      <c r="G215" s="121">
        <v>32.49</v>
      </c>
      <c r="H215" s="178">
        <v>65.63</v>
      </c>
      <c r="I215" s="98"/>
      <c r="J215" s="100"/>
      <c r="K215" s="120"/>
      <c r="L215" s="121"/>
      <c r="M215" s="178"/>
      <c r="N215" s="120"/>
      <c r="O215" s="120"/>
      <c r="P215" s="115">
        <f t="shared" si="10"/>
        <v>817.20999999999992</v>
      </c>
      <c r="Q215" s="116"/>
      <c r="R215" s="121"/>
      <c r="S215" s="118"/>
    </row>
    <row r="216" spans="1:19" x14ac:dyDescent="0.45">
      <c r="A216" s="111" t="s">
        <v>55</v>
      </c>
      <c r="B216" s="119">
        <v>450</v>
      </c>
      <c r="C216" s="113">
        <f t="shared" si="9"/>
        <v>37.5</v>
      </c>
      <c r="D216" s="232">
        <v>0</v>
      </c>
      <c r="E216" s="236">
        <v>0</v>
      </c>
      <c r="F216" s="120">
        <v>0</v>
      </c>
      <c r="G216" s="121">
        <v>0</v>
      </c>
      <c r="H216" s="178">
        <v>0</v>
      </c>
      <c r="I216" s="98"/>
      <c r="J216" s="100"/>
      <c r="K216" s="120"/>
      <c r="L216" s="121"/>
      <c r="M216" s="178"/>
      <c r="N216" s="120"/>
      <c r="O216" s="120"/>
      <c r="P216" s="115">
        <f t="shared" si="10"/>
        <v>0</v>
      </c>
      <c r="Q216" s="116"/>
      <c r="R216" s="121"/>
      <c r="S216" s="118"/>
    </row>
    <row r="217" spans="1:19" x14ac:dyDescent="0.45">
      <c r="A217" s="111" t="s">
        <v>56</v>
      </c>
      <c r="B217" s="119">
        <v>0</v>
      </c>
      <c r="C217" s="113">
        <f t="shared" si="9"/>
        <v>0</v>
      </c>
      <c r="D217" s="232">
        <v>0</v>
      </c>
      <c r="E217" s="236">
        <v>0</v>
      </c>
      <c r="F217" s="120">
        <v>0</v>
      </c>
      <c r="G217" s="121">
        <v>0</v>
      </c>
      <c r="H217" s="178">
        <v>0</v>
      </c>
      <c r="I217" s="98"/>
      <c r="J217" s="100"/>
      <c r="K217" s="120"/>
      <c r="L217" s="121"/>
      <c r="M217" s="178"/>
      <c r="N217" s="120"/>
      <c r="O217" s="120"/>
      <c r="P217" s="115">
        <f t="shared" si="10"/>
        <v>0</v>
      </c>
      <c r="Q217" s="116"/>
      <c r="R217" s="121"/>
      <c r="S217" s="118"/>
    </row>
    <row r="218" spans="1:19" x14ac:dyDescent="0.45">
      <c r="A218" s="111" t="s">
        <v>132</v>
      </c>
      <c r="B218" s="119">
        <v>0</v>
      </c>
      <c r="C218" s="113">
        <f t="shared" si="9"/>
        <v>0</v>
      </c>
      <c r="D218" s="232">
        <v>0</v>
      </c>
      <c r="E218" s="236">
        <v>0</v>
      </c>
      <c r="F218" s="120">
        <v>0</v>
      </c>
      <c r="G218" s="121">
        <v>0</v>
      </c>
      <c r="H218" s="178">
        <v>0</v>
      </c>
      <c r="I218" s="98"/>
      <c r="J218" s="100"/>
      <c r="K218" s="120"/>
      <c r="L218" s="121"/>
      <c r="M218" s="178"/>
      <c r="N218" s="120"/>
      <c r="O218" s="120"/>
      <c r="P218" s="115">
        <f t="shared" si="10"/>
        <v>0</v>
      </c>
      <c r="Q218" s="116"/>
      <c r="R218" s="121"/>
      <c r="S218" s="118"/>
    </row>
    <row r="219" spans="1:19" x14ac:dyDescent="0.45">
      <c r="A219" s="111" t="s">
        <v>142</v>
      </c>
      <c r="B219" s="119">
        <v>1300</v>
      </c>
      <c r="C219" s="113">
        <f t="shared" si="9"/>
        <v>108.33333333333333</v>
      </c>
      <c r="D219" s="232">
        <v>200</v>
      </c>
      <c r="E219" s="236">
        <v>268</v>
      </c>
      <c r="F219" s="120">
        <v>0</v>
      </c>
      <c r="G219" s="121">
        <v>304.64999999999998</v>
      </c>
      <c r="H219" s="178">
        <v>0</v>
      </c>
      <c r="I219" s="98"/>
      <c r="J219" s="100"/>
      <c r="K219" s="120"/>
      <c r="L219" s="121"/>
      <c r="M219" s="178"/>
      <c r="N219" s="120"/>
      <c r="O219" s="120"/>
      <c r="P219" s="115">
        <f t="shared" si="10"/>
        <v>772.65</v>
      </c>
      <c r="Q219" s="116"/>
      <c r="R219" s="121"/>
      <c r="S219" s="118"/>
    </row>
    <row r="220" spans="1:19" x14ac:dyDescent="0.45">
      <c r="A220" s="111" t="s">
        <v>97</v>
      </c>
      <c r="B220" s="119">
        <v>300</v>
      </c>
      <c r="C220" s="113">
        <f t="shared" si="9"/>
        <v>25</v>
      </c>
      <c r="D220" s="232">
        <v>46.29</v>
      </c>
      <c r="E220" s="236">
        <v>91.02</v>
      </c>
      <c r="F220" s="120">
        <v>1.45</v>
      </c>
      <c r="G220" s="121">
        <v>2.34</v>
      </c>
      <c r="H220" s="178">
        <v>257.43</v>
      </c>
      <c r="I220" s="98"/>
      <c r="J220" s="100"/>
      <c r="K220" s="120"/>
      <c r="L220" s="121"/>
      <c r="M220" s="178"/>
      <c r="N220" s="120"/>
      <c r="O220" s="120"/>
      <c r="P220" s="115">
        <f t="shared" si="10"/>
        <v>398.53</v>
      </c>
      <c r="Q220" s="116"/>
      <c r="R220" s="121"/>
      <c r="S220" s="118"/>
    </row>
    <row r="221" spans="1:19" x14ac:dyDescent="0.45">
      <c r="A221" s="111" t="s">
        <v>98</v>
      </c>
      <c r="B221" s="119">
        <v>250</v>
      </c>
      <c r="C221" s="113">
        <f t="shared" si="9"/>
        <v>20.833333333333332</v>
      </c>
      <c r="D221" s="232">
        <v>0</v>
      </c>
      <c r="E221" s="236">
        <v>30</v>
      </c>
      <c r="F221" s="120">
        <v>0</v>
      </c>
      <c r="G221" s="121">
        <v>0</v>
      </c>
      <c r="H221" s="178">
        <v>0</v>
      </c>
      <c r="I221" s="98"/>
      <c r="J221" s="100"/>
      <c r="K221" s="120"/>
      <c r="L221" s="121"/>
      <c r="M221" s="178"/>
      <c r="N221" s="120"/>
      <c r="O221" s="120"/>
      <c r="P221" s="115">
        <f t="shared" si="10"/>
        <v>30</v>
      </c>
      <c r="Q221" s="116"/>
      <c r="R221" s="121"/>
      <c r="S221" s="118"/>
    </row>
    <row r="222" spans="1:19" x14ac:dyDescent="0.45">
      <c r="A222" s="111" t="s">
        <v>70</v>
      </c>
      <c r="B222" s="119">
        <v>100</v>
      </c>
      <c r="C222" s="113">
        <f t="shared" ref="C222:C253" si="11">B222/12</f>
        <v>8.3333333333333339</v>
      </c>
      <c r="D222" s="232">
        <v>0</v>
      </c>
      <c r="E222" s="236">
        <v>0</v>
      </c>
      <c r="F222" s="120">
        <v>0</v>
      </c>
      <c r="G222" s="121">
        <v>0</v>
      </c>
      <c r="H222" s="178">
        <v>0</v>
      </c>
      <c r="I222" s="98"/>
      <c r="J222" s="100"/>
      <c r="K222" s="120"/>
      <c r="L222" s="121"/>
      <c r="M222" s="178"/>
      <c r="N222" s="120"/>
      <c r="O222" s="120"/>
      <c r="P222" s="115">
        <f t="shared" si="10"/>
        <v>0</v>
      </c>
      <c r="Q222" s="116"/>
      <c r="R222" s="121"/>
      <c r="S222" s="118"/>
    </row>
    <row r="223" spans="1:19" x14ac:dyDescent="0.45">
      <c r="A223" s="111" t="s">
        <v>143</v>
      </c>
      <c r="B223" s="119">
        <v>25000</v>
      </c>
      <c r="C223" s="113">
        <f t="shared" si="11"/>
        <v>2083.3333333333335</v>
      </c>
      <c r="D223" s="232">
        <v>3432.19</v>
      </c>
      <c r="E223" s="236">
        <v>3049.83</v>
      </c>
      <c r="F223" s="120">
        <v>3920.23</v>
      </c>
      <c r="G223" s="121">
        <v>2761.2</v>
      </c>
      <c r="H223" s="178">
        <v>2748.01</v>
      </c>
      <c r="I223" s="98"/>
      <c r="J223" s="100"/>
      <c r="K223" s="120"/>
      <c r="L223" s="121"/>
      <c r="M223" s="178"/>
      <c r="N223" s="120"/>
      <c r="O223" s="120"/>
      <c r="P223" s="115">
        <f t="shared" si="10"/>
        <v>15911.460000000001</v>
      </c>
      <c r="Q223" s="116"/>
      <c r="R223" s="121"/>
      <c r="S223" s="118"/>
    </row>
    <row r="224" spans="1:19" x14ac:dyDescent="0.45">
      <c r="A224" s="111" t="s">
        <v>44</v>
      </c>
      <c r="B224" s="119">
        <v>0</v>
      </c>
      <c r="C224" s="113">
        <f t="shared" si="11"/>
        <v>0</v>
      </c>
      <c r="D224" s="232">
        <v>0</v>
      </c>
      <c r="E224" s="236">
        <v>0</v>
      </c>
      <c r="F224" s="120">
        <v>0</v>
      </c>
      <c r="G224" s="121">
        <v>0</v>
      </c>
      <c r="H224" s="178">
        <v>0</v>
      </c>
      <c r="I224" s="98"/>
      <c r="J224" s="100"/>
      <c r="K224" s="120"/>
      <c r="L224" s="121"/>
      <c r="M224" s="178"/>
      <c r="N224" s="120"/>
      <c r="O224" s="120"/>
      <c r="P224" s="115">
        <f t="shared" si="10"/>
        <v>0</v>
      </c>
      <c r="Q224" s="116"/>
      <c r="R224" s="121"/>
      <c r="S224" s="118"/>
    </row>
    <row r="225" spans="1:19" x14ac:dyDescent="0.45">
      <c r="A225" s="111" t="s">
        <v>144</v>
      </c>
      <c r="B225" s="119">
        <v>3400</v>
      </c>
      <c r="C225" s="113">
        <f t="shared" si="11"/>
        <v>283.33333333333331</v>
      </c>
      <c r="D225" s="232">
        <v>629.66999999999996</v>
      </c>
      <c r="E225" s="236">
        <v>652.32000000000005</v>
      </c>
      <c r="F225" s="120">
        <v>706.68</v>
      </c>
      <c r="G225" s="121">
        <v>0</v>
      </c>
      <c r="H225" s="178">
        <v>0</v>
      </c>
      <c r="I225" s="98"/>
      <c r="J225" s="100"/>
      <c r="K225" s="120"/>
      <c r="L225" s="121"/>
      <c r="M225" s="178"/>
      <c r="N225" s="120"/>
      <c r="O225" s="120"/>
      <c r="P225" s="115">
        <f t="shared" ref="P225:P253" si="12">SUM(D225:O225)</f>
        <v>1988.67</v>
      </c>
      <c r="Q225" s="116"/>
      <c r="R225" s="121"/>
      <c r="S225" s="118"/>
    </row>
    <row r="226" spans="1:19" x14ac:dyDescent="0.45">
      <c r="A226" s="111" t="s">
        <v>47</v>
      </c>
      <c r="B226" s="119">
        <v>0</v>
      </c>
      <c r="C226" s="113">
        <f t="shared" si="11"/>
        <v>0</v>
      </c>
      <c r="D226" s="232">
        <v>0</v>
      </c>
      <c r="E226" s="236">
        <v>0</v>
      </c>
      <c r="F226" s="120">
        <v>0</v>
      </c>
      <c r="G226" s="121">
        <v>0</v>
      </c>
      <c r="H226" s="178">
        <v>0</v>
      </c>
      <c r="I226" s="98"/>
      <c r="J226" s="100"/>
      <c r="K226" s="120"/>
      <c r="L226" s="121"/>
      <c r="M226" s="178"/>
      <c r="N226" s="120"/>
      <c r="O226" s="120"/>
      <c r="P226" s="115">
        <f t="shared" si="12"/>
        <v>0</v>
      </c>
      <c r="Q226" s="116"/>
      <c r="R226" s="121"/>
      <c r="S226" s="118"/>
    </row>
    <row r="227" spans="1:19" x14ac:dyDescent="0.45">
      <c r="A227" s="111" t="s">
        <v>145</v>
      </c>
      <c r="B227" s="119">
        <v>5600</v>
      </c>
      <c r="C227" s="113">
        <f t="shared" si="11"/>
        <v>466.66666666666669</v>
      </c>
      <c r="D227" s="232">
        <v>1090.3599999999999</v>
      </c>
      <c r="E227" s="236">
        <v>294.67</v>
      </c>
      <c r="F227" s="120">
        <v>42.1</v>
      </c>
      <c r="G227" s="121">
        <v>867.18</v>
      </c>
      <c r="H227" s="178">
        <v>0</v>
      </c>
      <c r="I227" s="98"/>
      <c r="J227" s="100"/>
      <c r="K227" s="120"/>
      <c r="L227" s="121"/>
      <c r="M227" s="178"/>
      <c r="N227" s="120"/>
      <c r="O227" s="120"/>
      <c r="P227" s="115">
        <f t="shared" si="12"/>
        <v>2294.31</v>
      </c>
      <c r="Q227" s="116"/>
      <c r="R227" s="121"/>
      <c r="S227" s="118"/>
    </row>
    <row r="228" spans="1:19" x14ac:dyDescent="0.45">
      <c r="A228" s="111" t="s">
        <v>146</v>
      </c>
      <c r="B228" s="119">
        <v>400</v>
      </c>
      <c r="C228" s="113">
        <f t="shared" si="11"/>
        <v>33.333333333333336</v>
      </c>
      <c r="D228" s="232">
        <v>0</v>
      </c>
      <c r="E228" s="236">
        <v>0</v>
      </c>
      <c r="F228" s="120">
        <v>0</v>
      </c>
      <c r="G228" s="121">
        <v>0</v>
      </c>
      <c r="H228" s="178">
        <v>0</v>
      </c>
      <c r="I228" s="98"/>
      <c r="J228" s="100"/>
      <c r="K228" s="120"/>
      <c r="L228" s="121"/>
      <c r="M228" s="178"/>
      <c r="N228" s="120"/>
      <c r="O228" s="120"/>
      <c r="P228" s="115">
        <f t="shared" si="12"/>
        <v>0</v>
      </c>
      <c r="Q228" s="116"/>
      <c r="R228" s="121"/>
      <c r="S228" s="118"/>
    </row>
    <row r="229" spans="1:19" x14ac:dyDescent="0.45">
      <c r="A229" s="111" t="s">
        <v>51</v>
      </c>
      <c r="B229" s="119">
        <v>650</v>
      </c>
      <c r="C229" s="113">
        <f t="shared" si="11"/>
        <v>54.166666666666664</v>
      </c>
      <c r="D229" s="232">
        <v>0</v>
      </c>
      <c r="E229" s="236">
        <v>0</v>
      </c>
      <c r="F229" s="120">
        <v>0</v>
      </c>
      <c r="G229" s="121">
        <v>0</v>
      </c>
      <c r="H229" s="178">
        <v>0</v>
      </c>
      <c r="I229" s="98"/>
      <c r="J229" s="100"/>
      <c r="K229" s="120"/>
      <c r="L229" s="121"/>
      <c r="M229" s="178"/>
      <c r="N229" s="120"/>
      <c r="O229" s="120"/>
      <c r="P229" s="115">
        <f t="shared" si="12"/>
        <v>0</v>
      </c>
      <c r="Q229" s="116"/>
      <c r="R229" s="121"/>
      <c r="S229" s="118"/>
    </row>
    <row r="230" spans="1:19" x14ac:dyDescent="0.45">
      <c r="A230" s="111" t="s">
        <v>52</v>
      </c>
      <c r="B230" s="119">
        <v>0</v>
      </c>
      <c r="C230" s="113">
        <f t="shared" si="11"/>
        <v>0</v>
      </c>
      <c r="D230" s="232">
        <v>0</v>
      </c>
      <c r="E230" s="236">
        <v>0</v>
      </c>
      <c r="F230" s="120">
        <v>0</v>
      </c>
      <c r="G230" s="121">
        <v>0</v>
      </c>
      <c r="H230" s="178">
        <v>0</v>
      </c>
      <c r="I230" s="98"/>
      <c r="J230" s="100"/>
      <c r="K230" s="120"/>
      <c r="L230" s="121"/>
      <c r="M230" s="178"/>
      <c r="N230" s="120"/>
      <c r="O230" s="120"/>
      <c r="P230" s="115">
        <f t="shared" si="12"/>
        <v>0</v>
      </c>
      <c r="Q230" s="116"/>
      <c r="R230" s="121"/>
      <c r="S230" s="118"/>
    </row>
    <row r="231" spans="1:19" x14ac:dyDescent="0.45">
      <c r="A231" s="111" t="s">
        <v>53</v>
      </c>
      <c r="B231" s="119">
        <v>0</v>
      </c>
      <c r="C231" s="113">
        <f t="shared" si="11"/>
        <v>0</v>
      </c>
      <c r="D231" s="232">
        <v>0</v>
      </c>
      <c r="E231" s="236">
        <v>0</v>
      </c>
      <c r="F231" s="120">
        <v>0</v>
      </c>
      <c r="G231" s="121">
        <v>0</v>
      </c>
      <c r="H231" s="178">
        <v>0</v>
      </c>
      <c r="I231" s="98"/>
      <c r="J231" s="100"/>
      <c r="K231" s="120"/>
      <c r="L231" s="121"/>
      <c r="M231" s="178"/>
      <c r="N231" s="120"/>
      <c r="O231" s="120"/>
      <c r="P231" s="115">
        <f t="shared" si="12"/>
        <v>0</v>
      </c>
      <c r="Q231" s="116"/>
      <c r="R231" s="121"/>
      <c r="S231" s="118"/>
    </row>
    <row r="232" spans="1:19" x14ac:dyDescent="0.45">
      <c r="A232" s="111" t="s">
        <v>94</v>
      </c>
      <c r="B232" s="119">
        <v>0</v>
      </c>
      <c r="C232" s="113">
        <f t="shared" si="11"/>
        <v>0</v>
      </c>
      <c r="D232" s="232">
        <v>0</v>
      </c>
      <c r="E232" s="236">
        <v>0</v>
      </c>
      <c r="F232" s="120">
        <v>0</v>
      </c>
      <c r="G232" s="121">
        <v>0</v>
      </c>
      <c r="H232" s="178">
        <v>0</v>
      </c>
      <c r="I232" s="98"/>
      <c r="J232" s="100"/>
      <c r="K232" s="120"/>
      <c r="L232" s="121"/>
      <c r="M232" s="178"/>
      <c r="N232" s="120"/>
      <c r="O232" s="120"/>
      <c r="P232" s="115">
        <f t="shared" si="12"/>
        <v>0</v>
      </c>
      <c r="Q232" s="116"/>
      <c r="R232" s="121"/>
      <c r="S232" s="118"/>
    </row>
    <row r="233" spans="1:19" x14ac:dyDescent="0.45">
      <c r="A233" s="111" t="s">
        <v>55</v>
      </c>
      <c r="B233" s="119">
        <v>0</v>
      </c>
      <c r="C233" s="113">
        <f t="shared" si="11"/>
        <v>0</v>
      </c>
      <c r="D233" s="232">
        <v>0</v>
      </c>
      <c r="E233" s="236">
        <v>0</v>
      </c>
      <c r="F233" s="120">
        <v>0</v>
      </c>
      <c r="G233" s="121">
        <v>0</v>
      </c>
      <c r="H233" s="178">
        <v>0</v>
      </c>
      <c r="I233" s="98"/>
      <c r="J233" s="100"/>
      <c r="K233" s="120"/>
      <c r="L233" s="121"/>
      <c r="M233" s="178"/>
      <c r="N233" s="120"/>
      <c r="O233" s="120"/>
      <c r="P233" s="115">
        <f t="shared" si="12"/>
        <v>0</v>
      </c>
      <c r="Q233" s="116"/>
      <c r="R233" s="121"/>
      <c r="S233" s="118"/>
    </row>
    <row r="234" spans="1:19" x14ac:dyDescent="0.45">
      <c r="A234" s="111" t="s">
        <v>56</v>
      </c>
      <c r="B234" s="119">
        <v>0</v>
      </c>
      <c r="C234" s="113">
        <f t="shared" si="11"/>
        <v>0</v>
      </c>
      <c r="D234" s="232">
        <v>0</v>
      </c>
      <c r="E234" s="236">
        <v>0</v>
      </c>
      <c r="F234" s="120">
        <v>0</v>
      </c>
      <c r="G234" s="121">
        <v>0</v>
      </c>
      <c r="H234" s="178">
        <v>0</v>
      </c>
      <c r="I234" s="98"/>
      <c r="J234" s="100"/>
      <c r="K234" s="120"/>
      <c r="L234" s="121"/>
      <c r="M234" s="178"/>
      <c r="N234" s="120"/>
      <c r="O234" s="120"/>
      <c r="P234" s="115">
        <f t="shared" si="12"/>
        <v>0</v>
      </c>
      <c r="Q234" s="116"/>
      <c r="R234" s="121"/>
      <c r="S234" s="118"/>
    </row>
    <row r="235" spans="1:19" x14ac:dyDescent="0.45">
      <c r="A235" s="111" t="s">
        <v>132</v>
      </c>
      <c r="B235" s="119">
        <v>0</v>
      </c>
      <c r="C235" s="113">
        <f t="shared" si="11"/>
        <v>0</v>
      </c>
      <c r="D235" s="232">
        <v>0</v>
      </c>
      <c r="E235" s="236">
        <v>0</v>
      </c>
      <c r="F235" s="120">
        <v>0</v>
      </c>
      <c r="G235" s="121">
        <v>0</v>
      </c>
      <c r="H235" s="178">
        <v>0</v>
      </c>
      <c r="I235" s="98"/>
      <c r="J235" s="100"/>
      <c r="K235" s="120"/>
      <c r="L235" s="121"/>
      <c r="M235" s="178"/>
      <c r="N235" s="120"/>
      <c r="O235" s="120"/>
      <c r="P235" s="115">
        <f t="shared" si="12"/>
        <v>0</v>
      </c>
      <c r="Q235" s="116"/>
      <c r="R235" s="121"/>
      <c r="S235" s="118"/>
    </row>
    <row r="236" spans="1:19" x14ac:dyDescent="0.45">
      <c r="A236" s="111" t="s">
        <v>147</v>
      </c>
      <c r="B236" s="119">
        <v>0</v>
      </c>
      <c r="C236" s="113">
        <f t="shared" si="11"/>
        <v>0</v>
      </c>
      <c r="D236" s="232">
        <v>0</v>
      </c>
      <c r="E236" s="236">
        <v>0</v>
      </c>
      <c r="F236" s="120">
        <v>0</v>
      </c>
      <c r="G236" s="121">
        <v>0</v>
      </c>
      <c r="H236" s="178">
        <v>0</v>
      </c>
      <c r="I236" s="98"/>
      <c r="J236" s="100"/>
      <c r="K236" s="120"/>
      <c r="L236" s="121"/>
      <c r="M236" s="178"/>
      <c r="N236" s="120"/>
      <c r="O236" s="120"/>
      <c r="P236" s="115">
        <f t="shared" si="12"/>
        <v>0</v>
      </c>
      <c r="Q236" s="116"/>
      <c r="R236" s="121"/>
      <c r="S236" s="118"/>
    </row>
    <row r="237" spans="1:19" x14ac:dyDescent="0.45">
      <c r="A237" s="111" t="s">
        <v>148</v>
      </c>
      <c r="B237" s="119">
        <v>49000</v>
      </c>
      <c r="C237" s="113">
        <f t="shared" si="11"/>
        <v>4083.3333333333335</v>
      </c>
      <c r="D237" s="232">
        <v>4180.8100000000004</v>
      </c>
      <c r="E237" s="236">
        <v>3334.16</v>
      </c>
      <c r="F237" s="120">
        <v>3198.6</v>
      </c>
      <c r="G237" s="121">
        <v>3970.78</v>
      </c>
      <c r="H237" s="178">
        <v>4165.72</v>
      </c>
      <c r="I237" s="98"/>
      <c r="J237" s="100"/>
      <c r="K237" s="120"/>
      <c r="L237" s="121"/>
      <c r="M237" s="178"/>
      <c r="N237" s="120"/>
      <c r="O237" s="120"/>
      <c r="P237" s="115">
        <f t="shared" si="12"/>
        <v>18850.07</v>
      </c>
      <c r="Q237" s="116"/>
      <c r="R237" s="121"/>
      <c r="S237" s="118"/>
    </row>
    <row r="238" spans="1:19" x14ac:dyDescent="0.45">
      <c r="A238" s="111" t="s">
        <v>70</v>
      </c>
      <c r="B238" s="119">
        <v>0</v>
      </c>
      <c r="C238" s="113">
        <f t="shared" si="11"/>
        <v>0</v>
      </c>
      <c r="D238" s="232">
        <v>0</v>
      </c>
      <c r="E238" s="236">
        <v>0</v>
      </c>
      <c r="F238" s="120">
        <v>0</v>
      </c>
      <c r="G238" s="121">
        <v>0</v>
      </c>
      <c r="H238" s="178">
        <v>0</v>
      </c>
      <c r="I238" s="98"/>
      <c r="J238" s="100"/>
      <c r="K238" s="120"/>
      <c r="L238" s="121"/>
      <c r="M238" s="178"/>
      <c r="N238" s="120"/>
      <c r="O238" s="120"/>
      <c r="P238" s="115">
        <f t="shared" si="12"/>
        <v>0</v>
      </c>
      <c r="Q238" s="116"/>
      <c r="R238" s="121"/>
      <c r="S238" s="118"/>
    </row>
    <row r="239" spans="1:19" x14ac:dyDescent="0.45">
      <c r="A239" s="111" t="s">
        <v>149</v>
      </c>
      <c r="B239" s="119">
        <v>10150</v>
      </c>
      <c r="C239" s="113">
        <f t="shared" si="11"/>
        <v>845.83333333333337</v>
      </c>
      <c r="D239" s="232">
        <v>969.75</v>
      </c>
      <c r="E239" s="236">
        <v>648.99</v>
      </c>
      <c r="F239" s="120">
        <v>641.41</v>
      </c>
      <c r="G239" s="121">
        <v>985.38</v>
      </c>
      <c r="H239" s="178">
        <v>638.46</v>
      </c>
      <c r="I239" s="98"/>
      <c r="J239" s="100"/>
      <c r="K239" s="120"/>
      <c r="L239" s="121"/>
      <c r="M239" s="178"/>
      <c r="N239" s="120"/>
      <c r="O239" s="120"/>
      <c r="P239" s="115">
        <f t="shared" si="12"/>
        <v>3883.9900000000002</v>
      </c>
      <c r="Q239" s="116"/>
      <c r="R239" s="121"/>
      <c r="S239" s="118"/>
    </row>
    <row r="240" spans="1:19" x14ac:dyDescent="0.45">
      <c r="A240" s="111" t="s">
        <v>150</v>
      </c>
      <c r="B240" s="119">
        <v>128500</v>
      </c>
      <c r="C240" s="113">
        <f t="shared" si="11"/>
        <v>10708.333333333334</v>
      </c>
      <c r="D240" s="232">
        <v>10731.4</v>
      </c>
      <c r="E240" s="236">
        <v>10780.63</v>
      </c>
      <c r="F240" s="120">
        <v>11126.39</v>
      </c>
      <c r="G240" s="121">
        <v>12932.2</v>
      </c>
      <c r="H240" s="178">
        <v>12120.8</v>
      </c>
      <c r="I240" s="98"/>
      <c r="J240" s="100"/>
      <c r="K240" s="120"/>
      <c r="L240" s="121"/>
      <c r="M240" s="178"/>
      <c r="N240" s="120"/>
      <c r="O240" s="120"/>
      <c r="P240" s="115">
        <f t="shared" si="12"/>
        <v>57691.42</v>
      </c>
      <c r="Q240" s="116"/>
      <c r="R240" s="121"/>
      <c r="S240" s="118"/>
    </row>
    <row r="241" spans="1:19" x14ac:dyDescent="0.45">
      <c r="A241" s="111" t="s">
        <v>151</v>
      </c>
      <c r="B241" s="119">
        <v>100500</v>
      </c>
      <c r="C241" s="113">
        <f t="shared" si="11"/>
        <v>8375</v>
      </c>
      <c r="D241" s="232">
        <v>7187.2</v>
      </c>
      <c r="E241" s="236">
        <v>7564.55</v>
      </c>
      <c r="F241" s="120">
        <v>7598.64</v>
      </c>
      <c r="G241" s="121">
        <v>7310.13</v>
      </c>
      <c r="H241" s="178">
        <v>8752.02</v>
      </c>
      <c r="I241" s="98"/>
      <c r="J241" s="100"/>
      <c r="K241" s="120"/>
      <c r="L241" s="121"/>
      <c r="M241" s="178"/>
      <c r="N241" s="120"/>
      <c r="O241" s="120"/>
      <c r="P241" s="115">
        <f t="shared" si="12"/>
        <v>38412.54</v>
      </c>
      <c r="Q241" s="116"/>
      <c r="R241" s="121"/>
      <c r="S241" s="118"/>
    </row>
    <row r="242" spans="1:19" x14ac:dyDescent="0.45">
      <c r="A242" s="111" t="s">
        <v>152</v>
      </c>
      <c r="B242" s="119">
        <v>34250</v>
      </c>
      <c r="C242" s="113">
        <f t="shared" si="11"/>
        <v>2854.1666666666665</v>
      </c>
      <c r="D242" s="232">
        <v>8876.2999999999993</v>
      </c>
      <c r="E242" s="236">
        <v>8463.2800000000007</v>
      </c>
      <c r="F242" s="120">
        <v>7963.43</v>
      </c>
      <c r="G242" s="121">
        <v>4671.88</v>
      </c>
      <c r="H242" s="178">
        <v>4457.7700000000004</v>
      </c>
      <c r="I242" s="98"/>
      <c r="J242" s="100"/>
      <c r="K242" s="120"/>
      <c r="L242" s="121"/>
      <c r="M242" s="178"/>
      <c r="N242" s="120"/>
      <c r="O242" s="120"/>
      <c r="P242" s="115">
        <f t="shared" si="12"/>
        <v>34432.660000000003</v>
      </c>
      <c r="Q242" s="116"/>
      <c r="R242" s="121"/>
      <c r="S242" s="118"/>
    </row>
    <row r="243" spans="1:19" x14ac:dyDescent="0.45">
      <c r="A243" s="111" t="s">
        <v>153</v>
      </c>
      <c r="B243" s="119">
        <v>115000</v>
      </c>
      <c r="C243" s="113">
        <f t="shared" si="11"/>
        <v>9583.3333333333339</v>
      </c>
      <c r="D243" s="232">
        <v>10093.86</v>
      </c>
      <c r="E243" s="236">
        <v>10093.86</v>
      </c>
      <c r="F243" s="120">
        <v>10093.86</v>
      </c>
      <c r="G243" s="121">
        <v>10093.86</v>
      </c>
      <c r="H243" s="178">
        <v>10093.91</v>
      </c>
      <c r="I243" s="98"/>
      <c r="J243" s="100"/>
      <c r="K243" s="120"/>
      <c r="L243" s="121"/>
      <c r="M243" s="178"/>
      <c r="N243" s="120"/>
      <c r="O243" s="120"/>
      <c r="P243" s="115">
        <f t="shared" si="12"/>
        <v>50469.350000000006</v>
      </c>
      <c r="Q243" s="116"/>
      <c r="R243" s="121"/>
      <c r="S243" s="118"/>
    </row>
    <row r="244" spans="1:19" x14ac:dyDescent="0.45">
      <c r="A244" s="111" t="s">
        <v>154</v>
      </c>
      <c r="B244" s="119">
        <v>7200</v>
      </c>
      <c r="C244" s="113">
        <f t="shared" si="11"/>
        <v>600</v>
      </c>
      <c r="D244" s="232">
        <v>193.02</v>
      </c>
      <c r="E244" s="236">
        <v>194.46</v>
      </c>
      <c r="F244" s="120">
        <v>891.92</v>
      </c>
      <c r="G244" s="121">
        <v>198.48</v>
      </c>
      <c r="H244" s="178">
        <v>197.35</v>
      </c>
      <c r="I244" s="98"/>
      <c r="J244" s="100"/>
      <c r="K244" s="120"/>
      <c r="L244" s="121"/>
      <c r="M244" s="178"/>
      <c r="N244" s="120"/>
      <c r="O244" s="120"/>
      <c r="P244" s="115">
        <f t="shared" si="12"/>
        <v>1675.23</v>
      </c>
      <c r="Q244" s="116"/>
      <c r="R244" s="121"/>
      <c r="S244" s="118"/>
    </row>
    <row r="245" spans="1:19" x14ac:dyDescent="0.45">
      <c r="A245" s="111" t="s">
        <v>155</v>
      </c>
      <c r="B245" s="119">
        <v>915000</v>
      </c>
      <c r="C245" s="113">
        <f t="shared" si="11"/>
        <v>76250</v>
      </c>
      <c r="D245" s="232">
        <v>78748.210000000006</v>
      </c>
      <c r="E245" s="236">
        <v>80421.08</v>
      </c>
      <c r="F245" s="120">
        <v>79914.880000000005</v>
      </c>
      <c r="G245" s="121">
        <v>80219.73</v>
      </c>
      <c r="H245" s="178">
        <v>80584.12</v>
      </c>
      <c r="I245" s="98"/>
      <c r="J245" s="100"/>
      <c r="K245" s="120"/>
      <c r="L245" s="121"/>
      <c r="M245" s="178"/>
      <c r="N245" s="120"/>
      <c r="O245" s="120"/>
      <c r="P245" s="115">
        <f t="shared" si="12"/>
        <v>399888.02</v>
      </c>
      <c r="Q245" s="116"/>
      <c r="R245" s="121"/>
      <c r="S245" s="118"/>
    </row>
    <row r="246" spans="1:19" x14ac:dyDescent="0.45">
      <c r="A246" s="111" t="s">
        <v>156</v>
      </c>
      <c r="B246" s="119">
        <v>0</v>
      </c>
      <c r="C246" s="113">
        <f t="shared" si="11"/>
        <v>0</v>
      </c>
      <c r="D246" s="232">
        <v>0</v>
      </c>
      <c r="E246" s="236">
        <v>0</v>
      </c>
      <c r="F246" s="120">
        <v>0</v>
      </c>
      <c r="G246" s="121">
        <v>0</v>
      </c>
      <c r="H246" s="178">
        <v>0</v>
      </c>
      <c r="I246" s="98"/>
      <c r="J246" s="100"/>
      <c r="K246" s="120"/>
      <c r="L246" s="121"/>
      <c r="M246" s="178"/>
      <c r="N246" s="120"/>
      <c r="O246" s="120"/>
      <c r="P246" s="115">
        <f t="shared" si="12"/>
        <v>0</v>
      </c>
      <c r="Q246" s="116"/>
      <c r="R246" s="121"/>
      <c r="S246" s="118"/>
    </row>
    <row r="247" spans="1:19" x14ac:dyDescent="0.45">
      <c r="A247" s="111" t="s">
        <v>157</v>
      </c>
      <c r="B247" s="119">
        <v>202000</v>
      </c>
      <c r="C247" s="113">
        <f t="shared" si="11"/>
        <v>16833.333333333332</v>
      </c>
      <c r="D247" s="232">
        <v>10639.19</v>
      </c>
      <c r="E247" s="236">
        <v>10639.19</v>
      </c>
      <c r="F247" s="120">
        <v>10390.629999999999</v>
      </c>
      <c r="G247" s="121">
        <v>10390.629999999999</v>
      </c>
      <c r="H247" s="178">
        <v>10094.92</v>
      </c>
      <c r="I247" s="98"/>
      <c r="J247" s="100"/>
      <c r="K247" s="120"/>
      <c r="L247" s="121"/>
      <c r="M247" s="178"/>
      <c r="N247" s="120"/>
      <c r="O247" s="120"/>
      <c r="P247" s="115">
        <f t="shared" si="12"/>
        <v>52154.559999999998</v>
      </c>
      <c r="Q247" s="116"/>
      <c r="R247" s="121"/>
      <c r="S247" s="118"/>
    </row>
    <row r="248" spans="1:19" x14ac:dyDescent="0.45">
      <c r="A248" s="111" t="s">
        <v>158</v>
      </c>
      <c r="B248" s="119">
        <v>114228</v>
      </c>
      <c r="C248" s="113">
        <f t="shared" si="11"/>
        <v>9519</v>
      </c>
      <c r="D248" s="232">
        <v>9519</v>
      </c>
      <c r="E248" s="236">
        <v>9519</v>
      </c>
      <c r="F248" s="120">
        <v>9519</v>
      </c>
      <c r="G248" s="121">
        <v>9519</v>
      </c>
      <c r="H248" s="178">
        <v>9519</v>
      </c>
      <c r="I248" s="98"/>
      <c r="J248" s="100"/>
      <c r="K248" s="120"/>
      <c r="L248" s="121"/>
      <c r="M248" s="178"/>
      <c r="N248" s="120"/>
      <c r="O248" s="120"/>
      <c r="P248" s="115">
        <f t="shared" si="12"/>
        <v>47595</v>
      </c>
      <c r="Q248" s="116"/>
      <c r="R248" s="121"/>
      <c r="S248" s="118"/>
    </row>
    <row r="249" spans="1:19" x14ac:dyDescent="0.45">
      <c r="A249" s="111" t="s">
        <v>159</v>
      </c>
      <c r="B249" s="119">
        <v>156000</v>
      </c>
      <c r="C249" s="113">
        <f t="shared" si="11"/>
        <v>13000</v>
      </c>
      <c r="D249" s="232">
        <v>13851</v>
      </c>
      <c r="E249" s="236">
        <v>13851</v>
      </c>
      <c r="F249" s="120">
        <v>13851</v>
      </c>
      <c r="G249" s="121">
        <v>13851</v>
      </c>
      <c r="H249" s="178">
        <v>13851</v>
      </c>
      <c r="I249" s="98"/>
      <c r="J249" s="100"/>
      <c r="K249" s="120"/>
      <c r="L249" s="121"/>
      <c r="M249" s="178"/>
      <c r="N249" s="120"/>
      <c r="O249" s="120"/>
      <c r="P249" s="115">
        <f t="shared" si="12"/>
        <v>69255</v>
      </c>
      <c r="Q249" s="116"/>
      <c r="R249" s="121"/>
      <c r="S249" s="118"/>
    </row>
    <row r="250" spans="1:19" x14ac:dyDescent="0.45">
      <c r="A250" s="111" t="s">
        <v>160</v>
      </c>
      <c r="B250" s="119">
        <v>0</v>
      </c>
      <c r="C250" s="113">
        <f t="shared" si="11"/>
        <v>0</v>
      </c>
      <c r="D250" s="232">
        <v>0</v>
      </c>
      <c r="E250" s="236">
        <v>0</v>
      </c>
      <c r="F250" s="120">
        <v>0</v>
      </c>
      <c r="G250" s="121">
        <v>0</v>
      </c>
      <c r="H250" s="178">
        <v>0</v>
      </c>
      <c r="I250" s="98"/>
      <c r="J250" s="100"/>
      <c r="K250" s="120"/>
      <c r="L250" s="121"/>
      <c r="M250" s="178"/>
      <c r="N250" s="120"/>
      <c r="O250" s="120"/>
      <c r="P250" s="115">
        <f t="shared" si="12"/>
        <v>0</v>
      </c>
      <c r="Q250" s="116"/>
      <c r="R250" s="121"/>
      <c r="S250" s="118"/>
    </row>
    <row r="251" spans="1:19" x14ac:dyDescent="0.45">
      <c r="A251" s="111" t="s">
        <v>161</v>
      </c>
      <c r="B251" s="119">
        <v>0</v>
      </c>
      <c r="C251" s="113">
        <f t="shared" si="11"/>
        <v>0</v>
      </c>
      <c r="D251" s="232">
        <v>0</v>
      </c>
      <c r="E251" s="236">
        <v>0</v>
      </c>
      <c r="F251" s="120">
        <v>0</v>
      </c>
      <c r="G251" s="121">
        <v>0</v>
      </c>
      <c r="H251" s="178">
        <v>0</v>
      </c>
      <c r="I251" s="98"/>
      <c r="J251" s="100"/>
      <c r="K251" s="120"/>
      <c r="L251" s="121"/>
      <c r="M251" s="178"/>
      <c r="N251" s="120"/>
      <c r="O251" s="120"/>
      <c r="P251" s="115">
        <f t="shared" si="12"/>
        <v>0</v>
      </c>
      <c r="Q251" s="116"/>
      <c r="R251" s="121"/>
      <c r="S251" s="118"/>
    </row>
    <row r="252" spans="1:19" x14ac:dyDescent="0.45">
      <c r="A252" s="111" t="s">
        <v>162</v>
      </c>
      <c r="B252" s="119">
        <v>5150</v>
      </c>
      <c r="C252" s="113">
        <f t="shared" si="11"/>
        <v>429.16666666666669</v>
      </c>
      <c r="D252" s="232">
        <v>1050</v>
      </c>
      <c r="E252" s="236">
        <v>0</v>
      </c>
      <c r="F252" s="120">
        <v>50000</v>
      </c>
      <c r="G252" s="121">
        <v>33644</v>
      </c>
      <c r="H252" s="178">
        <v>0</v>
      </c>
      <c r="I252" s="98"/>
      <c r="J252" s="100"/>
      <c r="K252" s="120"/>
      <c r="L252" s="121"/>
      <c r="M252" s="178"/>
      <c r="N252" s="120"/>
      <c r="O252" s="120"/>
      <c r="P252" s="115">
        <f t="shared" si="12"/>
        <v>84694</v>
      </c>
      <c r="Q252" s="116"/>
      <c r="R252" s="121"/>
      <c r="S252" s="118"/>
    </row>
    <row r="253" spans="1:19" x14ac:dyDescent="0.45">
      <c r="A253" s="111" t="s">
        <v>163</v>
      </c>
      <c r="B253" s="122">
        <v>0</v>
      </c>
      <c r="C253" s="180">
        <f t="shared" si="11"/>
        <v>0</v>
      </c>
      <c r="D253" s="233">
        <v>0</v>
      </c>
      <c r="E253" s="237">
        <v>0</v>
      </c>
      <c r="F253" s="123">
        <v>0</v>
      </c>
      <c r="G253" s="121">
        <v>0</v>
      </c>
      <c r="H253" s="124">
        <v>0</v>
      </c>
      <c r="I253" s="99"/>
      <c r="J253" s="100"/>
      <c r="K253" s="123"/>
      <c r="L253" s="121"/>
      <c r="M253" s="124"/>
      <c r="N253" s="123"/>
      <c r="O253" s="123"/>
      <c r="P253" s="115">
        <f t="shared" si="12"/>
        <v>0</v>
      </c>
      <c r="Q253" s="116"/>
      <c r="R253" s="121"/>
      <c r="S253" s="118"/>
    </row>
    <row r="254" spans="1:19" customFormat="1" ht="14.4" x14ac:dyDescent="0.55000000000000004">
      <c r="A254" s="125"/>
      <c r="B254" s="181"/>
      <c r="C254" s="127"/>
      <c r="D254" s="128"/>
      <c r="E254" s="128"/>
      <c r="F254" s="128"/>
      <c r="G254" s="128"/>
      <c r="H254" s="128"/>
      <c r="I254" s="128"/>
      <c r="J254" s="128"/>
      <c r="K254" s="128"/>
      <c r="L254" s="128"/>
      <c r="M254" s="128"/>
      <c r="N254" s="129"/>
      <c r="O254" s="129"/>
      <c r="P254" s="130"/>
      <c r="Q254" s="131"/>
      <c r="S254" s="118"/>
    </row>
    <row r="255" spans="1:19" x14ac:dyDescent="0.45">
      <c r="A255" s="105" t="s">
        <v>164</v>
      </c>
      <c r="B255" s="132">
        <f>ROUND(SUBTOTAL(9, B27:B254), 5)</f>
        <v>15289338</v>
      </c>
      <c r="C255" s="133">
        <f>B255/12</f>
        <v>1274111.5</v>
      </c>
      <c r="D255" s="134">
        <f t="shared" ref="D255:P255" si="13">ROUND(SUBTOTAL(9, D27:D254), 5)</f>
        <v>1268130.3700000001</v>
      </c>
      <c r="E255" s="134">
        <f t="shared" si="13"/>
        <v>1171766.82</v>
      </c>
      <c r="F255" s="134">
        <f t="shared" si="13"/>
        <v>1428012.81</v>
      </c>
      <c r="G255" s="135">
        <f t="shared" si="13"/>
        <v>1157538.26</v>
      </c>
      <c r="H255" s="134">
        <f t="shared" si="13"/>
        <v>1223188.51</v>
      </c>
      <c r="I255" s="134">
        <f t="shared" si="13"/>
        <v>0</v>
      </c>
      <c r="J255" s="134">
        <f t="shared" si="13"/>
        <v>0</v>
      </c>
      <c r="K255" s="134">
        <f t="shared" si="13"/>
        <v>0</v>
      </c>
      <c r="L255" s="134">
        <f t="shared" si="13"/>
        <v>0</v>
      </c>
      <c r="M255" s="134">
        <f t="shared" si="13"/>
        <v>0</v>
      </c>
      <c r="N255" s="135">
        <f t="shared" si="13"/>
        <v>0</v>
      </c>
      <c r="O255" s="135">
        <f t="shared" si="13"/>
        <v>0</v>
      </c>
      <c r="P255" s="137">
        <f t="shared" si="13"/>
        <v>6248636.7699999996</v>
      </c>
      <c r="Q255" s="116"/>
      <c r="S255" s="118"/>
    </row>
    <row r="256" spans="1:19" customFormat="1" ht="14.4" x14ac:dyDescent="0.55000000000000004">
      <c r="A256" s="148"/>
      <c r="B256" s="149"/>
      <c r="C256" s="150"/>
      <c r="D256" s="151"/>
      <c r="E256" s="151"/>
      <c r="F256" s="151"/>
      <c r="G256" s="152"/>
      <c r="H256" s="151"/>
      <c r="I256" s="151"/>
      <c r="J256" s="151"/>
      <c r="K256" s="151"/>
      <c r="L256" s="151"/>
      <c r="M256" s="151"/>
      <c r="N256" s="152"/>
      <c r="O256" s="152"/>
      <c r="P256" s="182"/>
      <c r="Q256" s="154"/>
      <c r="S256" s="118"/>
    </row>
    <row r="257" spans="1:20" customFormat="1" ht="14.4" x14ac:dyDescent="0.55000000000000004">
      <c r="A257" s="155" t="s">
        <v>186</v>
      </c>
      <c r="B257" s="156"/>
      <c r="C257" s="157"/>
      <c r="D257" s="158">
        <v>0</v>
      </c>
      <c r="E257" s="158">
        <v>0</v>
      </c>
      <c r="F257" s="158">
        <v>0</v>
      </c>
      <c r="G257" s="158">
        <v>0</v>
      </c>
      <c r="H257" s="158">
        <v>0</v>
      </c>
      <c r="I257" s="158">
        <v>0</v>
      </c>
      <c r="J257" s="158">
        <v>0</v>
      </c>
      <c r="K257" s="158">
        <v>0</v>
      </c>
      <c r="L257" s="158">
        <v>0</v>
      </c>
      <c r="M257" s="158">
        <v>0</v>
      </c>
      <c r="N257" s="158">
        <v>0</v>
      </c>
      <c r="O257" s="158">
        <v>0</v>
      </c>
      <c r="P257" s="159">
        <f>SUM(B257:O257)</f>
        <v>0</v>
      </c>
      <c r="Q257" s="183"/>
      <c r="S257" s="118"/>
    </row>
    <row r="258" spans="1:20" customFormat="1" ht="14.4" x14ac:dyDescent="0.55000000000000004">
      <c r="A258" s="148"/>
      <c r="B258" s="161"/>
      <c r="C258" s="162"/>
      <c r="D258" s="152"/>
      <c r="E258" s="152"/>
      <c r="F258" s="152"/>
      <c r="G258" s="152"/>
      <c r="H258" s="152"/>
      <c r="I258" s="152"/>
      <c r="J258" s="152"/>
      <c r="K258" s="152"/>
      <c r="L258" s="152"/>
      <c r="M258" s="152"/>
      <c r="N258" s="152"/>
      <c r="O258" s="152"/>
      <c r="P258" s="184"/>
      <c r="Q258" s="154"/>
      <c r="S258" s="118"/>
    </row>
    <row r="259" spans="1:20" customFormat="1" ht="14.4" x14ac:dyDescent="0.55000000000000004">
      <c r="A259" s="148" t="s">
        <v>187</v>
      </c>
      <c r="B259" s="164">
        <f>B255-B257</f>
        <v>15289338</v>
      </c>
      <c r="C259" s="165">
        <f>B259/12</f>
        <v>1274111.5</v>
      </c>
      <c r="D259" s="166">
        <f>D255-D257</f>
        <v>1268130.3700000001</v>
      </c>
      <c r="E259" s="166">
        <f t="shared" ref="E259:O259" si="14">E255-E257</f>
        <v>1171766.82</v>
      </c>
      <c r="F259" s="166">
        <f t="shared" si="14"/>
        <v>1428012.81</v>
      </c>
      <c r="G259" s="166">
        <f t="shared" si="14"/>
        <v>1157538.26</v>
      </c>
      <c r="H259" s="166">
        <f t="shared" si="14"/>
        <v>1223188.51</v>
      </c>
      <c r="I259" s="166">
        <f t="shared" si="14"/>
        <v>0</v>
      </c>
      <c r="J259" s="166">
        <f t="shared" si="14"/>
        <v>0</v>
      </c>
      <c r="K259" s="166">
        <f t="shared" si="14"/>
        <v>0</v>
      </c>
      <c r="L259" s="166">
        <f t="shared" si="14"/>
        <v>0</v>
      </c>
      <c r="M259" s="166">
        <f t="shared" si="14"/>
        <v>0</v>
      </c>
      <c r="N259" s="166">
        <f t="shared" si="14"/>
        <v>0</v>
      </c>
      <c r="O259" s="166">
        <f t="shared" si="14"/>
        <v>0</v>
      </c>
      <c r="P259" s="167">
        <f>SUM(D259:O259)</f>
        <v>6248636.7700000005</v>
      </c>
      <c r="Q259" s="154"/>
      <c r="S259" s="118"/>
    </row>
    <row r="260" spans="1:20" customFormat="1" ht="14.4" x14ac:dyDescent="0.55000000000000004">
      <c r="A260" s="168"/>
      <c r="B260" s="181"/>
      <c r="C260" s="185"/>
      <c r="D260" s="186"/>
      <c r="E260" s="186"/>
      <c r="F260" s="186"/>
      <c r="G260" s="186"/>
      <c r="H260" s="186"/>
      <c r="I260" s="186"/>
      <c r="J260" s="186"/>
      <c r="K260" s="186"/>
      <c r="L260" s="186"/>
      <c r="M260" s="186"/>
      <c r="N260" s="186"/>
      <c r="O260" s="186"/>
      <c r="P260" s="187"/>
      <c r="Q260" s="154"/>
      <c r="S260" s="118"/>
    </row>
    <row r="261" spans="1:20" ht="12.9" thickBot="1" x14ac:dyDescent="0.5">
      <c r="A261" s="105" t="s">
        <v>25</v>
      </c>
      <c r="B261" s="188">
        <f>-(ROUND(-B21+B255, 5))</f>
        <v>1340078.69</v>
      </c>
      <c r="C261" s="189">
        <f>B261/12</f>
        <v>111673.22416666667</v>
      </c>
      <c r="D261" s="190">
        <f>-(ROUND(-D21+D255, 5))</f>
        <v>23932.68</v>
      </c>
      <c r="E261" s="190">
        <f>-(ROUND(-E21+E255, 5))</f>
        <v>141111.54999999999</v>
      </c>
      <c r="F261" s="190">
        <f t="shared" ref="F261:P261" si="15">-(ROUND(-F21+F255, 5))</f>
        <v>74650.02</v>
      </c>
      <c r="G261" s="190">
        <f t="shared" si="15"/>
        <v>303664.90000000002</v>
      </c>
      <c r="H261" s="190">
        <f t="shared" si="15"/>
        <v>235623.93</v>
      </c>
      <c r="I261" s="190">
        <f t="shared" si="15"/>
        <v>0</v>
      </c>
      <c r="J261" s="190">
        <f t="shared" si="15"/>
        <v>0</v>
      </c>
      <c r="K261" s="190">
        <f t="shared" si="15"/>
        <v>0</v>
      </c>
      <c r="L261" s="191">
        <f>-(ROUND(-L21+L255, 5))</f>
        <v>0</v>
      </c>
      <c r="M261" s="191">
        <f>-(ROUND(-M21+M255, 5))</f>
        <v>0</v>
      </c>
      <c r="N261" s="192">
        <f t="shared" si="15"/>
        <v>0</v>
      </c>
      <c r="O261" s="192">
        <f>-(ROUND(-O21+O255, 5))</f>
        <v>0</v>
      </c>
      <c r="P261" s="193">
        <f t="shared" si="15"/>
        <v>778983.08</v>
      </c>
      <c r="Q261" s="116"/>
      <c r="S261" s="118"/>
    </row>
    <row r="262" spans="1:20" customFormat="1" ht="14.7" thickTop="1" x14ac:dyDescent="0.55000000000000004">
      <c r="A262" s="250"/>
      <c r="B262" s="194"/>
      <c r="C262" s="195"/>
      <c r="D262" s="196"/>
      <c r="E262" s="196"/>
      <c r="F262" s="196"/>
      <c r="G262" s="196"/>
      <c r="H262" s="196"/>
      <c r="I262" s="196"/>
      <c r="J262" s="196"/>
      <c r="K262" s="196"/>
      <c r="L262" s="197"/>
      <c r="M262" s="197"/>
      <c r="N262" s="197"/>
      <c r="O262" s="197"/>
      <c r="P262" s="198"/>
      <c r="Q262" s="251"/>
      <c r="S262" s="118"/>
    </row>
    <row r="263" spans="1:20" customFormat="1" ht="14.7" thickBot="1" x14ac:dyDescent="0.6">
      <c r="A263" s="252" t="s">
        <v>188</v>
      </c>
      <c r="B263" s="199"/>
      <c r="C263" s="200"/>
      <c r="D263" s="201">
        <f>D23-D257</f>
        <v>0</v>
      </c>
      <c r="E263" s="201">
        <f t="shared" ref="E263:O263" si="16">E23-E257</f>
        <v>0</v>
      </c>
      <c r="F263" s="201">
        <f t="shared" si="16"/>
        <v>0</v>
      </c>
      <c r="G263" s="201">
        <f t="shared" si="16"/>
        <v>0</v>
      </c>
      <c r="H263" s="201">
        <f t="shared" si="16"/>
        <v>0</v>
      </c>
      <c r="I263" s="201">
        <f t="shared" si="16"/>
        <v>0</v>
      </c>
      <c r="J263" s="201">
        <f t="shared" si="16"/>
        <v>0</v>
      </c>
      <c r="K263" s="201">
        <f t="shared" si="16"/>
        <v>0</v>
      </c>
      <c r="L263" s="201">
        <f t="shared" si="16"/>
        <v>0</v>
      </c>
      <c r="M263" s="201">
        <f t="shared" si="16"/>
        <v>0</v>
      </c>
      <c r="N263" s="201">
        <f t="shared" si="16"/>
        <v>0</v>
      </c>
      <c r="O263" s="201">
        <f t="shared" si="16"/>
        <v>0</v>
      </c>
      <c r="P263" s="202">
        <f>SUM(D263:O263)</f>
        <v>0</v>
      </c>
      <c r="Q263" s="253"/>
      <c r="S263" s="118"/>
    </row>
    <row r="264" spans="1:20" ht="12.9" thickTop="1" x14ac:dyDescent="0.45">
      <c r="A264" s="78"/>
      <c r="B264" s="203"/>
      <c r="C264" s="204"/>
      <c r="D264" s="205"/>
      <c r="E264" s="205"/>
      <c r="F264" s="205"/>
      <c r="G264" s="205"/>
      <c r="H264" s="205"/>
      <c r="I264" s="205"/>
      <c r="J264" s="205"/>
      <c r="K264" s="205"/>
      <c r="L264" s="205"/>
      <c r="M264" s="205"/>
      <c r="N264" s="205"/>
      <c r="O264" s="205"/>
      <c r="P264" s="206"/>
      <c r="S264" s="118"/>
    </row>
    <row r="265" spans="1:20" ht="12.9" thickBot="1" x14ac:dyDescent="0.5">
      <c r="A265" s="78" t="s">
        <v>189</v>
      </c>
      <c r="B265" s="207">
        <f>B261-B263</f>
        <v>1340078.69</v>
      </c>
      <c r="C265" s="208">
        <f>C261-C263</f>
        <v>111673.22416666667</v>
      </c>
      <c r="D265" s="209">
        <f>D261-D263</f>
        <v>23932.68</v>
      </c>
      <c r="E265" s="209">
        <f t="shared" ref="E265:O265" si="17">E261-E263</f>
        <v>141111.54999999999</v>
      </c>
      <c r="F265" s="209">
        <f t="shared" si="17"/>
        <v>74650.02</v>
      </c>
      <c r="G265" s="209">
        <f t="shared" si="17"/>
        <v>303664.90000000002</v>
      </c>
      <c r="H265" s="209">
        <f t="shared" si="17"/>
        <v>235623.93</v>
      </c>
      <c r="I265" s="209">
        <f t="shared" si="17"/>
        <v>0</v>
      </c>
      <c r="J265" s="209">
        <f t="shared" si="17"/>
        <v>0</v>
      </c>
      <c r="K265" s="209">
        <f t="shared" si="17"/>
        <v>0</v>
      </c>
      <c r="L265" s="209">
        <f t="shared" si="17"/>
        <v>0</v>
      </c>
      <c r="M265" s="209">
        <f t="shared" si="17"/>
        <v>0</v>
      </c>
      <c r="N265" s="209">
        <f t="shared" si="17"/>
        <v>0</v>
      </c>
      <c r="O265" s="209">
        <f t="shared" si="17"/>
        <v>0</v>
      </c>
      <c r="P265" s="210">
        <f>SUM(D265:O265)</f>
        <v>778983.08000000007</v>
      </c>
      <c r="S265" s="118"/>
    </row>
    <row r="266" spans="1:20" ht="12.9" thickTop="1" x14ac:dyDescent="0.45">
      <c r="B266" s="211"/>
      <c r="C266" s="212"/>
      <c r="D266" s="213"/>
      <c r="E266" s="213"/>
      <c r="F266" s="213"/>
      <c r="G266" s="213"/>
      <c r="H266" s="213"/>
      <c r="I266" s="213"/>
      <c r="J266" s="213"/>
      <c r="K266" s="213"/>
      <c r="L266" s="213"/>
      <c r="M266" s="213"/>
      <c r="N266" s="213"/>
      <c r="O266" s="213"/>
      <c r="P266" s="110"/>
      <c r="S266" s="118"/>
    </row>
    <row r="267" spans="1:20" x14ac:dyDescent="0.45">
      <c r="A267" s="78" t="s">
        <v>190</v>
      </c>
      <c r="B267" s="211"/>
      <c r="C267" s="212"/>
      <c r="D267" s="213"/>
      <c r="E267" s="213"/>
      <c r="F267" s="213"/>
      <c r="G267" s="213"/>
      <c r="H267" s="213"/>
      <c r="I267" s="213"/>
      <c r="J267" s="213"/>
      <c r="K267" s="213"/>
      <c r="L267" s="213"/>
      <c r="M267" s="213"/>
      <c r="N267" s="213"/>
      <c r="O267" s="213"/>
      <c r="P267" s="110"/>
      <c r="S267" s="118"/>
    </row>
    <row r="268" spans="1:20" x14ac:dyDescent="0.45">
      <c r="A268" s="214" t="s">
        <v>191</v>
      </c>
      <c r="B268" s="215">
        <v>13031</v>
      </c>
      <c r="C268" s="216">
        <f>B268/12</f>
        <v>1085.9166666666667</v>
      </c>
      <c r="D268" s="217">
        <v>1320</v>
      </c>
      <c r="E268" s="218">
        <v>1192</v>
      </c>
      <c r="F268" s="218">
        <v>1300</v>
      </c>
      <c r="G268" s="218">
        <v>1250</v>
      </c>
      <c r="H268" s="218">
        <v>1317</v>
      </c>
      <c r="I268" s="218"/>
      <c r="J268" s="217"/>
      <c r="K268" s="217"/>
      <c r="L268" s="218"/>
      <c r="M268" s="218"/>
      <c r="N268" s="218"/>
      <c r="O268" s="218"/>
      <c r="P268" s="219">
        <f>SUM(D268:O268)</f>
        <v>6379</v>
      </c>
      <c r="R268" s="220"/>
      <c r="S268" s="118"/>
      <c r="T268" s="220"/>
    </row>
    <row r="269" spans="1:20" x14ac:dyDescent="0.45">
      <c r="A269" s="221" t="s">
        <v>192</v>
      </c>
      <c r="B269" s="222">
        <v>61026</v>
      </c>
      <c r="C269" s="223">
        <f>B269/12</f>
        <v>5085.5</v>
      </c>
      <c r="D269" s="224">
        <v>4535</v>
      </c>
      <c r="E269" s="225">
        <v>4240</v>
      </c>
      <c r="F269" s="225">
        <v>4778</v>
      </c>
      <c r="G269" s="225">
        <v>4542</v>
      </c>
      <c r="H269" s="225">
        <v>4624</v>
      </c>
      <c r="I269" s="225"/>
      <c r="J269" s="224"/>
      <c r="K269" s="224"/>
      <c r="L269" s="225"/>
      <c r="M269" s="225"/>
      <c r="N269" s="225"/>
      <c r="O269" s="225"/>
      <c r="P269" s="226">
        <f>SUM(D269:O269)</f>
        <v>22719</v>
      </c>
      <c r="R269" s="220"/>
      <c r="S269" s="118"/>
      <c r="T269" s="220"/>
    </row>
    <row r="270" spans="1:20" x14ac:dyDescent="0.45">
      <c r="A270" s="221" t="s">
        <v>193</v>
      </c>
      <c r="B270" s="222">
        <v>433</v>
      </c>
      <c r="C270" s="223">
        <f>B270/12</f>
        <v>36.083333333333336</v>
      </c>
      <c r="D270" s="224">
        <v>87</v>
      </c>
      <c r="E270" s="225">
        <v>84</v>
      </c>
      <c r="F270" s="225">
        <v>91</v>
      </c>
      <c r="G270" s="225">
        <v>60</v>
      </c>
      <c r="H270" s="225">
        <v>62</v>
      </c>
      <c r="I270" s="225"/>
      <c r="J270" s="224"/>
      <c r="K270" s="224"/>
      <c r="L270" s="225"/>
      <c r="M270" s="225"/>
      <c r="N270" s="225"/>
      <c r="O270" s="225"/>
      <c r="P270" s="226">
        <f>SUM(D270:O270)</f>
        <v>384</v>
      </c>
      <c r="R270" s="220"/>
      <c r="S270" s="118"/>
      <c r="T270" s="220"/>
    </row>
    <row r="271" spans="1:20" x14ac:dyDescent="0.45">
      <c r="A271" s="227" t="s">
        <v>194</v>
      </c>
      <c r="B271" s="228">
        <f>SUM(B268:B270)</f>
        <v>74490</v>
      </c>
      <c r="C271" s="229">
        <f>B271/12</f>
        <v>6207.5</v>
      </c>
      <c r="D271" s="230">
        <f>SUM(D268:D270)</f>
        <v>5942</v>
      </c>
      <c r="E271" s="230">
        <f t="shared" ref="E271:O271" si="18">SUM(E268:E270)</f>
        <v>5516</v>
      </c>
      <c r="F271" s="230">
        <f t="shared" si="18"/>
        <v>6169</v>
      </c>
      <c r="G271" s="230">
        <f t="shared" si="18"/>
        <v>5852</v>
      </c>
      <c r="H271" s="230">
        <f t="shared" si="18"/>
        <v>6003</v>
      </c>
      <c r="I271" s="230">
        <f t="shared" si="18"/>
        <v>0</v>
      </c>
      <c r="J271" s="231">
        <f t="shared" si="18"/>
        <v>0</v>
      </c>
      <c r="K271" s="231">
        <f t="shared" si="18"/>
        <v>0</v>
      </c>
      <c r="L271" s="230">
        <f t="shared" si="18"/>
        <v>0</v>
      </c>
      <c r="M271" s="230">
        <f t="shared" si="18"/>
        <v>0</v>
      </c>
      <c r="N271" s="230">
        <f t="shared" si="18"/>
        <v>0</v>
      </c>
      <c r="O271" s="230">
        <f t="shared" si="18"/>
        <v>0</v>
      </c>
      <c r="P271" s="238">
        <f>SUM(D271:O271)</f>
        <v>29482</v>
      </c>
      <c r="R271" s="220"/>
      <c r="S271" s="118"/>
      <c r="T271" s="220"/>
    </row>
    <row r="272" spans="1:20" x14ac:dyDescent="0.45">
      <c r="B272" s="254"/>
      <c r="C272" s="254"/>
      <c r="D272" s="255">
        <f>D271/31</f>
        <v>191.67741935483872</v>
      </c>
      <c r="E272" s="220">
        <f>E271/28</f>
        <v>197</v>
      </c>
      <c r="F272" s="220">
        <f>F271/31</f>
        <v>199</v>
      </c>
      <c r="G272" s="220">
        <f>G271/30</f>
        <v>195.06666666666666</v>
      </c>
      <c r="H272" s="220">
        <f>H271/31</f>
        <v>193.64516129032259</v>
      </c>
      <c r="I272" s="220">
        <f>I271/30</f>
        <v>0</v>
      </c>
      <c r="J272" s="220">
        <f>J271/31</f>
        <v>0</v>
      </c>
      <c r="K272" s="220">
        <f>K271/31</f>
        <v>0</v>
      </c>
      <c r="L272" s="220">
        <f>L271/30</f>
        <v>0</v>
      </c>
      <c r="M272" s="220">
        <f>M271/31</f>
        <v>0</v>
      </c>
      <c r="N272" s="220">
        <f>N271/30</f>
        <v>0</v>
      </c>
      <c r="O272" s="220">
        <f>O271/30</f>
        <v>0</v>
      </c>
      <c r="P272" s="256"/>
      <c r="R272" s="220"/>
      <c r="S272" s="118"/>
      <c r="T272" s="220"/>
    </row>
    <row r="273" spans="2:20" x14ac:dyDescent="0.45">
      <c r="B273" s="254"/>
      <c r="C273" s="254"/>
      <c r="D273" s="257"/>
      <c r="O273" s="257"/>
      <c r="P273" s="254"/>
      <c r="R273" s="220"/>
      <c r="S273" s="220"/>
      <c r="T273" s="220"/>
    </row>
    <row r="274" spans="2:20" x14ac:dyDescent="0.45">
      <c r="B274" s="254"/>
      <c r="C274" s="254"/>
      <c r="D274" s="257"/>
      <c r="G274" s="79" t="s">
        <v>166</v>
      </c>
      <c r="N274" s="79" t="s">
        <v>166</v>
      </c>
      <c r="O274" s="257" t="s">
        <v>166</v>
      </c>
      <c r="P274" s="254"/>
    </row>
    <row r="275" spans="2:20" x14ac:dyDescent="0.45">
      <c r="B275" s="254"/>
      <c r="C275" s="254"/>
      <c r="D275" s="257" t="s">
        <v>166</v>
      </c>
      <c r="O275" s="257"/>
      <c r="P275" s="254"/>
    </row>
    <row r="276" spans="2:20" x14ac:dyDescent="0.45">
      <c r="B276" s="254"/>
      <c r="C276" s="254"/>
      <c r="D276" s="257" t="s">
        <v>166</v>
      </c>
      <c r="M276" s="79" t="s">
        <v>166</v>
      </c>
      <c r="O276" s="257"/>
      <c r="P276" s="254"/>
    </row>
    <row r="277" spans="2:20" x14ac:dyDescent="0.45">
      <c r="B277" s="254"/>
      <c r="C277" s="254"/>
      <c r="D277" s="257"/>
      <c r="H277" s="79" t="s">
        <v>166</v>
      </c>
      <c r="O277" s="257"/>
      <c r="P277" s="254"/>
    </row>
    <row r="278" spans="2:20" x14ac:dyDescent="0.45">
      <c r="B278" s="254"/>
      <c r="C278" s="254"/>
      <c r="D278" s="257"/>
      <c r="O278" s="257"/>
      <c r="P278" s="254"/>
    </row>
    <row r="279" spans="2:20" x14ac:dyDescent="0.45">
      <c r="B279" s="254"/>
      <c r="C279" s="254"/>
      <c r="D279" s="257"/>
      <c r="O279" s="257"/>
      <c r="P279" s="254"/>
    </row>
    <row r="280" spans="2:20" x14ac:dyDescent="0.45">
      <c r="B280" s="254"/>
      <c r="C280" s="254"/>
      <c r="D280" s="257"/>
      <c r="J280" s="79" t="s">
        <v>166</v>
      </c>
      <c r="O280" s="257"/>
      <c r="P280" s="254"/>
    </row>
    <row r="281" spans="2:20" x14ac:dyDescent="0.45">
      <c r="B281" s="257"/>
      <c r="C281" s="257"/>
      <c r="D281" s="257"/>
      <c r="I281" s="79" t="s">
        <v>166</v>
      </c>
    </row>
  </sheetData>
  <pageMargins left="0.2" right="0.21" top="0.76" bottom="0.4" header="0.24" footer="0.16"/>
  <pageSetup scale="88" orientation="landscape" r:id="rId1"/>
  <headerFooter alignWithMargins="0">
    <oddHeader xml:space="preserve">&amp;L&amp;"Times New Roman,Regular"&amp;8
&amp;10
&amp;C&amp;"Times New Roman,Regular"&amp;8
&amp;10Andrew Residence Mgmt. Inc.
2019 Consolidated Income Statement
</oddHeader>
    <oddFooter>&amp;L&amp;"Times New Roman,Regular"&amp;D at &amp;T&amp;C&amp;"Times New Roman,Regular"For Management Purposes Only&amp;R&amp;"Times New Roman,Regular"Page: &amp;P</oddFooter>
  </headerFooter>
  <colBreaks count="1" manualBreakCount="1">
    <brk id="8" max="271" man="1"/>
  </colBreaks>
  <customProperties>
    <customPr name="EpmWorksheetKeyString_GUID" r:id="rId2"/>
  </customProperties>
  <drawing r:id="rId3"/>
  <legacyDrawing r:id="rId4"/>
  <controls>
    <mc:AlternateContent xmlns:mc="http://schemas.openxmlformats.org/markup-compatibility/2006">
      <mc:Choice Requires="x14">
        <control shapeId="5121" r:id="rId5" name="FPMExcelClientSheetOptionstb1">
          <controlPr defaultSize="0" autoLine="0" autoPict="0" r:id="rId6">
            <anchor moveWithCells="1" siz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1154430</xdr:colOff>
                <xdr:row>0</xdr:row>
                <xdr:rowOff>0</xdr:rowOff>
              </to>
            </anchor>
          </controlPr>
        </control>
      </mc:Choice>
      <mc:Fallback>
        <control shapeId="5121" r:id="rId5" name="FPMExcelClientSheetOptionstb1"/>
      </mc:Fallback>
    </mc:AlternateContent>
  </control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C4:D52"/>
  <sheetViews>
    <sheetView showGridLines="0" workbookViewId="0"/>
  </sheetViews>
  <sheetFormatPr defaultRowHeight="14.4" x14ac:dyDescent="0.55000000000000004"/>
  <sheetData>
    <row r="4" spans="3:4" x14ac:dyDescent="0.55000000000000004">
      <c r="C4">
        <v>1</v>
      </c>
      <c r="D4" t="s">
        <v>26</v>
      </c>
    </row>
    <row r="5" spans="3:4" x14ac:dyDescent="0.55000000000000004">
      <c r="C5">
        <f>C4+1</f>
        <v>2</v>
      </c>
    </row>
    <row r="6" spans="3:4" x14ac:dyDescent="0.55000000000000004">
      <c r="C6">
        <f t="shared" ref="C6:C52" si="0">C5+1</f>
        <v>3</v>
      </c>
    </row>
    <row r="7" spans="3:4" x14ac:dyDescent="0.55000000000000004">
      <c r="C7">
        <f t="shared" si="0"/>
        <v>4</v>
      </c>
    </row>
    <row r="8" spans="3:4" x14ac:dyDescent="0.55000000000000004">
      <c r="C8">
        <f t="shared" si="0"/>
        <v>5</v>
      </c>
    </row>
    <row r="9" spans="3:4" x14ac:dyDescent="0.55000000000000004">
      <c r="C9">
        <f t="shared" si="0"/>
        <v>6</v>
      </c>
    </row>
    <row r="10" spans="3:4" x14ac:dyDescent="0.55000000000000004">
      <c r="C10">
        <f t="shared" si="0"/>
        <v>7</v>
      </c>
    </row>
    <row r="11" spans="3:4" x14ac:dyDescent="0.55000000000000004">
      <c r="C11">
        <f t="shared" si="0"/>
        <v>8</v>
      </c>
    </row>
    <row r="12" spans="3:4" x14ac:dyDescent="0.55000000000000004">
      <c r="C12">
        <f t="shared" si="0"/>
        <v>9</v>
      </c>
    </row>
    <row r="13" spans="3:4" x14ac:dyDescent="0.55000000000000004">
      <c r="C13">
        <f t="shared" si="0"/>
        <v>10</v>
      </c>
    </row>
    <row r="14" spans="3:4" x14ac:dyDescent="0.55000000000000004">
      <c r="C14">
        <f t="shared" si="0"/>
        <v>11</v>
      </c>
    </row>
    <row r="15" spans="3:4" x14ac:dyDescent="0.55000000000000004">
      <c r="C15">
        <f t="shared" si="0"/>
        <v>12</v>
      </c>
    </row>
    <row r="16" spans="3:4" x14ac:dyDescent="0.55000000000000004">
      <c r="C16">
        <f t="shared" si="0"/>
        <v>13</v>
      </c>
    </row>
    <row r="17" spans="3:3" x14ac:dyDescent="0.55000000000000004">
      <c r="C17">
        <f t="shared" si="0"/>
        <v>14</v>
      </c>
    </row>
    <row r="18" spans="3:3" x14ac:dyDescent="0.55000000000000004">
      <c r="C18">
        <f t="shared" si="0"/>
        <v>15</v>
      </c>
    </row>
    <row r="19" spans="3:3" x14ac:dyDescent="0.55000000000000004">
      <c r="C19">
        <f t="shared" si="0"/>
        <v>16</v>
      </c>
    </row>
    <row r="20" spans="3:3" x14ac:dyDescent="0.55000000000000004">
      <c r="C20">
        <f t="shared" si="0"/>
        <v>17</v>
      </c>
    </row>
    <row r="21" spans="3:3" x14ac:dyDescent="0.55000000000000004">
      <c r="C21">
        <f t="shared" si="0"/>
        <v>18</v>
      </c>
    </row>
    <row r="22" spans="3:3" x14ac:dyDescent="0.55000000000000004">
      <c r="C22">
        <f t="shared" si="0"/>
        <v>19</v>
      </c>
    </row>
    <row r="23" spans="3:3" x14ac:dyDescent="0.55000000000000004">
      <c r="C23">
        <f t="shared" si="0"/>
        <v>20</v>
      </c>
    </row>
    <row r="24" spans="3:3" x14ac:dyDescent="0.55000000000000004">
      <c r="C24">
        <f t="shared" si="0"/>
        <v>21</v>
      </c>
    </row>
    <row r="25" spans="3:3" x14ac:dyDescent="0.55000000000000004">
      <c r="C25">
        <f t="shared" si="0"/>
        <v>22</v>
      </c>
    </row>
    <row r="26" spans="3:3" x14ac:dyDescent="0.55000000000000004">
      <c r="C26">
        <f t="shared" si="0"/>
        <v>23</v>
      </c>
    </row>
    <row r="27" spans="3:3" x14ac:dyDescent="0.55000000000000004">
      <c r="C27">
        <f t="shared" si="0"/>
        <v>24</v>
      </c>
    </row>
    <row r="28" spans="3:3" x14ac:dyDescent="0.55000000000000004">
      <c r="C28">
        <f t="shared" si="0"/>
        <v>25</v>
      </c>
    </row>
    <row r="29" spans="3:3" x14ac:dyDescent="0.55000000000000004">
      <c r="C29">
        <f t="shared" si="0"/>
        <v>26</v>
      </c>
    </row>
    <row r="30" spans="3:3" x14ac:dyDescent="0.55000000000000004">
      <c r="C30">
        <f t="shared" si="0"/>
        <v>27</v>
      </c>
    </row>
    <row r="31" spans="3:3" x14ac:dyDescent="0.55000000000000004">
      <c r="C31">
        <f t="shared" si="0"/>
        <v>28</v>
      </c>
    </row>
    <row r="32" spans="3:3" x14ac:dyDescent="0.55000000000000004">
      <c r="C32">
        <f t="shared" si="0"/>
        <v>29</v>
      </c>
    </row>
    <row r="33" spans="3:3" x14ac:dyDescent="0.55000000000000004">
      <c r="C33">
        <f t="shared" si="0"/>
        <v>30</v>
      </c>
    </row>
    <row r="34" spans="3:3" x14ac:dyDescent="0.55000000000000004">
      <c r="C34">
        <f t="shared" si="0"/>
        <v>31</v>
      </c>
    </row>
    <row r="35" spans="3:3" x14ac:dyDescent="0.55000000000000004">
      <c r="C35">
        <f t="shared" si="0"/>
        <v>32</v>
      </c>
    </row>
    <row r="36" spans="3:3" x14ac:dyDescent="0.55000000000000004">
      <c r="C36">
        <f t="shared" si="0"/>
        <v>33</v>
      </c>
    </row>
    <row r="37" spans="3:3" x14ac:dyDescent="0.55000000000000004">
      <c r="C37">
        <f t="shared" si="0"/>
        <v>34</v>
      </c>
    </row>
    <row r="38" spans="3:3" x14ac:dyDescent="0.55000000000000004">
      <c r="C38">
        <f t="shared" si="0"/>
        <v>35</v>
      </c>
    </row>
    <row r="39" spans="3:3" x14ac:dyDescent="0.55000000000000004">
      <c r="C39">
        <f t="shared" si="0"/>
        <v>36</v>
      </c>
    </row>
    <row r="40" spans="3:3" x14ac:dyDescent="0.55000000000000004">
      <c r="C40">
        <f t="shared" si="0"/>
        <v>37</v>
      </c>
    </row>
    <row r="41" spans="3:3" x14ac:dyDescent="0.55000000000000004">
      <c r="C41">
        <f t="shared" si="0"/>
        <v>38</v>
      </c>
    </row>
    <row r="42" spans="3:3" x14ac:dyDescent="0.55000000000000004">
      <c r="C42">
        <f t="shared" si="0"/>
        <v>39</v>
      </c>
    </row>
    <row r="43" spans="3:3" x14ac:dyDescent="0.55000000000000004">
      <c r="C43">
        <f t="shared" si="0"/>
        <v>40</v>
      </c>
    </row>
    <row r="44" spans="3:3" x14ac:dyDescent="0.55000000000000004">
      <c r="C44">
        <f t="shared" si="0"/>
        <v>41</v>
      </c>
    </row>
    <row r="45" spans="3:3" x14ac:dyDescent="0.55000000000000004">
      <c r="C45">
        <f t="shared" si="0"/>
        <v>42</v>
      </c>
    </row>
    <row r="46" spans="3:3" x14ac:dyDescent="0.55000000000000004">
      <c r="C46">
        <f t="shared" si="0"/>
        <v>43</v>
      </c>
    </row>
    <row r="47" spans="3:3" x14ac:dyDescent="0.55000000000000004">
      <c r="C47">
        <f t="shared" si="0"/>
        <v>44</v>
      </c>
    </row>
    <row r="48" spans="3:3" x14ac:dyDescent="0.55000000000000004">
      <c r="C48">
        <f t="shared" si="0"/>
        <v>45</v>
      </c>
    </row>
    <row r="49" spans="3:3" x14ac:dyDescent="0.55000000000000004">
      <c r="C49">
        <f t="shared" si="0"/>
        <v>46</v>
      </c>
    </row>
    <row r="50" spans="3:3" x14ac:dyDescent="0.55000000000000004">
      <c r="C50">
        <f t="shared" si="0"/>
        <v>47</v>
      </c>
    </row>
    <row r="51" spans="3:3" x14ac:dyDescent="0.55000000000000004">
      <c r="C51">
        <f t="shared" si="0"/>
        <v>48</v>
      </c>
    </row>
    <row r="52" spans="3:3" x14ac:dyDescent="0.55000000000000004">
      <c r="C52">
        <f t="shared" si="0"/>
        <v>49</v>
      </c>
    </row>
  </sheetData>
  <sortState xmlns:xlrd2="http://schemas.microsoft.com/office/spreadsheetml/2017/richdata2" ref="K4:K18">
    <sortCondition ref="K4:K18"/>
  </sortState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7169" r:id="rId3" name="FPMExcelClientSheetOptionstb1">
          <controlPr defaultSize="0" autoLine="0" autoPict="0" r:id="rId4">
            <anchor moveWithCells="1" siz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544830</xdr:colOff>
                <xdr:row>0</xdr:row>
                <xdr:rowOff>0</xdr:rowOff>
              </to>
            </anchor>
          </controlPr>
        </control>
      </mc:Choice>
      <mc:Fallback>
        <control shapeId="7169" r:id="rId3" name="FPMExcelClientSheetOptionstb1"/>
      </mc:Fallback>
    </mc:AlternateContent>
  </control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a2f4ca286ce34c3bbda5ce712bce9358 xmlns="6918f9be-eeb1-415b-9be3-654e90f201e2">
      <Terms xmlns="http://schemas.microsoft.com/office/infopath/2007/PartnerControls">
        <TermInfo xmlns="http://schemas.microsoft.com/office/infopath/2007/PartnerControls">
          <TermName xmlns="http://schemas.microsoft.com/office/infopath/2007/PartnerControls">Tier1</TermName>
          <TermId xmlns="http://schemas.microsoft.com/office/infopath/2007/PartnerControls">cd280bf6-779a-4dbd-a719-e9e36283fb86</TermId>
        </TermInfo>
      </Terms>
    </a2f4ca286ce34c3bbda5ce712bce9358>
    <TaxCatchAll xmlns="e0824a81-70f0-4b99-a206-b0e60c0f2e92">
      <Value>1</Value>
    </TaxCatchAll>
    <Bookmarked xmlns="6918f9be-eeb1-415b-9be3-654e90f201e2" xsi:nil="true"/>
    <Language xmlns="6918f9be-eeb1-415b-9be3-654e90f201e2" xsi:nil="true"/>
    <Original_x0020_File_x0020_Name xmlns="6918f9be-eeb1-415b-9be3-654e90f201e2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F619B01B3569A4AB64731BE0E072FE7" ma:contentTypeVersion="7" ma:contentTypeDescription="Create a new document." ma:contentTypeScope="" ma:versionID="1d286fb156c8c27526f65cf5e663afd3">
  <xsd:schema xmlns:xsd="http://www.w3.org/2001/XMLSchema" xmlns:xs="http://www.w3.org/2001/XMLSchema" xmlns:p="http://schemas.microsoft.com/office/2006/metadata/properties" xmlns:ns2="6918f9be-eeb1-415b-9be3-654e90f201e2" xmlns:ns3="e0824a81-70f0-4b99-a206-b0e60c0f2e92" targetNamespace="http://schemas.microsoft.com/office/2006/metadata/properties" ma:root="true" ma:fieldsID="f63096334391a910ec4f899f17b79acf" ns2:_="" ns3:_="">
    <xsd:import namespace="6918f9be-eeb1-415b-9be3-654e90f201e2"/>
    <xsd:import namespace="e0824a81-70f0-4b99-a206-b0e60c0f2e92"/>
    <xsd:element name="properties">
      <xsd:complexType>
        <xsd:sequence>
          <xsd:element name="documentManagement">
            <xsd:complexType>
              <xsd:all>
                <xsd:element ref="ns2:Original_x0020_File_x0020_Name" minOccurs="0"/>
                <xsd:element ref="ns2:Language" minOccurs="0"/>
                <xsd:element ref="ns2:Bookmarked" minOccurs="0"/>
                <xsd:element ref="ns2:a2f4ca286ce34c3bbda5ce712bce9358" minOccurs="0"/>
                <xsd:element ref="ns3:TaxCatchAll" minOccurs="0"/>
                <xsd:element ref="ns3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918f9be-eeb1-415b-9be3-654e90f201e2" elementFormDefault="qualified">
    <xsd:import namespace="http://schemas.microsoft.com/office/2006/documentManagement/types"/>
    <xsd:import namespace="http://schemas.microsoft.com/office/infopath/2007/PartnerControls"/>
    <xsd:element name="Original_x0020_File_x0020_Name" ma:index="8" nillable="true" ma:displayName="Original File Name" ma:internalName="Original_x0020_File_x0020_Name">
      <xsd:simpleType>
        <xsd:restriction base="dms:Text">
          <xsd:maxLength value="255"/>
        </xsd:restriction>
      </xsd:simpleType>
    </xsd:element>
    <xsd:element name="Language" ma:index="9" nillable="true" ma:displayName="Language" ma:internalName="Language">
      <xsd:simpleType>
        <xsd:restriction base="dms:Text">
          <xsd:maxLength value="255"/>
        </xsd:restriction>
      </xsd:simpleType>
    </xsd:element>
    <xsd:element name="Bookmarked" ma:index="10" nillable="true" ma:displayName="Bookmarked" ma:internalName="Bookmarked">
      <xsd:simpleType>
        <xsd:restriction base="dms:Text">
          <xsd:maxLength value="255"/>
        </xsd:restriction>
      </xsd:simpleType>
    </xsd:element>
    <xsd:element name="a2f4ca286ce34c3bbda5ce712bce9358" ma:index="12" nillable="true" ma:taxonomy="true" ma:internalName="a2f4ca286ce34c3bbda5ce712bce9358" ma:taxonomyFieldName="Tier_x0020_Type" ma:displayName="Tier Type" ma:default="1;#Tier1|cd280bf6-779a-4dbd-a719-e9e36283fb86" ma:fieldId="{a2f4ca28-6ce3-4c3b-bda5-ce712bce9358}" ma:sspId="f2cfcc6d-cc8f-4f2d-af56-00017de6e7f5" ma:termSetId="fbea8927-0f62-47b9-924d-dfde974728a2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0824a81-70f0-4b99-a206-b0e60c0f2e92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description="" ma:hidden="true" ma:list="{9217c8c8-c95e-4821-9c03-e654b7e04c8a}" ma:internalName="TaxCatchAll" ma:showField="CatchAllData" ma:web="e0824a81-70f0-4b99-a206-b0e60c0f2e9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4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70E1032-E1F8-4B17-AD98-77A1F209590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69BEA6D-715C-4E50-B1F1-06A39D4071FD}">
  <ds:schemaRefs>
    <ds:schemaRef ds:uri="http://schemas.microsoft.com/office/2006/metadata/properties"/>
    <ds:schemaRef ds:uri="http://schemas.microsoft.com/office/infopath/2007/PartnerControls"/>
    <ds:schemaRef ds:uri="6918f9be-eeb1-415b-9be3-654e90f201e2"/>
    <ds:schemaRef ds:uri="e0824a81-70f0-4b99-a206-b0e60c0f2e92"/>
  </ds:schemaRefs>
</ds:datastoreItem>
</file>

<file path=customXml/itemProps3.xml><?xml version="1.0" encoding="utf-8"?>
<ds:datastoreItem xmlns:ds="http://schemas.openxmlformats.org/officeDocument/2006/customXml" ds:itemID="{29C354B2-FD4E-46D1-883D-91CC42AEAA2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918f9be-eeb1-415b-9be3-654e90f201e2"/>
    <ds:schemaRef ds:uri="e0824a81-70f0-4b99-a206-b0e60c0f2e9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4</vt:i4>
      </vt:variant>
    </vt:vector>
  </HeadingPairs>
  <TitlesOfParts>
    <vt:vector size="11" baseType="lpstr">
      <vt:lpstr>Reconciliation</vt:lpstr>
      <vt:lpstr>BPC Data</vt:lpstr>
      <vt:lpstr>Summary</vt:lpstr>
      <vt:lpstr>Revenue Analysis</vt:lpstr>
      <vt:lpstr>Variance Analysis</vt:lpstr>
      <vt:lpstr>Andrew Income Statement</vt:lpstr>
      <vt:lpstr>PropertyList</vt:lpstr>
      <vt:lpstr>'Andrew Income Statement'!Print_Area</vt:lpstr>
      <vt:lpstr>Summary!Print_Area</vt:lpstr>
      <vt:lpstr>'Andrew Income Statement'!Print_Titles</vt:lpstr>
      <vt:lpstr>Summary!Print_Titles</vt:lpstr>
    </vt:vector>
  </TitlesOfParts>
  <Company>Cloudworks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Paquette</dc:creator>
  <cp:lastModifiedBy>Sha Li</cp:lastModifiedBy>
  <cp:lastPrinted>2018-05-04T19:02:25Z</cp:lastPrinted>
  <dcterms:created xsi:type="dcterms:W3CDTF">2018-05-03T20:26:04Z</dcterms:created>
  <dcterms:modified xsi:type="dcterms:W3CDTF">2022-08-03T23:30:37Z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{4F461820-7F2B-4134-8293-2511E79FF415}</vt:lpwstr>
  </property>
  <property fmtid="{D5CDD505-2E9C-101B-9397-08002B2CF9AE}" pid="3" name="ContentTypeId">
    <vt:lpwstr>0x010100BF619B01B3569A4AB64731BE0E072FE7</vt:lpwstr>
  </property>
  <property fmtid="{D5CDD505-2E9C-101B-9397-08002B2CF9AE}" pid="4" name="Tier Type">
    <vt:lpwstr>1;#Tier1|cd280bf6-779a-4dbd-a719-e9e36283fb86</vt:lpwstr>
  </property>
  <property fmtid="{D5CDD505-2E9C-101B-9397-08002B2CF9AE}" pid="5" name="SV_QUERY_LIST_4F35BF76-6C0D-4D9B-82B2-816C12CF3733">
    <vt:lpwstr>empty_477D106A-C0D6-4607-AEBD-E2C9D60EA279</vt:lpwstr>
  </property>
</Properties>
</file>